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5" yWindow="1185" windowWidth="19995" windowHeight="12420" activeTab="0"/>
  </bookViews>
  <sheets>
    <sheet name="Cover" sheetId="1" r:id="rId1"/>
    <sheet name="FTE" sheetId="2" r:id="rId2"/>
    <sheet name="Income statement" sheetId="3" r:id="rId3"/>
    <sheet name="Income statement 9Q" sheetId="4" r:id="rId4"/>
    <sheet name="Key figures" sheetId="5" r:id="rId5"/>
    <sheet name="N I Income and margin 9Q" sheetId="6" r:id="rId6"/>
    <sheet name="Income per type 9Q" sheetId="7" r:id="rId7"/>
    <sheet name="Expenses 9Q" sheetId="8" r:id="rId8"/>
    <sheet name="Balance sheet structure 9Q" sheetId="9" r:id="rId9"/>
    <sheet name="Funding" sheetId="10" r:id="rId10"/>
    <sheet name="Maturity Profile" sheetId="11" r:id="rId11"/>
    <sheet name="Liquidity reserve" sheetId="12" r:id="rId12"/>
    <sheet name="Liquidity components" sheetId="13" r:id="rId13"/>
    <sheet name="Asset encumbrance" sheetId="14" r:id="rId14"/>
    <sheet name="SEB AB Covered bonds" sheetId="15" r:id="rId15"/>
    <sheet name="Capital adequacy and RWA" sheetId="16" r:id="rId16"/>
    <sheet name="Credit port exposure" sheetId="17" r:id="rId17"/>
    <sheet name="Loan port exposure" sheetId="18" r:id="rId18"/>
    <sheet name="Credit portfolio" sheetId="19" r:id="rId19"/>
    <sheet name="NPL and reserves" sheetId="20" r:id="rId20"/>
    <sheet name="Impairment " sheetId="21" r:id="rId21"/>
    <sheet name="NPL assessed loans" sheetId="22" r:id="rId22"/>
    <sheet name="Debt instruments" sheetId="23" r:id="rId23"/>
    <sheet name="Other &amp; Eliminations 9Q" sheetId="24" r:id="rId24"/>
    <sheet name="Merchant Banking total 9Q" sheetId="25" r:id="rId25"/>
    <sheet name="Merchant Banking parts 9Q" sheetId="26" r:id="rId26"/>
    <sheet name="Retail Banking Total 9Q" sheetId="27" r:id="rId27"/>
    <sheet name="Wealth Management 9Q" sheetId="28" r:id="rId28"/>
    <sheet name="Life 9Q" sheetId="29" r:id="rId29"/>
    <sheet name="Life income statement" sheetId="30" r:id="rId30"/>
    <sheet name="Life sales volume insurance" sheetId="31" r:id="rId31"/>
    <sheet name="Life Premium income and AuM" sheetId="32" r:id="rId32"/>
    <sheet name="Embedded value" sheetId="33" r:id="rId33"/>
    <sheet name="Surplus value" sheetId="34" r:id="rId34"/>
    <sheet name="Baltic 9Q" sheetId="35" r:id="rId35"/>
    <sheet name="Baltic parts 9Q" sheetId="36" r:id="rId36"/>
    <sheet name="Geographical 9Q" sheetId="37" r:id="rId37"/>
    <sheet name="Macro forecast" sheetId="38" r:id="rId38"/>
  </sheets>
  <externalReferences>
    <externalReference r:id="rId41"/>
    <externalReference r:id="rId42"/>
    <externalReference r:id="rId43"/>
  </externalReferences>
  <definedNames>
    <definedName name="_Toc346539545" localSheetId="15">'Capital adequacy and RWA'!$A$3</definedName>
    <definedName name="_Toc347244612" localSheetId="5">'N I Income and margin 9Q'!$B$9</definedName>
    <definedName name="_Toc386117457" localSheetId="15">'Capital adequacy and RWA'!$A$3</definedName>
    <definedName name="csDesignMode">1</definedName>
    <definedName name="Input1Array">'[1]Input'!$B$2:$K$30</definedName>
    <definedName name="_xlnm.Print_Area" localSheetId="34">'Baltic 9Q'!$B$1:$B$2</definedName>
    <definedName name="_xlnm.Print_Area" localSheetId="35">'Baltic parts 9Q'!$B$1:$C$1</definedName>
    <definedName name="_xlnm.Print_Area" localSheetId="0">'Cover'!$A$1:$I$56</definedName>
    <definedName name="_xlnm.Print_Area" localSheetId="16">'Credit port exposure'!$B$11:$L$12</definedName>
    <definedName name="_xlnm.Print_Area" localSheetId="32">'Embedded value'!#REF!</definedName>
    <definedName name="_xlnm.Print_Area" localSheetId="36">'Geographical 9Q'!#REF!</definedName>
    <definedName name="_xlnm.Print_Area" localSheetId="6">'Income per type 9Q'!#REF!</definedName>
    <definedName name="_xlnm.Print_Area" localSheetId="28">'Life 9Q'!$B$1:$B$2</definedName>
    <definedName name="_xlnm.Print_Area" localSheetId="11">'Liquidity reserve'!#REF!</definedName>
    <definedName name="_xlnm.Print_Area" localSheetId="25">'Merchant Banking parts 9Q'!#REF!</definedName>
    <definedName name="_xlnm.Print_Area" localSheetId="24">'Merchant Banking total 9Q'!$B$1:$B$2</definedName>
    <definedName name="_xlnm.Print_Area" localSheetId="5">'N I Income and margin 9Q'!$A$1:$D$7</definedName>
    <definedName name="_xlnm.Print_Area" localSheetId="23">'Other &amp; Eliminations 9Q'!$B$1:$B$3</definedName>
    <definedName name="_xlnm.Print_Area" localSheetId="26">'Retail Banking Total 9Q'!$B$1:$B$2</definedName>
    <definedName name="_xlnm.Print_Area" localSheetId="27">'Wealth Management 9Q'!$B$1:$B$2</definedName>
    <definedName name="Report_Version_3">"A1"</definedName>
    <definedName name="Report_Version_4">"A1"</definedName>
    <definedName name="SprkVal">'[2]Admin'!$B$17</definedName>
  </definedNames>
  <calcPr fullCalcOnLoad="1"/>
</workbook>
</file>

<file path=xl/sharedStrings.xml><?xml version="1.0" encoding="utf-8"?>
<sst xmlns="http://schemas.openxmlformats.org/spreadsheetml/2006/main" count="2622" uniqueCount="933">
  <si>
    <t>Sales volume insurance (weighted*)</t>
  </si>
  <si>
    <t>SEB Group by geography</t>
  </si>
  <si>
    <t>Surplus values</t>
  </si>
  <si>
    <t>Total operations</t>
  </si>
  <si>
    <t>Q4</t>
  </si>
  <si>
    <t>Q3</t>
  </si>
  <si>
    <t>Return on equity, %</t>
  </si>
  <si>
    <t>Return on total assets, %</t>
  </si>
  <si>
    <t>Basic earnings per share, SEK</t>
  </si>
  <si>
    <t>Diluted earnings per share, SEK</t>
  </si>
  <si>
    <t>Net worth per share, SEK</t>
  </si>
  <si>
    <t>Credit loss level, %</t>
  </si>
  <si>
    <t>Tier 1 capital ratio, %</t>
  </si>
  <si>
    <t>Total capital ratio, %</t>
  </si>
  <si>
    <t>Discontinued operations</t>
  </si>
  <si>
    <t>Key figures - SEB Group</t>
  </si>
  <si>
    <t>SEK m</t>
  </si>
  <si>
    <t>%</t>
  </si>
  <si>
    <t>Net interest income</t>
  </si>
  <si>
    <t>Net fee and commission income</t>
  </si>
  <si>
    <t>Net financial income</t>
  </si>
  <si>
    <t>Net life insurance income</t>
  </si>
  <si>
    <t>Net other income</t>
  </si>
  <si>
    <t>Total operating income</t>
  </si>
  <si>
    <t>Staff costs</t>
  </si>
  <si>
    <t>Other expenses</t>
  </si>
  <si>
    <t>Depreciation, amortisation and impairment of tangible and intangible assets</t>
  </si>
  <si>
    <t>Restructuring costs</t>
  </si>
  <si>
    <t>Total operating expenses</t>
  </si>
  <si>
    <t>Profit before credit losses</t>
  </si>
  <si>
    <t>Gains less losses on disposals of tangible and intangible assets</t>
  </si>
  <si>
    <t>Net credit losses</t>
  </si>
  <si>
    <t>Operating profit</t>
  </si>
  <si>
    <t>Income tax expense</t>
  </si>
  <si>
    <t>Net profit from continuing operations</t>
  </si>
  <si>
    <t>Net profit</t>
  </si>
  <si>
    <t>Attributable to minority interests</t>
  </si>
  <si>
    <t xml:space="preserve">   Basic earnings per share, SEK</t>
  </si>
  <si>
    <t xml:space="preserve">   Diluted earnings per share, SEK</t>
  </si>
  <si>
    <t>Income statement - SEB Group</t>
  </si>
  <si>
    <t xml:space="preserve">Net profit </t>
  </si>
  <si>
    <t>Merchant Banking</t>
  </si>
  <si>
    <t>Total</t>
  </si>
  <si>
    <t>Net Deferred Acquisition Costs</t>
  </si>
  <si>
    <t>Impairment of goodwill</t>
  </si>
  <si>
    <t>Retail Banking</t>
  </si>
  <si>
    <t>Wealth Management</t>
  </si>
  <si>
    <t>Life</t>
  </si>
  <si>
    <t>Baltic</t>
  </si>
  <si>
    <t>Baltic Estonia</t>
  </si>
  <si>
    <t>Baltic Latvia</t>
  </si>
  <si>
    <t>Baltic Lithuania</t>
  </si>
  <si>
    <t xml:space="preserve"> </t>
  </si>
  <si>
    <t>Other and eliminations</t>
  </si>
  <si>
    <t>The SEB Group</t>
  </si>
  <si>
    <t>Equity instruments and related derivatives</t>
  </si>
  <si>
    <t>Debt instruments and related derivatives</t>
  </si>
  <si>
    <t>Currency related</t>
  </si>
  <si>
    <t>Other financial instruments</t>
  </si>
  <si>
    <t>Impairments</t>
  </si>
  <si>
    <t>Custody and mutual funds</t>
  </si>
  <si>
    <t>Lending</t>
  </si>
  <si>
    <t>Derivatives</t>
  </si>
  <si>
    <t>Other</t>
  </si>
  <si>
    <t>Sweden</t>
  </si>
  <si>
    <t>Norway</t>
  </si>
  <si>
    <t>Denmark</t>
  </si>
  <si>
    <t>Finland</t>
  </si>
  <si>
    <t>Germany*</t>
  </si>
  <si>
    <t>*Excluding centralised Treasury operations</t>
  </si>
  <si>
    <t>Estonia</t>
  </si>
  <si>
    <t>Latvia</t>
  </si>
  <si>
    <t>Lithuania</t>
  </si>
  <si>
    <t>Other countries and eliminations</t>
  </si>
  <si>
    <t>SEB Group Total</t>
  </si>
  <si>
    <t>Start</t>
  </si>
  <si>
    <t>Staff costs - SEB Group</t>
  </si>
  <si>
    <t>Salaries etc</t>
  </si>
  <si>
    <t>Redundancies</t>
  </si>
  <si>
    <t>Pensions</t>
  </si>
  <si>
    <t>Other staff costs</t>
  </si>
  <si>
    <t>Staff costs*</t>
  </si>
  <si>
    <t>*all items include social charges</t>
  </si>
  <si>
    <t>Q1</t>
  </si>
  <si>
    <t>Q2</t>
  </si>
  <si>
    <t>Other expenses - SEB Group</t>
  </si>
  <si>
    <t>Costs for premises</t>
  </si>
  <si>
    <t>Data costs</t>
  </si>
  <si>
    <t>Travel and entertainment</t>
  </si>
  <si>
    <t>Consultants</t>
  </si>
  <si>
    <t>Marketing</t>
  </si>
  <si>
    <t>Information services</t>
  </si>
  <si>
    <t>Other operating costs</t>
  </si>
  <si>
    <t>Repos</t>
  </si>
  <si>
    <t>Loans to credit institutions</t>
  </si>
  <si>
    <t>Loans to the public</t>
  </si>
  <si>
    <t>Debt instruments</t>
  </si>
  <si>
    <t>Equity instruments</t>
  </si>
  <si>
    <t>Insurance assets</t>
  </si>
  <si>
    <t>Financial assets at fair value</t>
  </si>
  <si>
    <t>Available-for-sale financial assets</t>
  </si>
  <si>
    <t>Tangible and intangible assets</t>
  </si>
  <si>
    <t>Other assets</t>
  </si>
  <si>
    <t>Total assets</t>
  </si>
  <si>
    <t>Credit institutions</t>
  </si>
  <si>
    <t>Deposits from credit institutions</t>
  </si>
  <si>
    <t>Deposits and borrowing from the public</t>
  </si>
  <si>
    <t>Liabilities to policyholders</t>
  </si>
  <si>
    <t>CP/CD</t>
  </si>
  <si>
    <t>Long term debt</t>
  </si>
  <si>
    <t>Debt securities</t>
  </si>
  <si>
    <t>Financial liabilities at fair value</t>
  </si>
  <si>
    <t>Other liabilities</t>
  </si>
  <si>
    <t>Subordinated liabilities</t>
  </si>
  <si>
    <t>Total liabilities</t>
  </si>
  <si>
    <t>Total equity</t>
  </si>
  <si>
    <t>Total liabilities and equity</t>
  </si>
  <si>
    <t>SEK</t>
  </si>
  <si>
    <t>EUR</t>
  </si>
  <si>
    <t>USD</t>
  </si>
  <si>
    <t>GBP</t>
  </si>
  <si>
    <t>JPY</t>
  </si>
  <si>
    <t>CHF</t>
  </si>
  <si>
    <t>NOK</t>
  </si>
  <si>
    <t>Long-term funding</t>
  </si>
  <si>
    <t>Maturity profile, by currency</t>
  </si>
  <si>
    <t>Subordinated debt</t>
  </si>
  <si>
    <t>Senior unsecured</t>
  </si>
  <si>
    <t>Maturity profile, by product</t>
  </si>
  <si>
    <t>Covered bonds SEB AG</t>
  </si>
  <si>
    <t>SEK bn</t>
  </si>
  <si>
    <t>Deposits adjusted for repos</t>
  </si>
  <si>
    <t>Total loans and deposits</t>
  </si>
  <si>
    <t>SEB AB Covered bonds</t>
  </si>
  <si>
    <t>Capital adequacy and RWA</t>
  </si>
  <si>
    <t>End</t>
  </si>
  <si>
    <t>31 Dec</t>
  </si>
  <si>
    <t>31 Mar</t>
  </si>
  <si>
    <t>30 Jun</t>
  </si>
  <si>
    <t>30 Sep</t>
  </si>
  <si>
    <t>Unrealised gains on available-for-sale financial assets</t>
  </si>
  <si>
    <t>Institutions</t>
  </si>
  <si>
    <t>Corporates</t>
  </si>
  <si>
    <t>Securitisation positions</t>
  </si>
  <si>
    <t>Foreign exchange rate risk</t>
  </si>
  <si>
    <t>Market risk</t>
  </si>
  <si>
    <t>Capital adequacy</t>
  </si>
  <si>
    <t>Tier 1 capital</t>
  </si>
  <si>
    <t>Tier 1 capital ratio</t>
  </si>
  <si>
    <t>Total capital ratio</t>
  </si>
  <si>
    <t>IRB reported credit exposures (less repos and securities lending)</t>
  </si>
  <si>
    <t>Value at Risk (99 per cent, ten days)</t>
  </si>
  <si>
    <t>Min</t>
  </si>
  <si>
    <t>Max</t>
  </si>
  <si>
    <t>Commodities</t>
  </si>
  <si>
    <t>Credit spread</t>
  </si>
  <si>
    <t>Equity</t>
  </si>
  <si>
    <t>FX</t>
  </si>
  <si>
    <t>Interest rate</t>
  </si>
  <si>
    <t>Volatilities</t>
  </si>
  <si>
    <t>Diversification</t>
  </si>
  <si>
    <t>-</t>
  </si>
  <si>
    <t>Spain</t>
  </si>
  <si>
    <t>US</t>
  </si>
  <si>
    <t>Structured Credits</t>
  </si>
  <si>
    <t>SEB Group</t>
  </si>
  <si>
    <t>Assets held for sale</t>
  </si>
  <si>
    <t>Liabilities held for sale</t>
  </si>
  <si>
    <t>Goodwill</t>
  </si>
  <si>
    <t>Other intangibles</t>
  </si>
  <si>
    <t>Deferred acquisition costs</t>
  </si>
  <si>
    <t>Intangible assets</t>
  </si>
  <si>
    <t>Assets under management, start of period</t>
  </si>
  <si>
    <t>Inflow</t>
  </si>
  <si>
    <t>Outflow</t>
  </si>
  <si>
    <t>Net inflow of which:</t>
  </si>
  <si>
    <t>Germany</t>
  </si>
  <si>
    <t>Acquisition/disposal net</t>
  </si>
  <si>
    <t>Change in value</t>
  </si>
  <si>
    <t>SEB Group
Continuing operations</t>
  </si>
  <si>
    <t>Full-time equivalents, end of quarter</t>
  </si>
  <si>
    <t>Credit portfolio by industry and geography*</t>
  </si>
  <si>
    <t xml:space="preserve">Sweden </t>
  </si>
  <si>
    <t>Banks</t>
  </si>
  <si>
    <t>Finance and insurance</t>
  </si>
  <si>
    <t>Wholesale and retail</t>
  </si>
  <si>
    <t>Transportation</t>
  </si>
  <si>
    <t>Shipping</t>
  </si>
  <si>
    <t>Business and household services</t>
  </si>
  <si>
    <t>Construction</t>
  </si>
  <si>
    <t>Manufacturing</t>
  </si>
  <si>
    <t>Agriculture, forestry and fishing</t>
  </si>
  <si>
    <t>Property Management</t>
  </si>
  <si>
    <t>Public Administration</t>
  </si>
  <si>
    <t>Household mortgage</t>
  </si>
  <si>
    <t>Households</t>
  </si>
  <si>
    <t>Credit portfolio</t>
  </si>
  <si>
    <t>* The geographical distribution is based on where the loan is booked. Amounts before provisions for credit losses.</t>
  </si>
  <si>
    <t>Loan portfolio by industry and geography*</t>
  </si>
  <si>
    <t>Loan portfolio</t>
  </si>
  <si>
    <t>Repos, credit institutions</t>
  </si>
  <si>
    <t>Repos, general public</t>
  </si>
  <si>
    <t>Reserves</t>
  </si>
  <si>
    <t>Total lending</t>
  </si>
  <si>
    <t xml:space="preserve">* The geographical distribution is based on where the loan is booked. </t>
  </si>
  <si>
    <t>Impaired loans by industry and geography*</t>
  </si>
  <si>
    <t>(Individually assessed loans)</t>
  </si>
  <si>
    <t xml:space="preserve">Impaired loans </t>
  </si>
  <si>
    <t>Loans past due &gt; 60 days</t>
  </si>
  <si>
    <t>Restructured loans</t>
  </si>
  <si>
    <t>Credit portfolio*</t>
  </si>
  <si>
    <t>On &amp; off balance, SEK bn</t>
  </si>
  <si>
    <t>Contingent Liabilities</t>
  </si>
  <si>
    <t>Derivative Instruments</t>
  </si>
  <si>
    <t>Individually assessed loans</t>
  </si>
  <si>
    <t>Impaired loans, gross</t>
  </si>
  <si>
    <t>Specific reserves</t>
  </si>
  <si>
    <t>Collective reserves</t>
  </si>
  <si>
    <t>Off Balance sheet reserves</t>
  </si>
  <si>
    <t>Specific reserve ratio</t>
  </si>
  <si>
    <t>Total reserve ratio</t>
  </si>
  <si>
    <t>Portfolio assessed loans</t>
  </si>
  <si>
    <t>Reserve ratio</t>
  </si>
  <si>
    <t>Non-performing loans</t>
  </si>
  <si>
    <t>Total reserves</t>
  </si>
  <si>
    <t>NPL coverage ratio</t>
  </si>
  <si>
    <t>Non-performing loans / Lending</t>
  </si>
  <si>
    <t>Off balance sheet reserves</t>
  </si>
  <si>
    <t>Mutual funds per product type</t>
  </si>
  <si>
    <t>Equity funds</t>
  </si>
  <si>
    <t>Fixed income funds</t>
  </si>
  <si>
    <t>Balanced funds</t>
  </si>
  <si>
    <t>Alternative funds</t>
  </si>
  <si>
    <t>Income statement</t>
  </si>
  <si>
    <t>Total expenses</t>
  </si>
  <si>
    <t>Business equity</t>
  </si>
  <si>
    <t>Premium income, gross</t>
  </si>
  <si>
    <t>SEB Trygg Liv, Sweden</t>
  </si>
  <si>
    <t>SEB Pension, Denmark</t>
  </si>
  <si>
    <t>SEB Life &amp; Pension, International</t>
  </si>
  <si>
    <t>Other including central functions etc</t>
  </si>
  <si>
    <t>Premium income and Assets under management</t>
  </si>
  <si>
    <t>Traditional life and sickness/health insurance</t>
  </si>
  <si>
    <t>SEB Trygg Liv Sweden</t>
  </si>
  <si>
    <t>SEB Pension Denmark</t>
  </si>
  <si>
    <t>SEB Life &amp; Pension International</t>
  </si>
  <si>
    <t>Corporate as per cent of total</t>
  </si>
  <si>
    <t>Traditional life and sickness insurance</t>
  </si>
  <si>
    <t>Surplus value accounting</t>
  </si>
  <si>
    <t>Surplus values, opening balance</t>
  </si>
  <si>
    <t>Return/realised value on policies from previous periods</t>
  </si>
  <si>
    <t>Change in surplus values ongoing business, gross</t>
  </si>
  <si>
    <t xml:space="preserve">Capitalisation of acquisition costs for the period </t>
  </si>
  <si>
    <t>Amortisation of capitalised acquisition costs</t>
  </si>
  <si>
    <t>Total change in surplus values</t>
  </si>
  <si>
    <t>Exchange rate differences etc</t>
  </si>
  <si>
    <t>Discount rate</t>
  </si>
  <si>
    <t>Lapse rate of regular premiums, unit-linked</t>
  </si>
  <si>
    <t>Growth in fund units, gross before fees and taxes</t>
  </si>
  <si>
    <t>Inflation CPI / Inflation expenses</t>
  </si>
  <si>
    <t>Expected return on solvency margin</t>
  </si>
  <si>
    <t>Right to transfer policy, unit-linked</t>
  </si>
  <si>
    <t>Mortality</t>
  </si>
  <si>
    <t>Sensitivity to changes in assumptions (total division).</t>
  </si>
  <si>
    <t>2 / 3</t>
  </si>
  <si>
    <t>Embedded value</t>
  </si>
  <si>
    <t xml:space="preserve">* Harmonised consumer price index </t>
  </si>
  <si>
    <t>Macro forecasts per country</t>
  </si>
  <si>
    <t xml:space="preserve">               GDP (%)      </t>
  </si>
  <si>
    <t xml:space="preserve">           Inflation (%)</t>
  </si>
  <si>
    <t>Activity based balance sheet</t>
  </si>
  <si>
    <t>0.60</t>
  </si>
  <si>
    <t>Securities issued or guaranteed by sovereigns, central banks or multilateral development banks</t>
  </si>
  <si>
    <t>Non-performing loans &amp; reserves, SEKm</t>
  </si>
  <si>
    <t xml:space="preserve">Portfolio assessed loans </t>
  </si>
  <si>
    <t xml:space="preserve">Collective reserves </t>
  </si>
  <si>
    <t xml:space="preserve">Non-performing loans </t>
  </si>
  <si>
    <t>Other income</t>
  </si>
  <si>
    <t>Mortgage covered bonds SEB AB, SEK</t>
  </si>
  <si>
    <t>Mortgage covered bonds SEB AB, non-SEK</t>
  </si>
  <si>
    <t>Mortgage covered bonds SEB AG</t>
  </si>
  <si>
    <t>Cash and balances with central banks</t>
  </si>
  <si>
    <t>Deposits and borrowings from the public</t>
  </si>
  <si>
    <t>Assets under management, end of period*</t>
  </si>
  <si>
    <t>*Of which, not eliminated:</t>
  </si>
  <si>
    <t xml:space="preserve">Lending </t>
  </si>
  <si>
    <t>Investments in insurance companies</t>
  </si>
  <si>
    <t>Pension assets in excess of related liabilities</t>
  </si>
  <si>
    <t>Expressed as capital requirement</t>
  </si>
  <si>
    <t>0.50</t>
  </si>
  <si>
    <t>Product*</t>
  </si>
  <si>
    <t>&lt;1y</t>
  </si>
  <si>
    <t>1-2y</t>
  </si>
  <si>
    <t>2-3y</t>
  </si>
  <si>
    <t>3-4y</t>
  </si>
  <si>
    <t>4-5y</t>
  </si>
  <si>
    <t>5-7y</t>
  </si>
  <si>
    <t>7-10y</t>
  </si>
  <si>
    <t>&gt;10y</t>
  </si>
  <si>
    <t>Currency*</t>
  </si>
  <si>
    <t>HKD</t>
  </si>
  <si>
    <t>Covered bonds SEB AB</t>
  </si>
  <si>
    <t>Loans adjusted for repos and debt instruments</t>
  </si>
  <si>
    <t>Loan to deposit ratio excl repos and 
debt instruments</t>
  </si>
  <si>
    <t>Currency distribution</t>
  </si>
  <si>
    <t>TOTAL</t>
  </si>
  <si>
    <t>Cash and holdings in central banks</t>
  </si>
  <si>
    <t>Deposits in other banks available overnight</t>
  </si>
  <si>
    <t>Securities issued or guaranteed by municipalities or other public sector entities</t>
  </si>
  <si>
    <t>Covered bonds issued by other institutions</t>
  </si>
  <si>
    <t>Covered bonds issued by SEB</t>
  </si>
  <si>
    <t>Securities issued by non-financial corporates</t>
  </si>
  <si>
    <t>Securities issued by financial corporates (excl. covered bonds)</t>
  </si>
  <si>
    <t>SEB Extended Liquidity Reserve and SEB Liquid Resources, Group</t>
  </si>
  <si>
    <t>Liquidity Reserve</t>
  </si>
  <si>
    <t>Available OC</t>
  </si>
  <si>
    <t>SEB Extended Liquidity Reserve*</t>
  </si>
  <si>
    <t>Other liquid resources</t>
  </si>
  <si>
    <t>SEB Total Liquid Resources**</t>
  </si>
  <si>
    <t xml:space="preserve">Liquidity Reserve </t>
  </si>
  <si>
    <t xml:space="preserve">Debt instruments </t>
  </si>
  <si>
    <t>Gains less losses from disposals of tangible and intangible assets</t>
  </si>
  <si>
    <t>Attributable to shareholders</t>
  </si>
  <si>
    <t>Average shareholders' equity, SEK, billion</t>
  </si>
  <si>
    <t>Other lending to central banks</t>
  </si>
  <si>
    <t>Other loans to credit institutions</t>
  </si>
  <si>
    <t>TOTAL ASSETS</t>
  </si>
  <si>
    <t>Payable on demand</t>
  </si>
  <si>
    <t>&lt;1m</t>
  </si>
  <si>
    <t>1-3m</t>
  </si>
  <si>
    <t>2-5y</t>
  </si>
  <si>
    <t>5-10y</t>
  </si>
  <si>
    <t>Other Lending to Central Banks</t>
  </si>
  <si>
    <t>Deposits by credit institutions</t>
  </si>
  <si>
    <t>Total Liabilities and Equity</t>
  </si>
  <si>
    <t>Notes:</t>
  </si>
  <si>
    <t>Payable on Demand includes items available O/N</t>
  </si>
  <si>
    <r>
      <t>Credit Portfolio</t>
    </r>
    <r>
      <rPr>
        <sz val="10"/>
        <rFont val="Arial"/>
        <family val="2"/>
      </rPr>
      <t xml:space="preserve"> </t>
    </r>
  </si>
  <si>
    <t>* Single premiums + regular premiums times ten</t>
  </si>
  <si>
    <t>2012</t>
  </si>
  <si>
    <t>0.53</t>
  </si>
  <si>
    <t>0.08</t>
  </si>
  <si>
    <t>Lending volumes and margins</t>
  </si>
  <si>
    <t>Deposit volumes and margins</t>
  </si>
  <si>
    <t>Funding and Other</t>
  </si>
  <si>
    <t>Balance sheet structure</t>
  </si>
  <si>
    <t>DKK</t>
  </si>
  <si>
    <t>Grand Total</t>
  </si>
  <si>
    <t xml:space="preserve"> Instrument</t>
  </si>
  <si>
    <t xml:space="preserve"> Total</t>
  </si>
  <si>
    <t>Long-term funding raised, SEK bn</t>
  </si>
  <si>
    <t>3-6m</t>
  </si>
  <si>
    <t>6-12m</t>
  </si>
  <si>
    <t xml:space="preserve">    of which Repos and Margins of safety</t>
  </si>
  <si>
    <t xml:space="preserve">    of which covered by Deposit Guarantee</t>
  </si>
  <si>
    <t>Certificates</t>
  </si>
  <si>
    <t>Covered bonds</t>
  </si>
  <si>
    <t>Other bonds</t>
  </si>
  <si>
    <t>Liquidity Reserve*, Group</t>
  </si>
  <si>
    <t>Total Liquid Resources, Group</t>
  </si>
  <si>
    <t>Issue date</t>
  </si>
  <si>
    <t>Ratings</t>
  </si>
  <si>
    <t>Coupon</t>
  </si>
  <si>
    <t>Maturity date</t>
  </si>
  <si>
    <t>First call date</t>
  </si>
  <si>
    <t>Currency</t>
  </si>
  <si>
    <t>Size (m)</t>
  </si>
  <si>
    <t>Lower Tier II Issues</t>
  </si>
  <si>
    <t>Upper Tier II Issues</t>
  </si>
  <si>
    <t>Perpetual</t>
  </si>
  <si>
    <t>6-mth ¥L+ 200bps</t>
  </si>
  <si>
    <t>All Outstanding Subordinated Debt</t>
  </si>
  <si>
    <t>Nordic countries</t>
  </si>
  <si>
    <t>Baltic countries</t>
  </si>
  <si>
    <t>Public administration</t>
  </si>
  <si>
    <t>Total credit portfolio</t>
  </si>
  <si>
    <t>Household mortgage restructured</t>
  </si>
  <si>
    <t>Non performing</t>
  </si>
  <si>
    <t>SEB Group, SEK m</t>
  </si>
  <si>
    <t>Baltic geographies, SEK m</t>
  </si>
  <si>
    <t>By rating</t>
  </si>
  <si>
    <t>Central &amp; local governments</t>
  </si>
  <si>
    <t>Financials</t>
  </si>
  <si>
    <t>AAA</t>
  </si>
  <si>
    <t>AA</t>
  </si>
  <si>
    <t>A</t>
  </si>
  <si>
    <t>BBB</t>
  </si>
  <si>
    <t>BB/B</t>
  </si>
  <si>
    <t>CCC/CC</t>
  </si>
  <si>
    <t>By geography</t>
  </si>
  <si>
    <t>France</t>
  </si>
  <si>
    <t>Greece</t>
  </si>
  <si>
    <t>Ireland</t>
  </si>
  <si>
    <t>Italy</t>
  </si>
  <si>
    <t>Europe, other</t>
  </si>
  <si>
    <t>Cost/Income</t>
  </si>
  <si>
    <t>Business equity, SEK bn</t>
  </si>
  <si>
    <t>Return on business equity, per cent</t>
  </si>
  <si>
    <t xml:space="preserve">                       -isolated in the quarter</t>
  </si>
  <si>
    <t xml:space="preserve">                      -accumulated in the period</t>
  </si>
  <si>
    <t>FTEs, present</t>
  </si>
  <si>
    <t>FTEs, present    3)</t>
  </si>
  <si>
    <t>Total  amount (SEK bn)</t>
  </si>
  <si>
    <t>Baltic real estate holding companies</t>
  </si>
  <si>
    <t>Not distributed</t>
  </si>
  <si>
    <t xml:space="preserve">Loans originated by </t>
  </si>
  <si>
    <t>Skandinaviska Enskilda Banken AB (publ)</t>
  </si>
  <si>
    <t>Pool type</t>
  </si>
  <si>
    <t>Dynamic</t>
  </si>
  <si>
    <t>Total outstanding covered bonds (SEK m)</t>
  </si>
  <si>
    <t>Over collateralisation level</t>
  </si>
  <si>
    <t>Number of loans (thousand)</t>
  </si>
  <si>
    <t>Number of borrowers (thousand)</t>
  </si>
  <si>
    <t>Weighted average loan balance (SEK thousand)</t>
  </si>
  <si>
    <t>Substitute assets (SEK thousand)</t>
  </si>
  <si>
    <t>Loans past due 60 days (basis points)</t>
  </si>
  <si>
    <t>Net credit losses (basis points)</t>
  </si>
  <si>
    <t>Rating of the covered bond programme</t>
  </si>
  <si>
    <t>Aaa Moody's</t>
  </si>
  <si>
    <t>FX distribution</t>
  </si>
  <si>
    <t>non-SEK</t>
  </si>
  <si>
    <t>Other Nordic</t>
  </si>
  <si>
    <t>Baltic countries and Poland</t>
  </si>
  <si>
    <t>Other and Eliminations</t>
  </si>
  <si>
    <t>Netherlands</t>
  </si>
  <si>
    <r>
      <t xml:space="preserve">Equity </t>
    </r>
    <r>
      <rPr>
        <vertAlign val="superscript"/>
        <sz val="9"/>
        <rFont val="Arial"/>
        <family val="2"/>
      </rPr>
      <t>1)</t>
    </r>
  </si>
  <si>
    <r>
      <t>1)</t>
    </r>
    <r>
      <rPr>
        <sz val="9"/>
        <rFont val="Arial"/>
        <family val="2"/>
      </rPr>
      <t xml:space="preserve"> Dividend paid to the parent company during the period</t>
    </r>
  </si>
  <si>
    <t>Change in deferred front end fees</t>
  </si>
  <si>
    <t>SEB's holdings of bonds with exposure to Greece, Italy, Ireland, Portugal and Spain</t>
  </si>
  <si>
    <t>Covered 
bonds</t>
  </si>
  <si>
    <t>Structured 
credits</t>
  </si>
  <si>
    <t>Portugal</t>
  </si>
  <si>
    <t>Weighted average LTV (property level)</t>
  </si>
  <si>
    <t>Commercial real estate management</t>
  </si>
  <si>
    <t>Residential real estate management</t>
  </si>
  <si>
    <t>Housing co-operative associations</t>
  </si>
  <si>
    <t xml:space="preserve">   Of which Baltic Sensitivity Macro</t>
  </si>
  <si>
    <t>Maturities above are based on remaining contractual maturities.</t>
  </si>
  <si>
    <t>Other Assets include assets Held for Sale, Tangible and Intangible assets and Other assets</t>
  </si>
  <si>
    <t>Not Distributed includes items with no contractual maturity and other undistributed items</t>
  </si>
  <si>
    <t>56.33</t>
  </si>
  <si>
    <t>Cover pool</t>
  </si>
  <si>
    <t>Total residential mortgage assets (SEK m)</t>
  </si>
  <si>
    <t>Over collateralisation</t>
  </si>
  <si>
    <t>Assets under management, SEK bn</t>
  </si>
  <si>
    <t xml:space="preserve">* Before loan loss reserves, excluding repos &amp; debt instruments. </t>
  </si>
  <si>
    <t>Surrender of endowment insurance contracts:
contracts signed within 1 year / 1-4 years / 5 years
/ 6 years / thereafter</t>
  </si>
  <si>
    <t>Other Liabilities include Liabilities to Policyholders, Liabilities Held for Sale, Subordinated Debt, Equity and Other liabilities</t>
  </si>
  <si>
    <t>Average balance, quarterly isolated</t>
  </si>
  <si>
    <t>Loans to credit institutions and central banks</t>
  </si>
  <si>
    <t>Interest-earning securities</t>
  </si>
  <si>
    <t>Total interest-earning assets</t>
  </si>
  <si>
    <t>Total interest-bearing liabilities</t>
  </si>
  <si>
    <t>Interest, quarterly isolated</t>
  </si>
  <si>
    <t>Interest income from interest-earning assets</t>
  </si>
  <si>
    <t>Total interest income</t>
  </si>
  <si>
    <t>Interest expense from interest-bearing liabilities</t>
  </si>
  <si>
    <t>Total interest expense</t>
  </si>
  <si>
    <t>Interest rate on interest-earning assets</t>
  </si>
  <si>
    <t>Interest rate on interest-bearing liabilities</t>
  </si>
  <si>
    <t>Net yield on interest-earning assets, total operations</t>
  </si>
  <si>
    <t>Net interest margin</t>
  </si>
  <si>
    <t>Baltic Real Estate Companies</t>
  </si>
  <si>
    <t>2013</t>
  </si>
  <si>
    <t>0.59</t>
  </si>
  <si>
    <t>0.07</t>
  </si>
  <si>
    <t>Deposits from central banks</t>
  </si>
  <si>
    <t xml:space="preserve">
2012</t>
  </si>
  <si>
    <t>Maturities above are based on remaining contractual maturities. No behavioral assumptions have been made.</t>
  </si>
  <si>
    <t>Other Assets include  Assets Held for Sale, Tangible and Intangible assets and Other assets</t>
  </si>
  <si>
    <t>Other Liabilities include  Liabilities Held for Sale and Other Liabilities</t>
  </si>
  <si>
    <t>Not Distributed includes items with no contractual maturity and undistributed items</t>
  </si>
  <si>
    <t>* SEB Extended Liquidity Reserve includes available overcollateralisation in the Swedish Mortgage cover pool after deducting rating agency haircut. 
Amounts have been placed in SEK although issuance can also be made in other currencies.</t>
  </si>
  <si>
    <t>Liquidity buffer</t>
  </si>
  <si>
    <t>Liquid assets level 1</t>
  </si>
  <si>
    <t>Deposits from clients</t>
  </si>
  <si>
    <t>Liquid assets level 2</t>
  </si>
  <si>
    <t>Other outflows</t>
  </si>
  <si>
    <t>Mining, oil and gas extraction</t>
  </si>
  <si>
    <t>Electricity, water and gas supply</t>
  </si>
  <si>
    <t>No issue rating</t>
  </si>
  <si>
    <t>Markets (former Trading and Capital Markets)</t>
  </si>
  <si>
    <t>Transaction Banking (former Global Transaction Services)</t>
  </si>
  <si>
    <t xml:space="preserve">FTEs, present  </t>
  </si>
  <si>
    <t>1) Whereof Baltic Estonia</t>
  </si>
  <si>
    <t xml:space="preserve">                       Baltic Latvia</t>
  </si>
  <si>
    <t xml:space="preserve">                       Baltic Lithuania</t>
  </si>
  <si>
    <t>2) Whereof Baltic Estonia</t>
  </si>
  <si>
    <t xml:space="preserve">                        Baltic Latvia</t>
  </si>
  <si>
    <t xml:space="preserve">                        Baltic Lithuania</t>
  </si>
  <si>
    <t>3) Whereof Baltic Estonia</t>
  </si>
  <si>
    <t>Baltic Banking (excl RHC)</t>
  </si>
  <si>
    <t>Q2 
2013</t>
  </si>
  <si>
    <t>RB Sweden</t>
  </si>
  <si>
    <t>RB Cards</t>
  </si>
  <si>
    <t>Equity per share, SEK</t>
  </si>
  <si>
    <t>0.09</t>
  </si>
  <si>
    <t>Issue of securities and advisory</t>
  </si>
  <si>
    <t>Secondary market and derivatives</t>
  </si>
  <si>
    <t>Whereof performance and transaction fees Wealth</t>
  </si>
  <si>
    <t>Payments, cards, lending, deposits, guarantees and other</t>
  </si>
  <si>
    <t>Whereof payments and card fees</t>
  </si>
  <si>
    <t>Whereof lending</t>
  </si>
  <si>
    <t>Fee and commission income</t>
  </si>
  <si>
    <t>Fee and commission expense</t>
  </si>
  <si>
    <t/>
  </si>
  <si>
    <t>Portgual</t>
  </si>
  <si>
    <t>Non performing portfolio assessed loans*</t>
  </si>
  <si>
    <t>Household mortgage, past due &gt; 60 days</t>
  </si>
  <si>
    <t>Q3
2013</t>
  </si>
  <si>
    <t>Sep
2013</t>
  </si>
  <si>
    <t>Q3 
2013</t>
  </si>
  <si>
    <t>2015F</t>
  </si>
  <si>
    <t>1.71</t>
  </si>
  <si>
    <t>1.70</t>
  </si>
  <si>
    <t>13.37</t>
  </si>
  <si>
    <t>1.63</t>
  </si>
  <si>
    <t>58.76</t>
  </si>
  <si>
    <t>52.72</t>
  </si>
  <si>
    <t>112.2</t>
  </si>
  <si>
    <t>Loans to the public*</t>
  </si>
  <si>
    <t>Deposits and borrowing from the public*</t>
  </si>
  <si>
    <t>*Compared to Loans/Deposits to the public in the interim report, debt securities are presented separately in this table</t>
  </si>
  <si>
    <t>30 Sep
2013</t>
  </si>
  <si>
    <t>1.93</t>
  </si>
  <si>
    <t>1.92</t>
  </si>
  <si>
    <t>Q4
2013</t>
  </si>
  <si>
    <t>0.51</t>
  </si>
  <si>
    <t>0.10</t>
  </si>
  <si>
    <t>Common Equity Tier 1 capital ratio, %</t>
  </si>
  <si>
    <t>Dec
2013</t>
  </si>
  <si>
    <t xml:space="preserve">
2013</t>
  </si>
  <si>
    <t>31 Dec
2013</t>
  </si>
  <si>
    <t>0.7%</t>
  </si>
  <si>
    <t>5.0%</t>
  </si>
  <si>
    <t>Corporate &amp; Investment Banking ( former Corporate Banking)</t>
  </si>
  <si>
    <t>14.14</t>
  </si>
  <si>
    <t>0.66</t>
  </si>
  <si>
    <t>62.10</t>
  </si>
  <si>
    <t>119.4</t>
  </si>
  <si>
    <t>Component</t>
  </si>
  <si>
    <t>Wholesale funding and deposits from financial counterparties</t>
  </si>
  <si>
    <t>Cash outflows</t>
  </si>
  <si>
    <t>Cash inflows</t>
  </si>
  <si>
    <t>Net cash outflow</t>
  </si>
  <si>
    <t>Swedish FSA Liquidity ratio</t>
  </si>
  <si>
    <t>Q4 
2013</t>
  </si>
  <si>
    <t>whereof Business Support</t>
  </si>
  <si>
    <t>Common Equity Tier 1 capital</t>
  </si>
  <si>
    <t>Common Equity Tier 1 capital ratio</t>
  </si>
  <si>
    <t>Q1
2014</t>
  </si>
  <si>
    <t>2014</t>
  </si>
  <si>
    <t>Mar 
2014</t>
  </si>
  <si>
    <t>Gains less losses from tangible and intangible assets</t>
  </si>
  <si>
    <t>1.77</t>
  </si>
  <si>
    <t>1.76</t>
  </si>
  <si>
    <t>12.62</t>
  </si>
  <si>
    <t>2.64</t>
  </si>
  <si>
    <t>60.45</t>
  </si>
  <si>
    <t>54.60</t>
  </si>
  <si>
    <t>123.1</t>
  </si>
  <si>
    <t>15.7</t>
  </si>
  <si>
    <t>17.6</t>
  </si>
  <si>
    <t>18.7</t>
  </si>
  <si>
    <t>Cost/income ratio</t>
  </si>
  <si>
    <t>Risk exposure amount, SEK m</t>
  </si>
  <si>
    <t>Expressed as own funds requirement, SEK m</t>
  </si>
  <si>
    <t>15.0</t>
  </si>
  <si>
    <t>17.1</t>
  </si>
  <si>
    <t>18.0</t>
  </si>
  <si>
    <t>18.1</t>
  </si>
  <si>
    <t>General governments</t>
  </si>
  <si>
    <t>Inflows from maturing lending to non-financial customers</t>
  </si>
  <si>
    <t>Other cash inflows</t>
  </si>
  <si>
    <t>31 Mar
2014</t>
  </si>
  <si>
    <t>Average 2014</t>
  </si>
  <si>
    <t>Risk exposure amount*, SEK bn</t>
  </si>
  <si>
    <t>Lending to the public**, SEK bn</t>
  </si>
  <si>
    <t>Deposits from the public***, SEK bn</t>
  </si>
  <si>
    <t>* From 2014 according to Basel III</t>
  </si>
  <si>
    <t>**excluding repos and debt instruments</t>
  </si>
  <si>
    <t>*** excluding repos</t>
  </si>
  <si>
    <t>Q1 
2014</t>
  </si>
  <si>
    <t>Unit-linked and Porfolio Bond</t>
  </si>
  <si>
    <t>Other pension saving products</t>
  </si>
  <si>
    <t>Lending to the public**, SEK bn   1)</t>
  </si>
  <si>
    <t>Deposits from the public***, SEK bn   2)</t>
  </si>
  <si>
    <t>Deposits</t>
  </si>
  <si>
    <r>
      <t>Assets</t>
    </r>
    <r>
      <rPr>
        <b/>
        <sz val="9"/>
        <color indexed="8"/>
        <rFont val="Arial"/>
        <family val="2"/>
      </rPr>
      <t xml:space="preserve">
SEK m</t>
    </r>
  </si>
  <si>
    <r>
      <t>Liabilities</t>
    </r>
    <r>
      <rPr>
        <b/>
        <sz val="9"/>
        <color indexed="8"/>
        <rFont val="Arial"/>
        <family val="2"/>
      </rPr>
      <t xml:space="preserve">
SEK m</t>
    </r>
  </si>
  <si>
    <t>Basel II
30 Sep</t>
  </si>
  <si>
    <t>Basel III
31 Dec</t>
  </si>
  <si>
    <t>Basel III
31 Mar</t>
  </si>
  <si>
    <t>Own funds</t>
  </si>
  <si>
    <t>Total own funds</t>
  </si>
  <si>
    <t>Own funds requirement</t>
  </si>
  <si>
    <t>Risk exposure amount</t>
  </si>
  <si>
    <t>Own funds in relation to capital requirement</t>
  </si>
  <si>
    <t>Transitional floor 80% of capital requirement according to Basel I</t>
  </si>
  <si>
    <t>Own funds according to Basel I</t>
  </si>
  <si>
    <t>Own funds in relation to capital requirement Basel I</t>
  </si>
  <si>
    <t>Leverage ratio</t>
  </si>
  <si>
    <t xml:space="preserve">   ...of which on balance sheet items</t>
  </si>
  <si>
    <t xml:space="preserve">   ...of which off balance sheet items</t>
  </si>
  <si>
    <t>Exposures where Risk exposure amount is not calculated</t>
  </si>
  <si>
    <t>Tier 2 instruments</t>
  </si>
  <si>
    <t>Credit risk IRB approach</t>
  </si>
  <si>
    <t>Other exposures</t>
  </si>
  <si>
    <t>Total risk exposure amount</t>
  </si>
  <si>
    <t>Proforma 
Basel III
Q4
2013</t>
  </si>
  <si>
    <t>Average risk-weight</t>
  </si>
  <si>
    <t>N.B. that the Basel II information reflects the published statements up to September 2013 and has not been adapted to the Basel III definitions</t>
  </si>
  <si>
    <t>Minimum floor capital requirement according to Basel I</t>
  </si>
  <si>
    <t>Own funds in the SEB consolidated situation</t>
  </si>
  <si>
    <t>Risk exposure amounts for the SEB consolidated situation</t>
  </si>
  <si>
    <t>Risk exposure amount development</t>
  </si>
  <si>
    <t>Q2
2014</t>
  </si>
  <si>
    <t>30 Jun
2014</t>
  </si>
  <si>
    <t>Q2 
2014</t>
  </si>
  <si>
    <t>1.90</t>
  </si>
  <si>
    <t>1.89</t>
  </si>
  <si>
    <t>13.77</t>
  </si>
  <si>
    <t>0.61</t>
  </si>
  <si>
    <t>2.81</t>
  </si>
  <si>
    <t>62.47</t>
  </si>
  <si>
    <t>56.27</t>
  </si>
  <si>
    <t>121.3</t>
  </si>
  <si>
    <t>16.0</t>
  </si>
  <si>
    <t>17.9</t>
  </si>
  <si>
    <t>20.5</t>
  </si>
  <si>
    <t xml:space="preserve"> 2014</t>
  </si>
  <si>
    <t>Jun 
2014</t>
  </si>
  <si>
    <t>Basel III
30 Jun</t>
  </si>
  <si>
    <t xml:space="preserve">   Whereof Net securities commissions</t>
  </si>
  <si>
    <t xml:space="preserve">   Whereof Net payments and card fees</t>
  </si>
  <si>
    <t>Basel III
Q1
2014</t>
  </si>
  <si>
    <t>Volume and mix changes</t>
  </si>
  <si>
    <t>Currency effect</t>
  </si>
  <si>
    <t>Process and regulatory changes</t>
  </si>
  <si>
    <t>Risk class migration</t>
  </si>
  <si>
    <t>Market and operational risk changes</t>
  </si>
  <si>
    <t xml:space="preserve">
Q4
2013</t>
  </si>
  <si>
    <t>2016F</t>
  </si>
  <si>
    <t>Q3
2014</t>
  </si>
  <si>
    <t>Sep
2014</t>
  </si>
  <si>
    <t>30 Sep
2014</t>
  </si>
  <si>
    <t>2.50</t>
  </si>
  <si>
    <t>2.48</t>
  </si>
  <si>
    <t>17.34</t>
  </si>
  <si>
    <t>0.80</t>
  </si>
  <si>
    <t>3.65</t>
  </si>
  <si>
    <t>0.43</t>
  </si>
  <si>
    <t>65.03</t>
  </si>
  <si>
    <t>58.70</t>
  </si>
  <si>
    <t>126.2</t>
  </si>
  <si>
    <t>0.13</t>
  </si>
  <si>
    <t>16.2</t>
  </si>
  <si>
    <t>20.8</t>
  </si>
  <si>
    <t>Derivatives and other assets</t>
  </si>
  <si>
    <t>Derivatives, other liabilities and equity</t>
  </si>
  <si>
    <t>30 Sep 2014</t>
  </si>
  <si>
    <t>* The liquidity reserve is presented in accordance with the template defined by the Swedish Bankers' Association. Assets included in the liquidity reserve should comply with the following: Assets shall be under the control of the Treasury function in the bank, not be encumbered and be pledgable with central banks. Furthermore, bonds shall have a maximum risk weight of 20% under the standardised approach to credit risk of the Basel II framework and a lowest rating of Aa2/AA-. Assets are disclosed using market values.</t>
  </si>
  <si>
    <t>** Other liquid resources include repos and bond holdings not eligible for inclusion in the Liquidity Reserve.</t>
  </si>
  <si>
    <t>Regulatory Common Equity Tier 1 capital requirement including buffer</t>
  </si>
  <si>
    <t>Exposure measure for leverage ratio calculation</t>
  </si>
  <si>
    <t>Basel III
30 Sep</t>
  </si>
  <si>
    <t>Shareholders equity</t>
  </si>
  <si>
    <t>Retained earnings</t>
  </si>
  <si>
    <t>Accumulated other comprehensive income and other reserves</t>
  </si>
  <si>
    <t>Additional value adjustments</t>
  </si>
  <si>
    <t>Deferred tax assets that rely on future profitability</t>
  </si>
  <si>
    <t>Fair value reserves related to gains or losses on cash flow hedges</t>
  </si>
  <si>
    <t>Negative amounts resulting from the calculation of expected loss amounts</t>
  </si>
  <si>
    <t>Gains or losses on liabilities valued at fair value resulting from changes in own credit standing</t>
  </si>
  <si>
    <t>Defined-benefit pension fund assets</t>
  </si>
  <si>
    <t>Direct and indirect holdings of own CET1 instruments</t>
  </si>
  <si>
    <t>Securitisation positions with 1,250% risk weight</t>
  </si>
  <si>
    <t>Adjustments relating to unrealised gains (AFS)</t>
  </si>
  <si>
    <t>Total regulatory adjustments to Common Equity Tier 1</t>
  </si>
  <si>
    <t>Grandfathered additional Tier 1 instruments</t>
  </si>
  <si>
    <t>Grandfathered Tier 2 instruments</t>
  </si>
  <si>
    <t>Net provisioning amount for IRB-reported exposures</t>
  </si>
  <si>
    <t>Holdings of Tier 2 instruments in financial sector entities</t>
  </si>
  <si>
    <t>Tier 2 capital</t>
  </si>
  <si>
    <t>Exposures to institutions</t>
  </si>
  <si>
    <t>Exposures to corporates</t>
  </si>
  <si>
    <t>Retail exposures</t>
  </si>
  <si>
    <t xml:space="preserve">     of which secured by immovable property</t>
  </si>
  <si>
    <t xml:space="preserve">     of which qualifying revolving retail exposures</t>
  </si>
  <si>
    <t xml:space="preserve">     of which retail SME</t>
  </si>
  <si>
    <t xml:space="preserve">     of which other retail exposures</t>
  </si>
  <si>
    <t>Total IRB approach</t>
  </si>
  <si>
    <t>Credit risk standardised approach</t>
  </si>
  <si>
    <t>Exposures to central governments or central banks</t>
  </si>
  <si>
    <t>Exposures to regional governments or local authorities</t>
  </si>
  <si>
    <t>Exposures to public sector entities</t>
  </si>
  <si>
    <t>Exposures secured by mortgages on immovable property</t>
  </si>
  <si>
    <t>Exposures in default</t>
  </si>
  <si>
    <t>Exposures associated with particularly high risk</t>
  </si>
  <si>
    <t>Exposures in the form of collective investment undertakings (CIU)</t>
  </si>
  <si>
    <t>Equity exposures</t>
  </si>
  <si>
    <t>Other items</t>
  </si>
  <si>
    <t>Total standardised approach</t>
  </si>
  <si>
    <t>Trading book exposures where internal models are applied</t>
  </si>
  <si>
    <t>Trading book exposures applying standardised approaches</t>
  </si>
  <si>
    <t>Total market risk</t>
  </si>
  <si>
    <t>Other risk exposure amounts</t>
  </si>
  <si>
    <t>Operational risk advanced measurement approach</t>
  </si>
  <si>
    <t>Settlement risk</t>
  </si>
  <si>
    <t>Credit value adjustment</t>
  </si>
  <si>
    <t>Investment in insurance business</t>
  </si>
  <si>
    <t>Total other risk exposure amounts</t>
  </si>
  <si>
    <t>Q3 
2014</t>
  </si>
  <si>
    <t>Income investment contracts</t>
  </si>
  <si>
    <t>Income own investments</t>
  </si>
  <si>
    <t>Total income</t>
  </si>
  <si>
    <t>Expenses before commissions</t>
  </si>
  <si>
    <t>Total commissions net of DAC</t>
  </si>
  <si>
    <t>Operating profit by business unit</t>
  </si>
  <si>
    <t>Premium income: Total</t>
  </si>
  <si>
    <t>Assets under management, SEK bn: Total</t>
  </si>
  <si>
    <t>Traditional life and sickness/health insurance 1)</t>
  </si>
  <si>
    <t>1) of which Gamla Livförsäkringsaktiebolaget</t>
  </si>
  <si>
    <r>
      <t>Finland</t>
    </r>
    <r>
      <rPr>
        <sz val="9"/>
        <rFont val="Arial"/>
        <family val="2"/>
      </rPr>
      <t>*</t>
    </r>
  </si>
  <si>
    <r>
      <t>Denmark</t>
    </r>
    <r>
      <rPr>
        <sz val="9"/>
        <rFont val="Arial"/>
        <family val="2"/>
      </rPr>
      <t>*</t>
    </r>
  </si>
  <si>
    <r>
      <t>Germany</t>
    </r>
    <r>
      <rPr>
        <sz val="9"/>
        <rFont val="Arial"/>
        <family val="2"/>
      </rPr>
      <t>*</t>
    </r>
  </si>
  <si>
    <r>
      <t>Estonia</t>
    </r>
    <r>
      <rPr>
        <sz val="9"/>
        <rFont val="Arial"/>
        <family val="2"/>
      </rPr>
      <t>*</t>
    </r>
  </si>
  <si>
    <r>
      <t>Latvia</t>
    </r>
    <r>
      <rPr>
        <sz val="9"/>
        <rFont val="Arial"/>
        <family val="2"/>
      </rPr>
      <t>*</t>
    </r>
  </si>
  <si>
    <r>
      <t>Lithuania</t>
    </r>
    <r>
      <rPr>
        <sz val="9"/>
        <rFont val="Arial"/>
        <family val="2"/>
      </rPr>
      <t>*</t>
    </r>
  </si>
  <si>
    <r>
      <t>Euro</t>
    </r>
    <r>
      <rPr>
        <sz val="9"/>
        <rFont val="Arial"/>
        <family val="2"/>
      </rPr>
      <t xml:space="preserve"> </t>
    </r>
    <r>
      <rPr>
        <b/>
        <sz val="9"/>
        <rFont val="Arial"/>
        <family val="2"/>
      </rPr>
      <t>zone</t>
    </r>
    <r>
      <rPr>
        <sz val="9"/>
        <rFont val="Arial"/>
        <family val="2"/>
      </rPr>
      <t>*</t>
    </r>
  </si>
  <si>
    <t>2.60</t>
  </si>
  <si>
    <t>8.79</t>
  </si>
  <si>
    <t>2.58</t>
  </si>
  <si>
    <t>8.73</t>
  </si>
  <si>
    <t>Q4
2014</t>
  </si>
  <si>
    <t>17.26</t>
  </si>
  <si>
    <t>0.81</t>
  </si>
  <si>
    <t>2.78</t>
  </si>
  <si>
    <t>3.79</t>
  </si>
  <si>
    <t>0.45</t>
  </si>
  <si>
    <t>68.13</t>
  </si>
  <si>
    <t>61.47</t>
  </si>
  <si>
    <t>131.8</t>
  </si>
  <si>
    <t>Dec
2014</t>
  </si>
  <si>
    <t xml:space="preserve">
2014</t>
  </si>
  <si>
    <t>31 Dec 2014</t>
  </si>
  <si>
    <t>Q4 2014</t>
  </si>
  <si>
    <t>Total equity according to balance sheet</t>
  </si>
  <si>
    <t>Deductions related to the consolidated situation and other foreseeable charges</t>
  </si>
  <si>
    <t>31 Dec
2014</t>
  </si>
  <si>
    <t>SEB Group, 31 December 2014</t>
  </si>
  <si>
    <t>1/8/20
/15/12</t>
  </si>
  <si>
    <t xml:space="preserve">
Q2
2014</t>
  </si>
  <si>
    <t xml:space="preserve">
Q3
2014</t>
  </si>
  <si>
    <t xml:space="preserve">
Q4
2014</t>
  </si>
  <si>
    <t>Return on risk exposure amount, %</t>
  </si>
  <si>
    <t>16.3</t>
  </si>
  <si>
    <t>19.5</t>
  </si>
  <si>
    <t>22.2</t>
  </si>
  <si>
    <t>Additional Tier 1 instruments</t>
  </si>
  <si>
    <t>Q1
2015</t>
  </si>
  <si>
    <t>2015</t>
  </si>
  <si>
    <t>Mar 
2015</t>
  </si>
  <si>
    <t>Full year</t>
  </si>
  <si>
    <t>2.12</t>
  </si>
  <si>
    <t>2.11</t>
  </si>
  <si>
    <t>Weighted average number of shares, millions1)</t>
  </si>
  <si>
    <t>Weighted average number of diluted shares, millions2)</t>
  </si>
  <si>
    <t>Liquidity Coverage Ratio (LCR)3), %</t>
  </si>
  <si>
    <t>Assets under custody, SEK bn</t>
  </si>
  <si>
    <t>13.81</t>
  </si>
  <si>
    <t>0.64</t>
  </si>
  <si>
    <t>2.99</t>
  </si>
  <si>
    <t>66.22</t>
  </si>
  <si>
    <t>134.7</t>
  </si>
  <si>
    <t>0.05</t>
  </si>
  <si>
    <t>16.6</t>
  </si>
  <si>
    <t>18.8</t>
  </si>
  <si>
    <t>21.1</t>
  </si>
  <si>
    <t>A market alignment of the financial leasing classifications has been done affecting interest income and interest expense figures and margins for loans and deposits. 
The tables “Interest, quarterly isolated” and “Interest rate” above have been restated accordingly. Average balances are unaffected.</t>
  </si>
  <si>
    <t>31 Mar 2015</t>
  </si>
  <si>
    <t xml:space="preserve">     of which systemic risk buffer requirement</t>
  </si>
  <si>
    <t xml:space="preserve">
Q1
2015</t>
  </si>
  <si>
    <t>5-yr EUR swap rate +310 bps</t>
  </si>
  <si>
    <t>6-mth Euribor + 145 bps</t>
  </si>
  <si>
    <t>Additional Tier l Issues</t>
  </si>
  <si>
    <t>-/-/BBB-</t>
  </si>
  <si>
    <t>5-yr USD swap rate + 385 bps</t>
  </si>
  <si>
    <t>31 Mar
2015</t>
  </si>
  <si>
    <t>From Q1 2014 volume in Baltic pension fund companies transferred from division Wealth Management is included in Other pension saving products. 
Also from Q1 2014 volume related to Individual Pension Savings (IPS) in Sweden is included in Other pension saving products.</t>
  </si>
  <si>
    <t>Own funds requirement, Basel III4)</t>
  </si>
  <si>
    <t>Number of full time equivalents5)</t>
  </si>
  <si>
    <t>1) CET1 ratio less minimum capital requirement of 4.5% excluding buffers. In addition to the CET1 requirements there is a total capital requirement of additional 3.5%.</t>
  </si>
  <si>
    <t>Calculated as the simple arithmetic mean of the monthly leverage ratios over a quarter until Q3 2014, from Q4 2014 last month in quarter</t>
  </si>
  <si>
    <t>* Geographic distribution is based on where the loan is booked. Before loan loss reserves, excluding repos &amp; debt instruments.</t>
  </si>
  <si>
    <t>Carrying amount of selected financial liabilities</t>
  </si>
  <si>
    <t>Total Encumbrance</t>
  </si>
  <si>
    <t>Of which: Encumbered Assets</t>
  </si>
  <si>
    <t>Of which: Encumbered Collateral</t>
  </si>
  <si>
    <t>Bonds issued by General Governments and Central Banks</t>
  </si>
  <si>
    <t>Other debt securities</t>
  </si>
  <si>
    <t>Equities</t>
  </si>
  <si>
    <t>Loans and other assets</t>
  </si>
  <si>
    <t>Total encumbered assets</t>
  </si>
  <si>
    <t>Total encumbered collateral</t>
  </si>
  <si>
    <t>Securities financing</t>
  </si>
  <si>
    <t xml:space="preserve">Covered bonds </t>
  </si>
  <si>
    <t>Collateral management</t>
  </si>
  <si>
    <t>Encumbered asset ratio</t>
  </si>
  <si>
    <t>Encumbered collateral ratio</t>
  </si>
  <si>
    <t>Total encumbrance ratio</t>
  </si>
  <si>
    <t>Q2
2015</t>
  </si>
  <si>
    <t>Jun 
2015</t>
  </si>
  <si>
    <t xml:space="preserve">
Q2
2015</t>
  </si>
  <si>
    <t>30 Jun
2015</t>
  </si>
  <si>
    <t>1.79</t>
  </si>
  <si>
    <t>1.78</t>
  </si>
  <si>
    <t>12.04</t>
  </si>
  <si>
    <t>2.54</t>
  </si>
  <si>
    <t>67.91</t>
  </si>
  <si>
    <t>60.84</t>
  </si>
  <si>
    <t>0.06</t>
  </si>
  <si>
    <t xml:space="preserve">The result within Net financial income is presented on different rows based on type of underlying financial instrument. </t>
  </si>
  <si>
    <t>Whereof unrealized valuation changes from counterparty risk and own credit standing in derivatives and own issued securities.</t>
  </si>
  <si>
    <t>New Coupon if not called at first call date</t>
  </si>
  <si>
    <t>BBB/A</t>
  </si>
  <si>
    <t>Baa1/BBB/A</t>
  </si>
  <si>
    <t>Baa2/BB+/BBB+</t>
  </si>
  <si>
    <t>Baa3/BB+/BBB</t>
  </si>
  <si>
    <t>Average 2015</t>
  </si>
  <si>
    <t>30 Jun 2015</t>
  </si>
  <si>
    <t>Q2 2015</t>
  </si>
  <si>
    <t>* The geographical distribution is based on where the loan is booked, before loan loss reserves, excluding repos &amp; debt instruments.</t>
  </si>
  <si>
    <t>130.5</t>
  </si>
  <si>
    <t>17.2</t>
  </si>
  <si>
    <t>19.4</t>
  </si>
  <si>
    <t>21.7</t>
  </si>
  <si>
    <t xml:space="preserve">1) The Swedish Financial Supervisory Authority has approved SEB´s application to use the net profit in measuring own funds on condition that the responsible auditors (PwC) can confirm the surplus, that the surplus is calculated in accordance with applicable accounting frameworks, that predictable costs and dividends have been deducted in accordance with EU regulation No 575/2013 and that the calculation was made in accordance with EU regulation No 241/2014. </t>
  </si>
  <si>
    <t>2) The Common Equity Tier 1 capital is presented on a consolidated basis, and differs from total equity according to IFRS. The insurance business contribution to equity is excluded and there is a dividend deduction calculated according to Regulation (EU) No 575/2013 (CRR).</t>
  </si>
  <si>
    <t>** Excluding repos and debt instruments</t>
  </si>
  <si>
    <t>*** Excluding repos</t>
  </si>
  <si>
    <t>**** Including the effect of the withholding tax decision made by the Swiss Supreme Court</t>
  </si>
  <si>
    <t>Q2****
2015</t>
  </si>
  <si>
    <t>Q2*
2015</t>
  </si>
  <si>
    <t>* Including the effect of the withholding tax decision made by the Swiss Supreme Court</t>
  </si>
  <si>
    <t>* Including Swiss withholding tax</t>
  </si>
  <si>
    <t>SEB Group Q2 2015</t>
  </si>
  <si>
    <t>Independently reviewed interim profits 1)</t>
  </si>
  <si>
    <t xml:space="preserve">Common Equity Tier 1 capital before regulatory adjustments  2) </t>
  </si>
  <si>
    <t>Q3
2015</t>
  </si>
  <si>
    <t>Sep
2015</t>
  </si>
  <si>
    <t>30 Sep 2015</t>
  </si>
  <si>
    <t>Components Swedish FSA Liquidity ratio, 30 Sep 2015 (SEK bn)</t>
  </si>
  <si>
    <t>30 Sep
2015</t>
  </si>
  <si>
    <t>SEB Group, 30 September 2015</t>
  </si>
  <si>
    <t>Jan - Sep</t>
  </si>
  <si>
    <t>1.55</t>
  </si>
  <si>
    <t>5.47</t>
  </si>
  <si>
    <t>6.19</t>
  </si>
  <si>
    <t>1.54</t>
  </si>
  <si>
    <t>5.44</t>
  </si>
  <si>
    <t>6.15</t>
  </si>
  <si>
    <t>10.08</t>
  </si>
  <si>
    <t>0.47</t>
  </si>
  <si>
    <t>2.21</t>
  </si>
  <si>
    <t>0.54</t>
  </si>
  <si>
    <t>68.90</t>
  </si>
  <si>
    <t>62.24</t>
  </si>
  <si>
    <t>135.1</t>
  </si>
  <si>
    <t>17.8</t>
  </si>
  <si>
    <t>20.1</t>
  </si>
  <si>
    <t>22.7</t>
  </si>
  <si>
    <t>For third quarter the effect from structured products offered to the public was approximately SEK -1,290m (Q2 2015: -730, Q3 2014: 110) in Equity related derivatives and Credit related derivatives SEK -110m (Q2 2015: -300, Q3 2014: -60) and a corresponding effect in Debt securities and related derivatives SEK 1,380m (Q2 2015: 1,090, Q3 2014: -110).</t>
  </si>
  <si>
    <t>1) During the second quarter 2015 a negative one-off item of SEK 820m is included within Equity instruments and related derivatives in accordance with the Swiss Supreme Court's decision as disclosed in SEB's press release dated May 5th 2015.</t>
  </si>
  <si>
    <t>Credit Risk Exposure SEK 244bn</t>
  </si>
  <si>
    <t>Income insurance contracts</t>
  </si>
  <si>
    <r>
      <t>1)</t>
    </r>
    <r>
      <rPr>
        <sz val="9"/>
        <rFont val="Arial"/>
        <family val="2"/>
      </rPr>
      <t xml:space="preserve"> Operating profit net of 13 per cent tax which reflects the effective tax rate, annual basis </t>
    </r>
  </si>
  <si>
    <r>
      <t>2)</t>
    </r>
    <r>
      <rPr>
        <sz val="9"/>
        <rFont val="Arial"/>
        <family val="2"/>
      </rPr>
      <t xml:space="preserve"> Total expenses as percentage of premium income</t>
    </r>
  </si>
  <si>
    <r>
      <t xml:space="preserve">Return on business equity </t>
    </r>
    <r>
      <rPr>
        <vertAlign val="superscript"/>
        <sz val="9"/>
        <rFont val="Arial"/>
        <family val="2"/>
      </rPr>
      <t>1)</t>
    </r>
  </si>
  <si>
    <r>
      <t>Expense ratio, %</t>
    </r>
    <r>
      <rPr>
        <vertAlign val="superscript"/>
        <sz val="9"/>
        <rFont val="Arial"/>
        <family val="2"/>
      </rPr>
      <t xml:space="preserve"> 2)</t>
    </r>
  </si>
  <si>
    <t>From Q1 2015 sales volume in the Baltic pension fund companies included in Other pension saving products with:</t>
  </si>
  <si>
    <t>Most important assumptions (Swedish unit-linked which represent 70 per cent of the surplus value), per cent.</t>
  </si>
  <si>
    <t xml:space="preserve">          Change in discount rate</t>
  </si>
  <si>
    <t>+1 %</t>
  </si>
  <si>
    <t xml:space="preserve">                                          "</t>
  </si>
  <si>
    <t>-1 %</t>
  </si>
  <si>
    <t xml:space="preserve">          Change in value growth of investment assets</t>
  </si>
  <si>
    <t>2017F</t>
  </si>
  <si>
    <t>Sources: National statistical agencies, SEB Economic Research October 2015</t>
  </si>
  <si>
    <t>Q3 2015</t>
  </si>
  <si>
    <t>Subordinated debt **</t>
  </si>
  <si>
    <t>EUR **</t>
  </si>
  <si>
    <t>USD **</t>
  </si>
  <si>
    <t>JPY **</t>
  </si>
  <si>
    <t>Hybrid Tier I Issues</t>
  </si>
  <si>
    <t>3-mth Euribor + 340 bps</t>
  </si>
  <si>
    <t xml:space="preserve">
Q3
2015</t>
  </si>
  <si>
    <t>*</t>
  </si>
  <si>
    <t>Debt securities issued</t>
  </si>
  <si>
    <t>Non-encumbered assets 
and collateral</t>
  </si>
  <si>
    <t>Total encumbrance and 
non-encumbrance</t>
  </si>
  <si>
    <t>Asset Encumbrance for the SEB consolidated situation, 30 Sep  2015 , SEK m</t>
  </si>
  <si>
    <t>Total Nominal amount SEK 3,3bn</t>
  </si>
  <si>
    <t>* Reduction of SEK 75bn related to the sale of SEB Asset Management AG.</t>
  </si>
  <si>
    <t xml:space="preserve">* Excluding public covered bonds. ** Tier 2 adn Additional Tier 1 issues assumed to be called at first call date.
</t>
  </si>
  <si>
    <t xml:space="preserve">* Excluding public covered bonds. ** Tier 2 adn Additional Tier 1 issues assumed to be called at first call date. 
</t>
  </si>
  <si>
    <t>SEB Group Q3 2015, EUR</t>
  </si>
  <si>
    <t>SEB Group Q3 2015, USD</t>
  </si>
  <si>
    <t>SEB Group Q3 2015, SEK</t>
  </si>
  <si>
    <t>1) The number of issued shares was 2,194,171,802. SEB owned 5,495,862 Class A shares for the equity based programmes at year end 2014. During 2015 SEB has purchased 3,370,000 shares and 7,185,038 shares have been sold. Thus, as at September 30 2015 SEB owned 1,680,824 Class A-shares with a market value of SEK 150m.</t>
  </si>
  <si>
    <t xml:space="preserve">2) Calculated dilution based on the estimated economic value of the long-term incentive programmes.    </t>
  </si>
  <si>
    <t>3) According to Swedish FSA regulations for respective period.</t>
  </si>
  <si>
    <t>4) N.B. that the Basel II information reflects the published statements up to September 2013 and has not been adapted to the Basel III definitions.</t>
  </si>
  <si>
    <t>5) Quarterly numbers are for last month of quarter. Accumulated numbers are average for the period. The number of FTEs decreased by approximately 140 in Q3 2015 due to the divestment of SEB Asset Mgmt AG..</t>
  </si>
  <si>
    <t>* Reduction of ~140 FTE's related to the sale of SEB Asset Management AG.</t>
  </si>
  <si>
    <t>**** Reduction of ~ 140 FTE's related to the sale of SEB Asset Management AG.</t>
  </si>
  <si>
    <r>
      <t xml:space="preserve">Adjustment opening balance </t>
    </r>
    <r>
      <rPr>
        <vertAlign val="superscript"/>
        <sz val="9"/>
        <rFont val="Arial"/>
        <family val="2"/>
      </rPr>
      <t>1)</t>
    </r>
  </si>
  <si>
    <r>
      <t xml:space="preserve">Present value of new sales </t>
    </r>
    <r>
      <rPr>
        <vertAlign val="superscript"/>
        <sz val="9"/>
        <rFont val="Arial"/>
        <family val="2"/>
      </rPr>
      <t>2)</t>
    </r>
  </si>
  <si>
    <r>
      <t xml:space="preserve">Actual outcome compared to assumptions </t>
    </r>
    <r>
      <rPr>
        <vertAlign val="superscript"/>
        <sz val="9"/>
        <rFont val="Arial"/>
        <family val="2"/>
      </rPr>
      <t>3)</t>
    </r>
  </si>
  <si>
    <r>
      <t xml:space="preserve">Change in surplus values ongoing business, net </t>
    </r>
    <r>
      <rPr>
        <b/>
        <vertAlign val="superscript"/>
        <sz val="9"/>
        <rFont val="Arial"/>
        <family val="2"/>
      </rPr>
      <t>4)</t>
    </r>
  </si>
  <si>
    <r>
      <t xml:space="preserve">Financial effects due to short term market fluctuations </t>
    </r>
    <r>
      <rPr>
        <vertAlign val="superscript"/>
        <sz val="9"/>
        <rFont val="Arial"/>
        <family val="2"/>
      </rPr>
      <t>5)</t>
    </r>
  </si>
  <si>
    <r>
      <t xml:space="preserve">Change in assumptions </t>
    </r>
    <r>
      <rPr>
        <vertAlign val="superscript"/>
        <sz val="9"/>
        <rFont val="Arial"/>
        <family val="2"/>
      </rPr>
      <t>6)</t>
    </r>
    <r>
      <rPr>
        <sz val="9"/>
        <rFont val="Arial"/>
        <family val="2"/>
      </rPr>
      <t xml:space="preserve"> </t>
    </r>
  </si>
  <si>
    <r>
      <t xml:space="preserve">Surplus values, closing balance </t>
    </r>
    <r>
      <rPr>
        <b/>
        <vertAlign val="superscript"/>
        <sz val="9"/>
        <rFont val="Arial"/>
        <family val="2"/>
      </rPr>
      <t>7)</t>
    </r>
  </si>
  <si>
    <r>
      <t>1)</t>
    </r>
    <r>
      <rPr>
        <sz val="9"/>
        <rFont val="Arial"/>
        <family val="2"/>
      </rPr>
      <t xml:space="preserve"> Adjustments of the calculation method. Q4 2013 also included negative effects from previously not included risk insurance business.
    In Q1 2015 the Baltic pension fund companies are included for the first time with an effect of SEK 445m.</t>
    </r>
  </si>
  <si>
    <r>
      <t xml:space="preserve">2) </t>
    </r>
    <r>
      <rPr>
        <sz val="9"/>
        <rFont val="Arial"/>
        <family val="2"/>
      </rPr>
      <t>Sales defined as new contracts and extra premiums on existing contracts.</t>
    </r>
  </si>
  <si>
    <r>
      <t xml:space="preserve">3) </t>
    </r>
    <r>
      <rPr>
        <sz val="9"/>
        <rFont val="Arial"/>
        <family val="2"/>
      </rPr>
      <t>The actual outcome of previously signed contracts can be compared with earlier assumptions and deviations can be calculated.
    The most important components consist of extensions of contracts as well as cancellations.</t>
    </r>
  </si>
  <si>
    <r>
      <t>4)</t>
    </r>
    <r>
      <rPr>
        <sz val="9"/>
        <rFont val="Arial"/>
        <family val="2"/>
      </rPr>
      <t xml:space="preserve"> Acquisition costs are capitalised in the accounts and amortised according to plan. Certain front end fees are also recorded on the balance
    sheet and recognized as revenue in the income statement during several years. The reported change in surplus values is adjusted by the net
    effect of changes in deferred acquisition costs and deferred front end fees during the period.</t>
    </r>
  </si>
  <si>
    <r>
      <t>5)</t>
    </r>
    <r>
      <rPr>
        <sz val="9"/>
        <rFont val="Arial"/>
        <family val="2"/>
      </rPr>
      <t xml:space="preserve"> Assumed investment return (growth in fund values) is 5.0 per cent gross before fees and taxes. Actual return results in positive or
    negative financial effects.</t>
    </r>
  </si>
  <si>
    <r>
      <t>6)</t>
    </r>
    <r>
      <rPr>
        <sz val="9"/>
        <rFont val="Arial"/>
        <family val="2"/>
      </rPr>
      <t xml:space="preserve"> Q4 2013 include negative effects from assumed higher frequency of surrenders (mainly Denmark) and transfers (Sweden) of some SEK 1,100m
    which is reduced by positive effects of lower assumed expenses.</t>
    </r>
  </si>
  <si>
    <r>
      <t xml:space="preserve">7) </t>
    </r>
    <r>
      <rPr>
        <sz val="9"/>
        <rFont val="Arial"/>
        <family val="2"/>
      </rPr>
      <t>The calculated surplus value is not included in the SEB Group's consolidated accounts. The closing balance is net of capitalised
     acquisition costs and deferred front end fees.</t>
    </r>
  </si>
  <si>
    <t xml:space="preserve">     of which capital conservation buffer requirement</t>
  </si>
  <si>
    <t xml:space="preserve">     of which countercyclical capital buffer requirement</t>
  </si>
  <si>
    <t>Common Equity Tier 1 capital available to meet buffer 1)</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</si>
</sst>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000"/>
    <numFmt numFmtId="173" formatCode="0.0"/>
    <numFmt numFmtId="174" formatCode="#\ ##0"/>
    <numFmt numFmtId="175" formatCode="#,##0.0"/>
    <numFmt numFmtId="176" formatCode="0.0%"/>
    <numFmt numFmtId="177" formatCode="#\ ###\ ##0"/>
    <numFmt numFmtId="178" formatCode="##\ ###\ ###;\-##\ ###\ ###"/>
    <numFmt numFmtId="179" formatCode="0.0000%"/>
    <numFmt numFmtId="180" formatCode="#,##0_ ;[Red]\-#,##0\ "/>
    <numFmt numFmtId="181" formatCode="#,##0,,,"/>
    <numFmt numFmtId="182" formatCode="#,##0.0,"/>
    <numFmt numFmtId="183" formatCode="#,##0,,"/>
    <numFmt numFmtId="184" formatCode="[$-409]dd/mmm/yy;@"/>
    <numFmt numFmtId="185" formatCode="#,##0,"/>
    <numFmt numFmtId="186" formatCode="0_)"/>
    <numFmt numFmtId="187" formatCode="dd\ mmmm\ yyyy"/>
    <numFmt numFmtId="188" formatCode="[$-409]d\-mmm\-yy;@"/>
    <numFmt numFmtId="189" formatCode="#,##0.0,,,"/>
    <numFmt numFmtId="190" formatCode="_(* #,##0.00_);_(* \(#,##0.00\);_(* &quot;-&quot;??_);_(@_)"/>
    <numFmt numFmtId="191" formatCode="_(* #,##0_);_(* \(#,##0\);_(* &quot;-&quot;??_);_(@_)"/>
    <numFmt numFmtId="192" formatCode="[$-101041D]###\ ###\ ###\ ###\ ###\ ###\ ###\ ###\ ###\ ###\ ###\ ###\ ###\ ##0.000\ 000"/>
    <numFmt numFmtId="193" formatCode="#,##0;[Red]&quot;-&quot;#,##0"/>
    <numFmt numFmtId="194" formatCode="#\,##0"/>
    <numFmt numFmtId="195" formatCode="#\,##0,,"/>
    <numFmt numFmtId="196" formatCode="&quot;Yes&quot;;&quot;Yes&quot;;&quot;No&quot;"/>
    <numFmt numFmtId="197" formatCode="&quot;True&quot;;&quot;True&quot;;&quot;False&quot;"/>
    <numFmt numFmtId="198" formatCode="&quot;On&quot;;&quot;On&quot;;&quot;Off&quot;"/>
    <numFmt numFmtId="199" formatCode="[$€-2]\ #,##0.00_);[Red]\([$€-2]\ #,##0.00\)"/>
    <numFmt numFmtId="200" formatCode="yyyy\-mm\-dd;@"/>
    <numFmt numFmtId="201" formatCode="0.0000"/>
    <numFmt numFmtId="202" formatCode="&quot;Yes&quot;;[Red]&quot;No&quot;"/>
    <numFmt numFmtId="203" formatCode="0.00000"/>
    <numFmt numFmtId="204" formatCode="[&gt;0]General"/>
    <numFmt numFmtId="205" formatCode="0_ ;[Red]\-0\ "/>
    <numFmt numFmtId="206" formatCode="_(* #,##0_);_(* \(#,##0\);_(* &quot;-&quot;_);_(@_)"/>
    <numFmt numFmtId="207" formatCode="_(&quot;$&quot;* #,##0_);_(&quot;$&quot;* \(#,##0\);_(&quot;$&quot;* &quot;-&quot;_);_(@_)"/>
    <numFmt numFmtId="208" formatCode="&quot;Fr.&quot;\ #,##0;[Red]&quot;Fr.&quot;\ \-#,##0"/>
    <numFmt numFmtId="209" formatCode="#,##0_ ;\-#,##0\ "/>
    <numFmt numFmtId="210" formatCode="#,###,"/>
    <numFmt numFmtId="211" formatCode="#&quot;,&quot;###&quot;,&quot;##0_ ;\-#,##0\ "/>
    <numFmt numFmtId="212" formatCode="#&quot;,&quot;##0_ ;\-#,##0\ "/>
    <numFmt numFmtId="213" formatCode="0\.0%"/>
  </numFmts>
  <fonts count="137">
    <font>
      <sz val="10"/>
      <name val="Arial"/>
      <family val="0"/>
    </font>
    <font>
      <sz val="9"/>
      <name val="SEB Basic"/>
      <family val="3"/>
    </font>
    <font>
      <b/>
      <sz val="12"/>
      <color indexed="8"/>
      <name val="Arial"/>
      <family val="2"/>
    </font>
    <font>
      <b/>
      <sz val="9"/>
      <color indexed="8"/>
      <name val="Arial"/>
      <family val="2"/>
    </font>
    <font>
      <b/>
      <sz val="9"/>
      <name val="Arial"/>
      <family val="2"/>
    </font>
    <font>
      <sz val="9"/>
      <name val="Arial"/>
      <family val="2"/>
    </font>
    <font>
      <sz val="9"/>
      <color indexed="8"/>
      <name val="Arial"/>
      <family val="2"/>
    </font>
    <font>
      <i/>
      <sz val="9"/>
      <name val="Arial"/>
      <family val="2"/>
    </font>
    <font>
      <b/>
      <i/>
      <sz val="9"/>
      <name val="Arial"/>
      <family val="2"/>
    </font>
    <font>
      <i/>
      <sz val="9"/>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8"/>
      <color indexed="36"/>
      <name val="News Gothic"/>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News Gothic"/>
      <family val="0"/>
    </font>
    <font>
      <sz val="11"/>
      <color indexed="62"/>
      <name val="Calibri"/>
      <family val="2"/>
    </font>
    <font>
      <sz val="11"/>
      <color indexed="10"/>
      <name val="Calibri"/>
      <family val="2"/>
    </font>
    <font>
      <sz val="11"/>
      <color indexed="19"/>
      <name val="Calibri"/>
      <family val="2"/>
    </font>
    <font>
      <sz val="8"/>
      <name val="News Gothic"/>
      <family val="0"/>
    </font>
    <font>
      <sz val="11"/>
      <name val="Times New Roman"/>
      <family val="1"/>
    </font>
    <font>
      <b/>
      <sz val="11"/>
      <color indexed="63"/>
      <name val="Calibri"/>
      <family val="2"/>
    </font>
    <font>
      <b/>
      <sz val="18"/>
      <color indexed="62"/>
      <name val="Cambria"/>
      <family val="2"/>
    </font>
    <font>
      <b/>
      <sz val="11"/>
      <color indexed="8"/>
      <name val="Calibri"/>
      <family val="2"/>
    </font>
    <font>
      <b/>
      <sz val="8"/>
      <name val="Arial"/>
      <family val="2"/>
    </font>
    <font>
      <sz val="8"/>
      <color indexed="8"/>
      <name val="Arial"/>
      <family val="2"/>
    </font>
    <font>
      <sz val="10"/>
      <name val="Helv"/>
      <family val="0"/>
    </font>
    <font>
      <b/>
      <sz val="11"/>
      <name val="Arial"/>
      <family val="2"/>
    </font>
    <font>
      <b/>
      <sz val="11"/>
      <color indexed="8"/>
      <name val="Arial"/>
      <family val="2"/>
    </font>
    <font>
      <b/>
      <sz val="10"/>
      <name val="Arial"/>
      <family val="2"/>
    </font>
    <font>
      <sz val="10"/>
      <color indexed="8"/>
      <name val="Arial"/>
      <family val="2"/>
    </font>
    <font>
      <sz val="14"/>
      <color indexed="8"/>
      <name val="Arial"/>
      <family val="2"/>
    </font>
    <font>
      <sz val="12"/>
      <name val="Arial"/>
      <family val="2"/>
    </font>
    <font>
      <sz val="14"/>
      <name val="Arial"/>
      <family val="2"/>
    </font>
    <font>
      <sz val="10"/>
      <name val="MS Sans Serif"/>
      <family val="2"/>
    </font>
    <font>
      <b/>
      <sz val="8"/>
      <color indexed="8"/>
      <name val="Arial"/>
      <family val="2"/>
    </font>
    <font>
      <sz val="9"/>
      <color indexed="10"/>
      <name val="Arial"/>
      <family val="2"/>
    </font>
    <font>
      <sz val="11"/>
      <color indexed="8"/>
      <name val="Arial"/>
      <family val="2"/>
    </font>
    <font>
      <b/>
      <sz val="9"/>
      <color indexed="53"/>
      <name val="Tahoma"/>
      <family val="2"/>
    </font>
    <font>
      <b/>
      <sz val="9"/>
      <color indexed="56"/>
      <name val="Tahoma"/>
      <family val="2"/>
    </font>
    <font>
      <b/>
      <sz val="10"/>
      <color indexed="8"/>
      <name val="Arial"/>
      <family val="2"/>
    </font>
    <font>
      <i/>
      <sz val="10"/>
      <color indexed="8"/>
      <name val="Arial"/>
      <family val="2"/>
    </font>
    <font>
      <b/>
      <sz val="12"/>
      <name val="Trebuchet MS"/>
      <family val="2"/>
    </font>
    <font>
      <sz val="10"/>
      <name val="Trebuchet MS"/>
      <family val="2"/>
    </font>
    <font>
      <b/>
      <sz val="10"/>
      <name val="Trebuchet MS"/>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vertAlign val="superscript"/>
      <sz val="9"/>
      <name val="Arial"/>
      <family val="2"/>
    </font>
    <font>
      <sz val="10"/>
      <name val="Times New Roman"/>
      <family val="1"/>
    </font>
    <font>
      <sz val="11"/>
      <name val="Arial"/>
      <family val="2"/>
    </font>
    <font>
      <b/>
      <u val="single"/>
      <sz val="9"/>
      <name val="Arial"/>
      <family val="2"/>
    </font>
    <font>
      <sz val="8"/>
      <color indexed="14"/>
      <name val="Arial"/>
      <family val="2"/>
    </font>
    <font>
      <b/>
      <sz val="8"/>
      <color indexed="14"/>
      <name val="Arial"/>
      <family val="2"/>
    </font>
    <font>
      <sz val="16"/>
      <name val="Arial"/>
      <family val="2"/>
    </font>
    <font>
      <sz val="10"/>
      <color indexed="45"/>
      <name val="Arial"/>
      <family val="2"/>
    </font>
    <font>
      <sz val="10"/>
      <color indexed="10"/>
      <name val="Arial"/>
      <family val="2"/>
    </font>
    <font>
      <b/>
      <i/>
      <sz val="9"/>
      <color indexed="8"/>
      <name val="Arial"/>
      <family val="2"/>
    </font>
    <font>
      <sz val="8"/>
      <name val="Verdana"/>
      <family val="2"/>
    </font>
    <font>
      <sz val="8"/>
      <color indexed="8"/>
      <name val="Tahoma"/>
      <family val="2"/>
    </font>
    <font>
      <b/>
      <sz val="9"/>
      <name val="SEB Basic"/>
      <family val="3"/>
    </font>
    <font>
      <u val="single"/>
      <sz val="9"/>
      <color indexed="8"/>
      <name val="Arial"/>
      <family val="2"/>
    </font>
    <font>
      <b/>
      <sz val="10"/>
      <color indexed="10"/>
      <name val="Arial"/>
      <family val="2"/>
    </font>
    <font>
      <sz val="11"/>
      <color indexed="8"/>
      <name val="Palatino"/>
      <family val="2"/>
    </font>
    <font>
      <sz val="11"/>
      <color indexed="9"/>
      <name val="Palatino"/>
      <family val="2"/>
    </font>
    <font>
      <sz val="9"/>
      <name val="Times New Roman"/>
      <family val="1"/>
    </font>
    <font>
      <sz val="11"/>
      <color indexed="20"/>
      <name val="Palatino"/>
      <family val="2"/>
    </font>
    <font>
      <b/>
      <sz val="11"/>
      <color indexed="10"/>
      <name val="Palatino"/>
      <family val="2"/>
    </font>
    <font>
      <b/>
      <sz val="11"/>
      <color indexed="9"/>
      <name val="Palatino"/>
      <family val="2"/>
    </font>
    <font>
      <sz val="10.5"/>
      <name val="Frutiger 45 Light"/>
      <family val="2"/>
    </font>
    <font>
      <sz val="10"/>
      <name val="CG Times"/>
      <family val="1"/>
    </font>
    <font>
      <sz val="12"/>
      <name val="Frutiger 45 Light"/>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0"/>
      <color indexed="12"/>
      <name val="MS Sans Serif"/>
      <family val="2"/>
    </font>
    <font>
      <sz val="11"/>
      <color indexed="10"/>
      <name val="Palatino"/>
      <family val="2"/>
    </font>
    <font>
      <sz val="11"/>
      <color indexed="19"/>
      <name val="Palatino"/>
      <family val="2"/>
    </font>
    <font>
      <sz val="10"/>
      <name val="Frutiger 55 Roman"/>
      <family val="2"/>
    </font>
    <font>
      <b/>
      <sz val="11"/>
      <color indexed="63"/>
      <name val="Palatino"/>
      <family val="2"/>
    </font>
    <font>
      <sz val="10"/>
      <name val="Frutiger 45 Light"/>
      <family val="2"/>
    </font>
    <font>
      <b/>
      <sz val="12"/>
      <color indexed="8"/>
      <name val="Frutiger 45 Light"/>
      <family val="2"/>
    </font>
    <font>
      <b/>
      <i/>
      <sz val="12"/>
      <color indexed="8"/>
      <name val="Arial"/>
      <family val="2"/>
    </font>
    <font>
      <sz val="12"/>
      <color indexed="8"/>
      <name val="Frutiger 45 Light"/>
      <family val="2"/>
    </font>
    <font>
      <sz val="12"/>
      <color indexed="8"/>
      <name val="Arial"/>
      <family val="2"/>
    </font>
    <font>
      <i/>
      <sz val="12"/>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1"/>
      <color indexed="8"/>
      <name val="Palatino"/>
      <family val="2"/>
    </font>
    <font>
      <sz val="8"/>
      <color indexed="8"/>
      <name val="SEB Basic"/>
      <family val="3"/>
    </font>
    <font>
      <i/>
      <sz val="9"/>
      <color indexed="8"/>
      <name val="SEB Basic"/>
      <family val="3"/>
    </font>
    <font>
      <b/>
      <sz val="10"/>
      <name val="SEB Basic"/>
      <family val="3"/>
    </font>
    <font>
      <sz val="10"/>
      <name val="SEB Basic"/>
      <family val="3"/>
    </font>
    <font>
      <sz val="9"/>
      <color indexed="8"/>
      <name val="SEB Basic"/>
      <family val="3"/>
    </font>
    <font>
      <b/>
      <vertAlign val="superscript"/>
      <sz val="9"/>
      <name val="Arial"/>
      <family val="2"/>
    </font>
    <font>
      <b/>
      <sz val="11"/>
      <name val="Calibri"/>
      <family val="2"/>
    </font>
    <font>
      <sz val="11"/>
      <color indexed="18"/>
      <name val="Calibri"/>
      <family val="2"/>
    </font>
    <font>
      <sz val="10"/>
      <color indexed="8"/>
      <name val="Calibri"/>
      <family val="2"/>
    </font>
    <font>
      <sz val="11"/>
      <color indexed="23"/>
      <name val="Calibri"/>
      <family val="2"/>
    </font>
    <font>
      <sz val="11"/>
      <color indexed="60"/>
      <name val="Calibri"/>
      <family val="2"/>
    </font>
    <font>
      <sz val="10"/>
      <color indexed="8"/>
      <name val="SEB Basic"/>
      <family val="2"/>
    </font>
    <font>
      <i/>
      <sz val="8"/>
      <color indexed="8"/>
      <name val="Arial"/>
      <family val="2"/>
    </font>
    <font>
      <b/>
      <sz val="10"/>
      <color indexed="8"/>
      <name val="SEB Basic"/>
      <family val="3"/>
    </font>
    <font>
      <sz val="1"/>
      <color indexed="8"/>
      <name val="ZWAdobeF"/>
      <family val="0"/>
    </font>
    <font>
      <sz val="10"/>
      <color indexed="8"/>
      <name val="Times New Roman"/>
      <family val="1"/>
    </font>
    <font>
      <sz val="11"/>
      <color theme="1"/>
      <name val="Calibri"/>
      <family val="2"/>
    </font>
    <font>
      <sz val="11"/>
      <color rgb="FF9C0006"/>
      <name val="Calibri"/>
      <family val="2"/>
    </font>
    <font>
      <sz val="10"/>
      <color theme="1"/>
      <name val="Calibri"/>
      <family val="2"/>
    </font>
    <font>
      <sz val="11"/>
      <color rgb="FF3F3F76"/>
      <name val="Calibri"/>
      <family val="2"/>
    </font>
    <font>
      <sz val="11"/>
      <color theme="1"/>
      <name val="Arial"/>
      <family val="2"/>
    </font>
    <font>
      <sz val="8"/>
      <color theme="1"/>
      <name val="Tahoma"/>
      <family val="2"/>
    </font>
    <font>
      <sz val="10"/>
      <color theme="1"/>
      <name val="SEB Basic"/>
      <family val="2"/>
    </font>
    <font>
      <b/>
      <sz val="10"/>
      <color theme="1"/>
      <name val="Arial"/>
      <family val="2"/>
    </font>
    <font>
      <sz val="10"/>
      <color theme="1"/>
      <name val="Arial"/>
      <family val="2"/>
    </font>
    <font>
      <b/>
      <sz val="9"/>
      <color theme="1"/>
      <name val="Arial"/>
      <family val="2"/>
    </font>
    <font>
      <sz val="9"/>
      <color theme="1"/>
      <name val="Arial"/>
      <family val="2"/>
    </font>
    <font>
      <b/>
      <sz val="10"/>
      <color rgb="FFFF0000"/>
      <name val="Arial"/>
      <family val="2"/>
    </font>
    <font>
      <sz val="9"/>
      <color rgb="FFFF0000"/>
      <name val="Arial"/>
      <family val="2"/>
    </font>
    <font>
      <i/>
      <sz val="8"/>
      <color theme="1"/>
      <name val="Arial"/>
      <family val="2"/>
    </font>
    <font>
      <b/>
      <sz val="10"/>
      <color theme="1"/>
      <name val="SEB Basic"/>
      <family val="3"/>
    </font>
  </fonts>
  <fills count="4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theme="8"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5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57"/>
        <bgColor indexed="64"/>
      </patternFill>
    </fill>
    <fill>
      <patternFill patternType="solid">
        <fgColor rgb="FFFFCC99"/>
        <bgColor indexed="64"/>
      </patternFill>
    </fill>
    <fill>
      <patternFill patternType="solid">
        <fgColor indexed="13"/>
        <bgColor indexed="64"/>
      </patternFill>
    </fill>
    <fill>
      <patternFill patternType="solid">
        <fgColor indexed="13"/>
        <bgColor indexed="64"/>
      </patternFill>
    </fill>
    <fill>
      <patternFill patternType="solid">
        <fgColor rgb="FFFFEB9C"/>
        <bgColor indexed="64"/>
      </patternFill>
    </fill>
    <fill>
      <patternFill patternType="solid">
        <fgColor indexed="50"/>
        <bgColor indexed="64"/>
      </patternFill>
    </fill>
    <fill>
      <patternFill patternType="solid">
        <fgColor indexed="21"/>
        <bgColor indexed="64"/>
      </patternFill>
    </fill>
    <fill>
      <patternFill patternType="lightUp">
        <fgColor indexed="48"/>
        <bgColor indexed="30"/>
      </patternFill>
    </fill>
    <fill>
      <patternFill patternType="solid">
        <fgColor indexed="40"/>
        <bgColor indexed="64"/>
      </patternFill>
    </fill>
    <fill>
      <patternFill patternType="solid">
        <fgColor indexed="41"/>
        <bgColor indexed="64"/>
      </patternFill>
    </fill>
    <fill>
      <patternFill patternType="solid">
        <fgColor indexed="38"/>
        <bgColor indexed="64"/>
      </patternFill>
    </fill>
    <fill>
      <patternFill patternType="solid">
        <fgColor indexed="14"/>
        <bgColor indexed="64"/>
      </patternFill>
    </fill>
    <fill>
      <patternFill patternType="mediumGray">
        <fgColor indexed="45"/>
        <bgColor indexed="9"/>
      </patternFill>
    </fill>
    <fill>
      <patternFill patternType="lightGray">
        <fgColor indexed="45"/>
        <bgColor indexed="9"/>
      </patternFill>
    </fill>
    <fill>
      <patternFill patternType="solid">
        <fgColor indexed="65"/>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
      <patternFill patternType="solid">
        <fgColor rgb="FFBFBFBF"/>
        <bgColor indexed="64"/>
      </patternFill>
    </fill>
    <fill>
      <patternFill patternType="solid">
        <fgColor theme="0" tint="-0.1499900072813034"/>
        <bgColor indexed="64"/>
      </patternFill>
    </fill>
    <fill>
      <patternFill patternType="solid">
        <fgColor theme="0" tint="-0.04997999966144562"/>
        <bgColor indexed="64"/>
      </patternFill>
    </fill>
  </fills>
  <borders count="53">
    <border>
      <left/>
      <right/>
      <top/>
      <bottom/>
      <diagonal/>
    </border>
    <border>
      <left style="thin">
        <color indexed="22"/>
      </left>
      <right style="thin">
        <color indexed="22"/>
      </right>
      <top style="thin">
        <color indexed="22"/>
      </top>
      <bottom style="thin">
        <color indexed="22"/>
      </bottom>
    </border>
    <border>
      <left style="thin">
        <color rgb="FFDDDDDD"/>
      </left>
      <right style="thin">
        <color rgb="FFDDDDDD"/>
      </right>
      <top style="thin">
        <color rgb="FFDDDDDD"/>
      </top>
      <bottom style="thin">
        <color rgb="FFDDDDDD"/>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ck">
        <color indexed="10"/>
      </left>
      <right/>
      <top style="thick">
        <color indexed="10"/>
      </top>
      <bottom/>
    </border>
    <border>
      <left style="thin"/>
      <right>
        <color indexed="63"/>
      </right>
      <top style="thin"/>
      <bottom>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right/>
      <top style="thin"/>
      <bottom style="thin"/>
    </border>
    <border>
      <left style="thin">
        <color rgb="FF7F7F7F"/>
      </left>
      <right style="thin">
        <color rgb="FF7F7F7F"/>
      </right>
      <top style="thin">
        <color rgb="FF7F7F7F"/>
      </top>
      <bottom style="thin">
        <color rgb="FF7F7F7F"/>
      </bottom>
    </border>
    <border>
      <left style="thin"/>
      <right style="thin"/>
      <top/>
      <bottom/>
    </border>
    <border>
      <left style="thin"/>
      <right style="thin"/>
      <top style="thin"/>
      <bottom/>
    </border>
    <border>
      <left>
        <color indexed="63"/>
      </left>
      <right>
        <color indexed="63"/>
      </right>
      <top>
        <color indexed="63"/>
      </top>
      <bottom style="double">
        <color indexed="52"/>
      </bottom>
    </border>
    <border>
      <left>
        <color indexed="63"/>
      </left>
      <right>
        <color indexed="63"/>
      </right>
      <top>
        <color indexed="63"/>
      </top>
      <bottom style="double">
        <color indexed="10"/>
      </bottom>
    </border>
    <border>
      <left>
        <color indexed="63"/>
      </left>
      <right>
        <color indexed="63"/>
      </right>
      <top>
        <color indexed="63"/>
      </top>
      <bottom style="thin"/>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color indexed="63"/>
      </left>
      <right>
        <color indexed="63"/>
      </right>
      <top>
        <color indexed="63"/>
      </top>
      <bottom style="medium"/>
    </border>
    <border>
      <left>
        <color indexed="63"/>
      </left>
      <right>
        <color indexed="63"/>
      </right>
      <top>
        <color indexed="63"/>
      </top>
      <bottom style="thin">
        <color indexed="55"/>
      </bottom>
    </border>
    <border>
      <left style="thin">
        <color indexed="51"/>
      </left>
      <right style="thin">
        <color indexed="51"/>
      </right>
      <top/>
      <bottom/>
    </border>
    <border>
      <left>
        <color indexed="63"/>
      </left>
      <right>
        <color indexed="63"/>
      </right>
      <top style="thin">
        <color indexed="62"/>
      </top>
      <bottom style="double">
        <color indexed="62"/>
      </bottom>
    </border>
    <border>
      <left/>
      <right style="thin"/>
      <top style="thin"/>
      <bottom style="thin"/>
    </border>
    <border>
      <left>
        <color indexed="63"/>
      </left>
      <right>
        <color indexed="63"/>
      </right>
      <top style="thin">
        <color indexed="56"/>
      </top>
      <bottom style="double">
        <color indexed="56"/>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dotted"/>
    </border>
    <border>
      <left>
        <color indexed="63"/>
      </left>
      <right>
        <color indexed="63"/>
      </right>
      <top style="dotted"/>
      <bottom>
        <color indexed="63"/>
      </bottom>
    </border>
    <border>
      <left style="medium"/>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top style="thin"/>
      <bottom style="medium"/>
    </border>
    <border>
      <left style="medium"/>
      <right/>
      <top style="thin"/>
      <bottom style="thin"/>
    </border>
    <border>
      <left/>
      <right style="medium"/>
      <top style="thin"/>
      <bottom style="medium"/>
    </border>
    <border>
      <left/>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s>
  <cellStyleXfs count="4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1" fillId="2" borderId="0" applyNumberFormat="0" applyBorder="0" applyAlignment="0" applyProtection="0"/>
    <xf numFmtId="0" fontId="73" fillId="2" borderId="0" applyNumberFormat="0" applyBorder="0" applyAlignment="0" applyProtection="0"/>
    <xf numFmtId="0" fontId="11" fillId="3" borderId="0" applyNumberFormat="0" applyBorder="0" applyAlignment="0" applyProtection="0"/>
    <xf numFmtId="0" fontId="73" fillId="3" borderId="0" applyNumberFormat="0" applyBorder="0" applyAlignment="0" applyProtection="0"/>
    <xf numFmtId="0" fontId="11" fillId="4" borderId="0" applyNumberFormat="0" applyBorder="0" applyAlignment="0" applyProtection="0"/>
    <xf numFmtId="0" fontId="73" fillId="4" borderId="0" applyNumberFormat="0" applyBorder="0" applyAlignment="0" applyProtection="0"/>
    <xf numFmtId="0" fontId="11" fillId="5" borderId="0" applyNumberFormat="0" applyBorder="0" applyAlignment="0" applyProtection="0"/>
    <xf numFmtId="0" fontId="73" fillId="5" borderId="0" applyNumberFormat="0" applyBorder="0" applyAlignment="0" applyProtection="0"/>
    <xf numFmtId="0" fontId="11" fillId="6" borderId="0" applyNumberFormat="0" applyBorder="0" applyAlignment="0" applyProtection="0"/>
    <xf numFmtId="0" fontId="73" fillId="6" borderId="0" applyNumberFormat="0" applyBorder="0" applyAlignment="0" applyProtection="0"/>
    <xf numFmtId="0" fontId="11" fillId="4" borderId="0" applyNumberFormat="0" applyBorder="0" applyAlignment="0" applyProtection="0"/>
    <xf numFmtId="0" fontId="73" fillId="4"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73" fillId="6" borderId="0" applyNumberFormat="0" applyBorder="0" applyAlignment="0" applyProtection="0"/>
    <xf numFmtId="0" fontId="11" fillId="3" borderId="0" applyNumberFormat="0" applyBorder="0" applyAlignment="0" applyProtection="0"/>
    <xf numFmtId="0" fontId="73" fillId="3" borderId="0" applyNumberFormat="0" applyBorder="0" applyAlignment="0" applyProtection="0"/>
    <xf numFmtId="0" fontId="11" fillId="11" borderId="0" applyNumberFormat="0" applyBorder="0" applyAlignment="0" applyProtection="0"/>
    <xf numFmtId="0" fontId="73" fillId="11" borderId="0" applyNumberFormat="0" applyBorder="0" applyAlignment="0" applyProtection="0"/>
    <xf numFmtId="0" fontId="11" fillId="8" borderId="0" applyNumberFormat="0" applyBorder="0" applyAlignment="0" applyProtection="0"/>
    <xf numFmtId="0" fontId="73" fillId="8" borderId="0" applyNumberFormat="0" applyBorder="0" applyAlignment="0" applyProtection="0"/>
    <xf numFmtId="0" fontId="11" fillId="6" borderId="0" applyNumberFormat="0" applyBorder="0" applyAlignment="0" applyProtection="0"/>
    <xf numFmtId="0" fontId="122" fillId="12" borderId="0" applyNumberFormat="0" applyBorder="0" applyAlignment="0" applyProtection="0"/>
    <xf numFmtId="0" fontId="73" fillId="6" borderId="0" applyNumberFormat="0" applyBorder="0" applyAlignment="0" applyProtection="0"/>
    <xf numFmtId="0" fontId="11" fillId="4" borderId="0" applyNumberFormat="0" applyBorder="0" applyAlignment="0" applyProtection="0"/>
    <xf numFmtId="0" fontId="73" fillId="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14" borderId="0" applyNumberFormat="0" applyBorder="0" applyAlignment="0" applyProtection="0"/>
    <xf numFmtId="0" fontId="12" fillId="6" borderId="0" applyNumberFormat="0" applyBorder="0" applyAlignment="0" applyProtection="0"/>
    <xf numFmtId="0" fontId="74" fillId="6" borderId="0" applyNumberFormat="0" applyBorder="0" applyAlignment="0" applyProtection="0"/>
    <xf numFmtId="0" fontId="12" fillId="15" borderId="0" applyNumberFormat="0" applyBorder="0" applyAlignment="0" applyProtection="0"/>
    <xf numFmtId="0" fontId="74" fillId="15" borderId="0" applyNumberFormat="0" applyBorder="0" applyAlignment="0" applyProtection="0"/>
    <xf numFmtId="0" fontId="12" fillId="14" borderId="0" applyNumberFormat="0" applyBorder="0" applyAlignment="0" applyProtection="0"/>
    <xf numFmtId="0" fontId="74" fillId="14" borderId="0" applyNumberFormat="0" applyBorder="0" applyAlignment="0" applyProtection="0"/>
    <xf numFmtId="0" fontId="12" fillId="8" borderId="0" applyNumberFormat="0" applyBorder="0" applyAlignment="0" applyProtection="0"/>
    <xf numFmtId="0" fontId="74" fillId="8" borderId="0" applyNumberFormat="0" applyBorder="0" applyAlignment="0" applyProtection="0"/>
    <xf numFmtId="0" fontId="12" fillId="6" borderId="0" applyNumberFormat="0" applyBorder="0" applyAlignment="0" applyProtection="0"/>
    <xf numFmtId="0" fontId="74" fillId="6" borderId="0" applyNumberFormat="0" applyBorder="0" applyAlignment="0" applyProtection="0"/>
    <xf numFmtId="0" fontId="12" fillId="3" borderId="0" applyNumberFormat="0" applyBorder="0" applyAlignment="0" applyProtection="0"/>
    <xf numFmtId="0" fontId="74" fillId="3" borderId="0" applyNumberFormat="0" applyBorder="0" applyAlignment="0" applyProtection="0"/>
    <xf numFmtId="0" fontId="12" fillId="16"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74" fillId="20" borderId="0" applyNumberFormat="0" applyBorder="0" applyAlignment="0" applyProtection="0"/>
    <xf numFmtId="0" fontId="12" fillId="15" borderId="0" applyNumberFormat="0" applyBorder="0" applyAlignment="0" applyProtection="0"/>
    <xf numFmtId="0" fontId="74" fillId="15" borderId="0" applyNumberFormat="0" applyBorder="0" applyAlignment="0" applyProtection="0"/>
    <xf numFmtId="0" fontId="12" fillId="14" borderId="0" applyNumberFormat="0" applyBorder="0" applyAlignment="0" applyProtection="0"/>
    <xf numFmtId="0" fontId="74" fillId="14" borderId="0" applyNumberFormat="0" applyBorder="0" applyAlignment="0" applyProtection="0"/>
    <xf numFmtId="0" fontId="12" fillId="21" borderId="0" applyNumberFormat="0" applyBorder="0" applyAlignment="0" applyProtection="0"/>
    <xf numFmtId="0" fontId="74" fillId="21" borderId="0" applyNumberFormat="0" applyBorder="0" applyAlignment="0" applyProtection="0"/>
    <xf numFmtId="0" fontId="12" fillId="18" borderId="0" applyNumberFormat="0" applyBorder="0" applyAlignment="0" applyProtection="0"/>
    <xf numFmtId="0" fontId="74" fillId="18" borderId="0" applyNumberFormat="0" applyBorder="0" applyAlignment="0" applyProtection="0"/>
    <xf numFmtId="0" fontId="12" fillId="22" borderId="0" applyNumberFormat="0" applyBorder="0" applyAlignment="0" applyProtection="0"/>
    <xf numFmtId="0" fontId="74" fillId="22" borderId="0" applyNumberFormat="0" applyBorder="0" applyAlignment="0" applyProtection="0"/>
    <xf numFmtId="0" fontId="0" fillId="4" borderId="1" applyNumberFormat="0" applyFont="0" applyAlignment="0" applyProtection="0"/>
    <xf numFmtId="184" fontId="64" fillId="0" borderId="0" applyNumberFormat="0" applyFill="0" applyBorder="0" applyAlignment="0" applyProtection="0"/>
    <xf numFmtId="3" fontId="112" fillId="0" borderId="2">
      <alignment/>
      <protection/>
    </xf>
    <xf numFmtId="0" fontId="75" fillId="0" borderId="0">
      <alignment/>
      <protection/>
    </xf>
    <xf numFmtId="0" fontId="13" fillId="10" borderId="0" applyNumberFormat="0" applyBorder="0" applyAlignment="0" applyProtection="0"/>
    <xf numFmtId="0" fontId="123" fillId="23" borderId="0" applyNumberFormat="0" applyBorder="0" applyAlignment="0" applyProtection="0"/>
    <xf numFmtId="0" fontId="76" fillId="10" borderId="0" applyNumberFormat="0" applyBorder="0" applyAlignment="0" applyProtection="0"/>
    <xf numFmtId="0" fontId="52" fillId="24" borderId="3" applyNumberFormat="0" applyAlignment="0" applyProtection="0"/>
    <xf numFmtId="0" fontId="18" fillId="9" borderId="0" applyNumberFormat="0" applyBorder="0" applyAlignment="0" applyProtection="0"/>
    <xf numFmtId="0" fontId="14" fillId="25" borderId="3" applyNumberFormat="0" applyAlignment="0" applyProtection="0"/>
    <xf numFmtId="0" fontId="77" fillId="25" borderId="3" applyNumberFormat="0" applyAlignment="0" applyProtection="0"/>
    <xf numFmtId="0" fontId="15" fillId="26" borderId="4" applyNumberFormat="0" applyAlignment="0" applyProtection="0"/>
    <xf numFmtId="0" fontId="78" fillId="26" borderId="4" applyNumberFormat="0" applyAlignment="0" applyProtection="0"/>
    <xf numFmtId="3" fontId="66" fillId="25" borderId="5" applyFont="0" applyFill="0" applyProtection="0">
      <alignment horizontal="right"/>
    </xf>
    <xf numFmtId="43" fontId="0" fillId="0" borderId="0" applyFont="0" applyFill="0" applyBorder="0" applyAlignment="0" applyProtection="0"/>
    <xf numFmtId="41" fontId="0" fillId="0" borderId="0" applyFont="0" applyFill="0" applyBorder="0" applyAlignment="0" applyProtection="0"/>
    <xf numFmtId="171" fontId="68" fillId="0" borderId="0" applyFont="0" applyFill="0" applyBorder="0" applyAlignment="0" applyProtection="0"/>
    <xf numFmtId="190" fontId="0" fillId="0" borderId="0" applyFont="0" applyFill="0" applyBorder="0" applyAlignment="0" applyProtection="0"/>
    <xf numFmtId="43" fontId="124" fillId="0" borderId="0" applyFont="0" applyFill="0" applyBorder="0" applyAlignment="0" applyProtection="0"/>
    <xf numFmtId="190"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13" fillId="8" borderId="0" applyNumberFormat="0" applyBorder="0" applyAlignment="0" applyProtection="0"/>
    <xf numFmtId="0" fontId="79" fillId="24" borderId="6" applyNumberFormat="0" applyFont="0" applyFill="0" applyBorder="0" applyAlignment="0" applyProtection="0"/>
    <xf numFmtId="1" fontId="80" fillId="0" borderId="7">
      <alignment horizontal="centerContinuous"/>
      <protection/>
    </xf>
    <xf numFmtId="38" fontId="41" fillId="0" borderId="0" applyFont="0" applyFill="0" applyBorder="0" applyAlignment="0" applyProtection="0"/>
    <xf numFmtId="40" fontId="41" fillId="0" borderId="0" applyFont="0" applyFill="0" applyBorder="0" applyAlignment="0" applyProtection="0"/>
    <xf numFmtId="0" fontId="81" fillId="0" borderId="0" applyFont="0" applyFill="0" applyBorder="0" applyAlignment="0" applyProtection="0"/>
    <xf numFmtId="0" fontId="16" fillId="0" borderId="0" applyNumberFormat="0" applyFill="0" applyBorder="0" applyAlignment="0" applyProtection="0"/>
    <xf numFmtId="0" fontId="82" fillId="0" borderId="0" applyNumberFormat="0" applyFill="0" applyBorder="0" applyAlignment="0" applyProtection="0"/>
    <xf numFmtId="0" fontId="12" fillId="27" borderId="0" applyNumberFormat="0" applyBorder="0" applyAlignment="0" applyProtection="0"/>
    <xf numFmtId="0" fontId="12" fillId="22"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184" fontId="33" fillId="0" borderId="0">
      <alignment/>
      <protection/>
    </xf>
    <xf numFmtId="0" fontId="18" fillId="6" borderId="0" applyNumberFormat="0" applyBorder="0" applyAlignment="0" applyProtection="0"/>
    <xf numFmtId="0" fontId="83" fillId="6" borderId="0" applyNumberFormat="0" applyBorder="0" applyAlignment="0" applyProtection="0"/>
    <xf numFmtId="3" fontId="45" fillId="0" borderId="0">
      <alignment/>
      <protection/>
    </xf>
    <xf numFmtId="0" fontId="0" fillId="24" borderId="5" applyNumberFormat="0" applyFont="0" applyBorder="0" applyAlignment="0" applyProtection="0"/>
    <xf numFmtId="0" fontId="19" fillId="0" borderId="8" applyNumberFormat="0" applyFill="0" applyAlignment="0" applyProtection="0"/>
    <xf numFmtId="0" fontId="84" fillId="0" borderId="8" applyNumberFormat="0" applyFill="0" applyAlignment="0" applyProtection="0"/>
    <xf numFmtId="0" fontId="20" fillId="0" borderId="9" applyNumberFormat="0" applyFill="0" applyAlignment="0" applyProtection="0"/>
    <xf numFmtId="0" fontId="85" fillId="0" borderId="9" applyNumberFormat="0" applyFill="0" applyAlignment="0" applyProtection="0"/>
    <xf numFmtId="0" fontId="21" fillId="0" borderId="10" applyNumberFormat="0" applyFill="0" applyAlignment="0" applyProtection="0"/>
    <xf numFmtId="0" fontId="86" fillId="0" borderId="10" applyNumberFormat="0" applyFill="0" applyAlignment="0" applyProtection="0"/>
    <xf numFmtId="0" fontId="21" fillId="0" borderId="0" applyNumberFormat="0" applyFill="0" applyBorder="0" applyAlignment="0" applyProtection="0"/>
    <xf numFmtId="0" fontId="86" fillId="0" borderId="0" applyNumberFormat="0" applyFill="0" applyBorder="0" applyAlignment="0" applyProtection="0"/>
    <xf numFmtId="0" fontId="36" fillId="25" borderId="11" applyFont="0" applyBorder="0">
      <alignment horizontal="center" wrapText="1"/>
      <protection/>
    </xf>
    <xf numFmtId="3" fontId="0" fillId="5" borderId="5" applyFont="0" applyProtection="0">
      <alignment horizontal="right"/>
    </xf>
    <xf numFmtId="10" fontId="0" fillId="5" borderId="5" applyFont="0" applyProtection="0">
      <alignment horizontal="right"/>
    </xf>
    <xf numFmtId="9" fontId="0" fillId="5" borderId="5" applyFont="0" applyProtection="0">
      <alignment horizontal="right"/>
    </xf>
    <xf numFmtId="0" fontId="0" fillId="5" borderId="11" applyNumberFormat="0" applyFont="0" applyBorder="0" applyAlignment="0" applyProtection="0"/>
    <xf numFmtId="184" fontId="65" fillId="0" borderId="0" applyNumberFormat="0" applyFill="0" applyBorder="0" applyAlignment="0" applyProtection="0"/>
    <xf numFmtId="0" fontId="22" fillId="0" borderId="0" applyNumberFormat="0" applyFill="0" applyBorder="0" applyAlignment="0" applyProtection="0"/>
    <xf numFmtId="0" fontId="23" fillId="5" borderId="3" applyNumberFormat="0" applyAlignment="0" applyProtection="0"/>
    <xf numFmtId="184" fontId="125" fillId="29" borderId="12" applyNumberFormat="0" applyAlignment="0" applyProtection="0"/>
    <xf numFmtId="0" fontId="23" fillId="11" borderId="3" applyNumberFormat="0" applyAlignment="0" applyProtection="0"/>
    <xf numFmtId="0" fontId="87" fillId="11" borderId="3" applyNumberFormat="0" applyAlignment="0" applyProtection="0"/>
    <xf numFmtId="10" fontId="88" fillId="0" borderId="0">
      <alignment/>
      <protection locked="0"/>
    </xf>
    <xf numFmtId="200" fontId="0" fillId="30" borderId="5" applyFont="0" applyAlignment="0">
      <protection locked="0"/>
    </xf>
    <xf numFmtId="15" fontId="88" fillId="0" borderId="0">
      <alignment/>
      <protection locked="0"/>
    </xf>
    <xf numFmtId="2" fontId="88" fillId="0" borderId="13">
      <alignment/>
      <protection locked="0"/>
    </xf>
    <xf numFmtId="3" fontId="0" fillId="30" borderId="5" applyFont="0">
      <alignment horizontal="right"/>
      <protection locked="0"/>
    </xf>
    <xf numFmtId="173" fontId="0" fillId="30" borderId="5" applyFont="0">
      <alignment horizontal="right"/>
      <protection locked="0"/>
    </xf>
    <xf numFmtId="201" fontId="0" fillId="31" borderId="5" applyProtection="0">
      <alignment/>
    </xf>
    <xf numFmtId="10" fontId="0" fillId="30" borderId="5" applyFont="0">
      <alignment horizontal="right"/>
      <protection locked="0"/>
    </xf>
    <xf numFmtId="9" fontId="0" fillId="30" borderId="14" applyFont="0">
      <alignment horizontal="right"/>
      <protection locked="0"/>
    </xf>
    <xf numFmtId="179" fontId="0" fillId="30" borderId="5">
      <alignment horizontal="right"/>
      <protection locked="0"/>
    </xf>
    <xf numFmtId="176" fontId="0" fillId="30" borderId="14" applyFont="0">
      <alignment horizontal="right"/>
      <protection locked="0"/>
    </xf>
    <xf numFmtId="0" fontId="0" fillId="30" borderId="5" applyFont="0">
      <alignment horizontal="center" wrapText="1"/>
      <protection locked="0"/>
    </xf>
    <xf numFmtId="49" fontId="0" fillId="30" borderId="5" applyFont="0" applyAlignment="0">
      <protection locked="0"/>
    </xf>
    <xf numFmtId="0" fontId="88" fillId="0" borderId="0">
      <alignment/>
      <protection locked="0"/>
    </xf>
    <xf numFmtId="0" fontId="15" fillId="26" borderId="4" applyNumberFormat="0" applyAlignment="0" applyProtection="0"/>
    <xf numFmtId="0" fontId="53" fillId="0" borderId="15" applyNumberFormat="0" applyFill="0" applyAlignment="0" applyProtection="0"/>
    <xf numFmtId="0" fontId="24" fillId="0" borderId="16" applyNumberFormat="0" applyFill="0" applyAlignment="0" applyProtection="0"/>
    <xf numFmtId="0" fontId="89" fillId="0" borderId="16" applyNumberFormat="0" applyFill="0" applyAlignment="0" applyProtection="0"/>
    <xf numFmtId="185" fontId="46" fillId="0" borderId="17" applyBorder="0">
      <alignment horizontal="right"/>
      <protection/>
    </xf>
    <xf numFmtId="0" fontId="25" fillId="11" borderId="0" applyNumberFormat="0" applyBorder="0" applyAlignment="0" applyProtection="0"/>
    <xf numFmtId="0" fontId="116" fillId="32" borderId="0" applyNumberFormat="0" applyBorder="0" applyAlignment="0" applyProtection="0"/>
    <xf numFmtId="0" fontId="90" fillId="11" borderId="0" applyNumberFormat="0" applyBorder="0" applyAlignment="0" applyProtection="0"/>
    <xf numFmtId="0" fontId="91" fillId="0" borderId="0">
      <alignment/>
      <protection/>
    </xf>
    <xf numFmtId="0" fontId="0" fillId="0" borderId="0">
      <alignment/>
      <protection/>
    </xf>
    <xf numFmtId="0" fontId="0" fillId="0" borderId="0">
      <alignment wrapText="1"/>
      <protection/>
    </xf>
    <xf numFmtId="0" fontId="0" fillId="0" borderId="0">
      <alignment wrapText="1"/>
      <protection/>
    </xf>
    <xf numFmtId="0" fontId="68"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22" fillId="0" borderId="0">
      <alignment/>
      <protection/>
    </xf>
    <xf numFmtId="0" fontId="26" fillId="0" borderId="0">
      <alignment/>
      <protection/>
    </xf>
    <xf numFmtId="192" fontId="122" fillId="0" borderId="0">
      <alignment/>
      <protection/>
    </xf>
    <xf numFmtId="0" fontId="0" fillId="0" borderId="0">
      <alignment/>
      <protection/>
    </xf>
    <xf numFmtId="192" fontId="0" fillId="0" borderId="0">
      <alignment/>
      <protection/>
    </xf>
    <xf numFmtId="184" fontId="0" fillId="0" borderId="0">
      <alignment/>
      <protection/>
    </xf>
    <xf numFmtId="184" fontId="44" fillId="0" borderId="0">
      <alignment/>
      <protection/>
    </xf>
    <xf numFmtId="184" fontId="44" fillId="0" borderId="0">
      <alignment/>
      <protection/>
    </xf>
    <xf numFmtId="0" fontId="0" fillId="0" borderId="0">
      <alignment/>
      <protection/>
    </xf>
    <xf numFmtId="192" fontId="0" fillId="0" borderId="0">
      <alignment wrapText="1"/>
      <protection/>
    </xf>
    <xf numFmtId="192" fontId="0" fillId="0" borderId="0">
      <alignment wrapText="1"/>
      <protection/>
    </xf>
    <xf numFmtId="0" fontId="68" fillId="0" borderId="0">
      <alignment/>
      <protection/>
    </xf>
    <xf numFmtId="184" fontId="0" fillId="0" borderId="0">
      <alignment/>
      <protection/>
    </xf>
    <xf numFmtId="184" fontId="126" fillId="0" borderId="0">
      <alignment/>
      <protection/>
    </xf>
    <xf numFmtId="184" fontId="126" fillId="0" borderId="0">
      <alignment/>
      <protection/>
    </xf>
    <xf numFmtId="184" fontId="44" fillId="0" borderId="0">
      <alignment/>
      <protection/>
    </xf>
    <xf numFmtId="184" fontId="126" fillId="0" borderId="0">
      <alignment/>
      <protection/>
    </xf>
    <xf numFmtId="184" fontId="126" fillId="0" borderId="0">
      <alignment/>
      <protection/>
    </xf>
    <xf numFmtId="192" fontId="0" fillId="0" borderId="0">
      <alignment wrapText="1"/>
      <protection/>
    </xf>
    <xf numFmtId="0" fontId="127" fillId="0" borderId="0">
      <alignment/>
      <protection/>
    </xf>
    <xf numFmtId="0" fontId="124" fillId="0" borderId="0">
      <alignment/>
      <protection/>
    </xf>
    <xf numFmtId="0" fontId="0" fillId="0" borderId="0">
      <alignment/>
      <protection/>
    </xf>
    <xf numFmtId="184" fontId="44" fillId="0" borderId="0">
      <alignment/>
      <protection/>
    </xf>
    <xf numFmtId="184" fontId="126" fillId="0" borderId="0">
      <alignment/>
      <protection/>
    </xf>
    <xf numFmtId="192" fontId="0" fillId="0" borderId="0">
      <alignment wrapText="1"/>
      <protection/>
    </xf>
    <xf numFmtId="192" fontId="0" fillId="0" borderId="0">
      <alignment wrapText="1"/>
      <protection/>
    </xf>
    <xf numFmtId="0" fontId="127" fillId="0" borderId="0">
      <alignment/>
      <protection/>
    </xf>
    <xf numFmtId="0" fontId="0" fillId="0" borderId="0">
      <alignment/>
      <protection/>
    </xf>
    <xf numFmtId="184" fontId="44" fillId="0" borderId="0">
      <alignment/>
      <protection/>
    </xf>
    <xf numFmtId="184" fontId="44" fillId="0" borderId="0">
      <alignment/>
      <protection/>
    </xf>
    <xf numFmtId="192" fontId="0" fillId="0" borderId="0">
      <alignment wrapText="1"/>
      <protection/>
    </xf>
    <xf numFmtId="192" fontId="0" fillId="0" borderId="0">
      <alignment wrapText="1"/>
      <protection/>
    </xf>
    <xf numFmtId="184" fontId="44" fillId="0" borderId="0">
      <alignment/>
      <protection/>
    </xf>
    <xf numFmtId="0" fontId="0" fillId="0" borderId="0">
      <alignment/>
      <protection/>
    </xf>
    <xf numFmtId="184" fontId="44" fillId="0" borderId="0">
      <alignment/>
      <protection/>
    </xf>
    <xf numFmtId="184" fontId="126" fillId="0" borderId="0">
      <alignment/>
      <protection/>
    </xf>
    <xf numFmtId="0" fontId="0" fillId="0" borderId="0">
      <alignment/>
      <protection/>
    </xf>
    <xf numFmtId="184" fontId="126" fillId="0" borderId="0">
      <alignment/>
      <protection/>
    </xf>
    <xf numFmtId="184" fontId="126" fillId="0" borderId="0">
      <alignment/>
      <protection/>
    </xf>
    <xf numFmtId="184" fontId="126" fillId="0" borderId="0">
      <alignment/>
      <protection/>
    </xf>
    <xf numFmtId="184" fontId="44" fillId="0" borderId="0">
      <alignment/>
      <protection/>
    </xf>
    <xf numFmtId="184" fontId="126" fillId="0" borderId="0">
      <alignment/>
      <protection/>
    </xf>
    <xf numFmtId="184" fontId="44" fillId="0" borderId="0">
      <alignment/>
      <protection/>
    </xf>
    <xf numFmtId="184" fontId="126" fillId="0" borderId="0">
      <alignment/>
      <protection/>
    </xf>
    <xf numFmtId="184" fontId="44" fillId="0" borderId="0">
      <alignment/>
      <protection/>
    </xf>
    <xf numFmtId="184" fontId="126" fillId="0" borderId="0">
      <alignment/>
      <protection/>
    </xf>
    <xf numFmtId="0" fontId="128" fillId="0" borderId="0">
      <alignment/>
      <protection/>
    </xf>
    <xf numFmtId="184" fontId="44" fillId="0" borderId="0">
      <alignment/>
      <protection/>
    </xf>
    <xf numFmtId="0" fontId="0" fillId="0" borderId="0">
      <alignment/>
      <protection/>
    </xf>
    <xf numFmtId="0" fontId="122" fillId="0" borderId="0">
      <alignment/>
      <protection/>
    </xf>
    <xf numFmtId="0" fontId="33" fillId="0" borderId="0">
      <alignment/>
      <protection/>
    </xf>
    <xf numFmtId="0" fontId="33" fillId="0" borderId="0">
      <alignment/>
      <protection/>
    </xf>
    <xf numFmtId="0" fontId="26" fillId="0" borderId="0">
      <alignment/>
      <protection/>
    </xf>
    <xf numFmtId="0" fontId="41" fillId="0" borderId="0">
      <alignment/>
      <protection/>
    </xf>
    <xf numFmtId="0" fontId="27" fillId="0" borderId="0">
      <alignment/>
      <protection/>
    </xf>
    <xf numFmtId="0" fontId="27" fillId="0" borderId="0">
      <alignment/>
      <protection/>
    </xf>
    <xf numFmtId="0" fontId="59" fillId="0" borderId="0">
      <alignment/>
      <protection/>
    </xf>
    <xf numFmtId="0" fontId="0" fillId="0" borderId="0">
      <alignment horizontal="left" wrapText="1"/>
      <protection/>
    </xf>
    <xf numFmtId="0" fontId="26" fillId="0" borderId="0">
      <alignment/>
      <protection/>
    </xf>
    <xf numFmtId="0" fontId="26" fillId="4" borderId="1" applyNumberFormat="0" applyFont="0" applyAlignment="0" applyProtection="0"/>
    <xf numFmtId="0" fontId="41" fillId="4" borderId="1" applyNumberFormat="0" applyFont="0" applyAlignment="0" applyProtection="0"/>
    <xf numFmtId="3" fontId="0" fillId="9" borderId="5">
      <alignment horizontal="right"/>
      <protection locked="0"/>
    </xf>
    <xf numFmtId="173" fontId="0" fillId="9" borderId="5">
      <alignment horizontal="right"/>
      <protection locked="0"/>
    </xf>
    <xf numFmtId="10" fontId="0" fillId="9" borderId="5" applyFont="0">
      <alignment horizontal="right"/>
      <protection locked="0"/>
    </xf>
    <xf numFmtId="9" fontId="0" fillId="9" borderId="5">
      <alignment horizontal="right"/>
      <protection locked="0"/>
    </xf>
    <xf numFmtId="179" fontId="0" fillId="9" borderId="5">
      <alignment horizontal="right"/>
      <protection locked="0"/>
    </xf>
    <xf numFmtId="176" fontId="0" fillId="9" borderId="14" applyFont="0">
      <alignment horizontal="right"/>
      <protection locked="0"/>
    </xf>
    <xf numFmtId="0" fontId="0" fillId="9" borderId="5">
      <alignment horizontal="center" wrapText="1"/>
      <protection/>
    </xf>
    <xf numFmtId="0" fontId="0" fillId="9" borderId="5" applyNumberFormat="0" applyFont="0">
      <alignment horizontal="center" wrapText="1"/>
      <protection locked="0"/>
    </xf>
    <xf numFmtId="0" fontId="28" fillId="25" borderId="18" applyNumberFormat="0" applyAlignment="0" applyProtection="0"/>
    <xf numFmtId="0" fontId="92" fillId="25" borderId="18" applyNumberFormat="0" applyAlignment="0" applyProtection="0"/>
    <xf numFmtId="0" fontId="93" fillId="0" borderId="17" applyNumberFormat="0">
      <alignment vertical="center"/>
      <protection/>
    </xf>
    <xf numFmtId="9" fontId="0" fillId="0" borderId="0" applyFont="0" applyFill="0" applyBorder="0" applyAlignment="0" applyProtection="0"/>
    <xf numFmtId="9" fontId="0" fillId="0" borderId="0" applyFont="0" applyFill="0" applyBorder="0" applyAlignment="0" applyProtection="0"/>
    <xf numFmtId="9" fontId="6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68" fillId="0" borderId="0" applyFont="0" applyFill="0" applyBorder="0" applyAlignment="0" applyProtection="0"/>
    <xf numFmtId="9" fontId="124" fillId="0" borderId="0" applyFont="0" applyFill="0" applyBorder="0" applyAlignment="0" applyProtection="0"/>
    <xf numFmtId="9" fontId="69" fillId="0" borderId="0" applyFont="0" applyFill="0" applyBorder="0" applyAlignment="0" applyProtection="0"/>
    <xf numFmtId="9" fontId="0" fillId="0" borderId="0" applyFont="0" applyFill="0" applyBorder="0" applyAlignment="0" applyProtection="0"/>
    <xf numFmtId="9" fontId="68"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59"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54" fillId="0" borderId="0" applyNumberFormat="0" applyFill="0" applyBorder="0" applyAlignment="0" applyProtection="0"/>
    <xf numFmtId="0" fontId="55" fillId="0" borderId="19"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0" fillId="0" borderId="0">
      <alignment/>
      <protection/>
    </xf>
    <xf numFmtId="4" fontId="94" fillId="16" borderId="22" applyNumberFormat="0" applyProtection="0">
      <alignment vertical="center"/>
    </xf>
    <xf numFmtId="4" fontId="95" fillId="11" borderId="22" applyNumberFormat="0" applyProtection="0">
      <alignment vertical="center"/>
    </xf>
    <xf numFmtId="4" fontId="96" fillId="16" borderId="22" applyNumberFormat="0" applyProtection="0">
      <alignment horizontal="left" vertical="center" indent="1"/>
    </xf>
    <xf numFmtId="0" fontId="47" fillId="11" borderId="22" applyNumberFormat="0" applyProtection="0">
      <alignment horizontal="left" vertical="top" indent="1"/>
    </xf>
    <xf numFmtId="4" fontId="96" fillId="7" borderId="0" applyNumberFormat="0" applyProtection="0">
      <alignment horizontal="left" vertical="center" indent="1"/>
    </xf>
    <xf numFmtId="4" fontId="97" fillId="22" borderId="22" applyNumberFormat="0" applyProtection="0">
      <alignment horizontal="right" vertical="center"/>
    </xf>
    <xf numFmtId="4" fontId="97" fillId="8" borderId="22" applyNumberFormat="0" applyProtection="0">
      <alignment horizontal="right" vertical="center"/>
    </xf>
    <xf numFmtId="4" fontId="96" fillId="3" borderId="22" applyNumberFormat="0" applyProtection="0">
      <alignment horizontal="right" vertical="center"/>
    </xf>
    <xf numFmtId="4" fontId="97" fillId="9" borderId="22" applyNumberFormat="0" applyProtection="0">
      <alignment horizontal="right" vertical="center"/>
    </xf>
    <xf numFmtId="4" fontId="96" fillId="14" borderId="22" applyNumberFormat="0" applyProtection="0">
      <alignment horizontal="right" vertical="center"/>
    </xf>
    <xf numFmtId="4" fontId="97" fillId="5" borderId="22" applyNumberFormat="0" applyProtection="0">
      <alignment horizontal="right" vertical="center"/>
    </xf>
    <xf numFmtId="4" fontId="96" fillId="33" borderId="22" applyNumberFormat="0" applyProtection="0">
      <alignment horizontal="right" vertical="center"/>
    </xf>
    <xf numFmtId="4" fontId="96" fillId="28" borderId="22" applyNumberFormat="0" applyProtection="0">
      <alignment horizontal="right" vertical="center"/>
    </xf>
    <xf numFmtId="4" fontId="96" fillId="34" borderId="22" applyNumberFormat="0" applyProtection="0">
      <alignment horizontal="right" vertical="center"/>
    </xf>
    <xf numFmtId="4" fontId="94" fillId="35" borderId="23" applyNumberFormat="0" applyProtection="0">
      <alignment horizontal="left" vertical="center" indent="1"/>
    </xf>
    <xf numFmtId="4" fontId="94" fillId="16" borderId="0" applyNumberFormat="0" applyProtection="0">
      <alignment horizontal="left" vertical="center" indent="1"/>
    </xf>
    <xf numFmtId="4" fontId="2" fillId="21" borderId="0" applyNumberFormat="0" applyProtection="0">
      <alignment horizontal="left" vertical="center" indent="1"/>
    </xf>
    <xf numFmtId="4" fontId="97" fillId="2" borderId="22" applyNumberFormat="0" applyProtection="0">
      <alignment horizontal="right" vertical="center"/>
    </xf>
    <xf numFmtId="4" fontId="96" fillId="16" borderId="0" applyNumberFormat="0" applyProtection="0">
      <alignment horizontal="left" vertical="center" indent="1"/>
    </xf>
    <xf numFmtId="4" fontId="96" fillId="16" borderId="0" applyNumberFormat="0" applyProtection="0">
      <alignment horizontal="left" vertical="center" indent="1"/>
    </xf>
    <xf numFmtId="0" fontId="0" fillId="21" borderId="22" applyNumberFormat="0" applyProtection="0">
      <alignment horizontal="left" vertical="center" indent="1"/>
    </xf>
    <xf numFmtId="0" fontId="0" fillId="21" borderId="22" applyNumberFormat="0" applyProtection="0">
      <alignment horizontal="left" vertical="top" indent="1"/>
    </xf>
    <xf numFmtId="0" fontId="0" fillId="36" borderId="22" applyNumberFormat="0" applyProtection="0">
      <alignment horizontal="left" vertical="center" indent="1"/>
    </xf>
    <xf numFmtId="0" fontId="0" fillId="36" borderId="22" applyNumberFormat="0" applyProtection="0">
      <alignment horizontal="left" vertical="top" indent="1"/>
    </xf>
    <xf numFmtId="0" fontId="0" fillId="2" borderId="22" applyNumberFormat="0" applyProtection="0">
      <alignment horizontal="left" vertical="center" indent="1"/>
    </xf>
    <xf numFmtId="0" fontId="0" fillId="2" borderId="22" applyNumberFormat="0" applyProtection="0">
      <alignment horizontal="left" vertical="top" indent="1"/>
    </xf>
    <xf numFmtId="0" fontId="0" fillId="37" borderId="22" applyNumberFormat="0" applyProtection="0">
      <alignment horizontal="left" vertical="center" indent="1"/>
    </xf>
    <xf numFmtId="0" fontId="0" fillId="37" borderId="22" applyNumberFormat="0" applyProtection="0">
      <alignment horizontal="left" vertical="top" indent="1"/>
    </xf>
    <xf numFmtId="4" fontId="97" fillId="37" borderId="22" applyNumberFormat="0" applyProtection="0">
      <alignment vertical="center"/>
    </xf>
    <xf numFmtId="4" fontId="98" fillId="37" borderId="22" applyNumberFormat="0" applyProtection="0">
      <alignment vertical="center"/>
    </xf>
    <xf numFmtId="4" fontId="2" fillId="2" borderId="24" applyNumberFormat="0" applyProtection="0">
      <alignment horizontal="left" vertical="center" indent="1"/>
    </xf>
    <xf numFmtId="0" fontId="37" fillId="4" borderId="22" applyNumberFormat="0" applyProtection="0">
      <alignment horizontal="left" vertical="top" indent="1"/>
    </xf>
    <xf numFmtId="4" fontId="96" fillId="25" borderId="22" applyNumberFormat="0" applyProtection="0">
      <alignment horizontal="right" vertical="center"/>
    </xf>
    <xf numFmtId="4" fontId="99" fillId="16" borderId="22" applyNumberFormat="0" applyProtection="0">
      <alignment horizontal="right" vertical="center"/>
    </xf>
    <xf numFmtId="4" fontId="94" fillId="38" borderId="22" applyNumberFormat="0" applyProtection="0">
      <alignment horizontal="left" vertical="center" indent="1"/>
    </xf>
    <xf numFmtId="0" fontId="37" fillId="36" borderId="22" applyNumberFormat="0" applyProtection="0">
      <alignment horizontal="left" vertical="top" indent="1"/>
    </xf>
    <xf numFmtId="4" fontId="100" fillId="25" borderId="0" applyNumberFormat="0" applyProtection="0">
      <alignment horizontal="left" vertical="center"/>
    </xf>
    <xf numFmtId="4" fontId="101" fillId="37" borderId="22" applyNumberFormat="0" applyProtection="0">
      <alignment horizontal="right" vertical="center"/>
    </xf>
    <xf numFmtId="0" fontId="1" fillId="0" borderId="0">
      <alignment/>
      <protection/>
    </xf>
    <xf numFmtId="0" fontId="50" fillId="9" borderId="0" applyNumberFormat="0" applyBorder="0" applyAlignment="0" applyProtection="0"/>
    <xf numFmtId="0" fontId="49" fillId="0" borderId="0" applyNumberFormat="0" applyFill="0" applyAlignment="0" applyProtection="0"/>
    <xf numFmtId="0" fontId="50" fillId="0" borderId="0">
      <alignment/>
      <protection/>
    </xf>
    <xf numFmtId="0" fontId="51" fillId="0" borderId="25" applyNumberFormat="0" applyFill="0" applyAlignment="0" applyProtection="0"/>
    <xf numFmtId="0" fontId="50" fillId="0" borderId="26" applyNumberFormat="0" applyFill="0" applyAlignment="0" applyProtection="0"/>
    <xf numFmtId="49" fontId="102" fillId="39" borderId="0">
      <alignment/>
      <protection/>
    </xf>
    <xf numFmtId="49" fontId="103" fillId="39" borderId="27">
      <alignment/>
      <protection/>
    </xf>
    <xf numFmtId="49" fontId="103" fillId="39" borderId="0">
      <alignment/>
      <protection/>
    </xf>
    <xf numFmtId="0" fontId="104" fillId="25" borderId="27">
      <alignment/>
      <protection locked="0"/>
    </xf>
    <xf numFmtId="0" fontId="104" fillId="39" borderId="0">
      <alignment/>
      <protection/>
    </xf>
    <xf numFmtId="202" fontId="0" fillId="25" borderId="5">
      <alignment horizontal="center"/>
      <protection/>
    </xf>
    <xf numFmtId="3" fontId="0" fillId="25" borderId="5" applyFont="0">
      <alignment horizontal="right"/>
      <protection/>
    </xf>
    <xf numFmtId="203" fontId="0" fillId="25" borderId="5" applyFont="0">
      <alignment horizontal="right"/>
      <protection/>
    </xf>
    <xf numFmtId="173" fontId="0" fillId="25" borderId="5" applyFont="0">
      <alignment horizontal="right"/>
      <protection/>
    </xf>
    <xf numFmtId="10" fontId="0" fillId="25" borderId="5" applyFont="0">
      <alignment horizontal="right"/>
      <protection/>
    </xf>
    <xf numFmtId="9" fontId="0" fillId="25" borderId="5" applyFont="0">
      <alignment horizontal="right"/>
      <protection/>
    </xf>
    <xf numFmtId="204" fontId="0" fillId="25" borderId="5" applyFont="0">
      <alignment horizontal="center" wrapText="1"/>
      <protection/>
    </xf>
    <xf numFmtId="205" fontId="91" fillId="0" borderId="0">
      <alignment/>
      <protection/>
    </xf>
    <xf numFmtId="0" fontId="33" fillId="0" borderId="0">
      <alignment/>
      <protection/>
    </xf>
    <xf numFmtId="0" fontId="0" fillId="0" borderId="0">
      <alignment horizontal="left" wrapText="1"/>
      <protection/>
    </xf>
    <xf numFmtId="0" fontId="30" fillId="0" borderId="28" applyNumberFormat="0" applyFill="0" applyAlignment="0" applyProtection="0"/>
    <xf numFmtId="200" fontId="0" fillId="40" borderId="5">
      <alignment/>
      <protection locked="0"/>
    </xf>
    <xf numFmtId="1" fontId="0" fillId="40" borderId="5" applyFont="0">
      <alignment horizontal="right"/>
      <protection/>
    </xf>
    <xf numFmtId="201" fontId="0" fillId="40" borderId="5" applyFont="0">
      <alignment/>
      <protection/>
    </xf>
    <xf numFmtId="9" fontId="0" fillId="40" borderId="5" applyFont="0">
      <alignment horizontal="right"/>
      <protection/>
    </xf>
    <xf numFmtId="179" fontId="0" fillId="40" borderId="5" applyFont="0">
      <alignment horizontal="right"/>
      <protection/>
    </xf>
    <xf numFmtId="10" fontId="0" fillId="40" borderId="5" applyFont="0">
      <alignment horizontal="right"/>
      <protection/>
    </xf>
    <xf numFmtId="0" fontId="0" fillId="40" borderId="5" applyFont="0">
      <alignment horizontal="center" wrapText="1"/>
      <protection/>
    </xf>
    <xf numFmtId="49" fontId="0" fillId="40" borderId="5" applyFont="0">
      <alignment/>
      <protection/>
    </xf>
    <xf numFmtId="201" fontId="0" fillId="41" borderId="5" applyFont="0">
      <alignment/>
      <protection/>
    </xf>
    <xf numFmtId="9" fontId="0" fillId="41" borderId="5" applyFont="0">
      <alignment horizontal="right"/>
      <protection/>
    </xf>
    <xf numFmtId="201" fontId="0" fillId="8" borderId="5" applyFont="0">
      <alignment horizontal="right"/>
      <protection/>
    </xf>
    <xf numFmtId="1" fontId="0" fillId="8" borderId="5" applyFont="0">
      <alignment horizontal="right"/>
      <protection/>
    </xf>
    <xf numFmtId="201" fontId="0" fillId="8" borderId="5" applyFont="0">
      <alignment/>
      <protection/>
    </xf>
    <xf numFmtId="173" fontId="0" fillId="8" borderId="5" applyFont="0">
      <alignment/>
      <protection/>
    </xf>
    <xf numFmtId="10" fontId="0" fillId="8" borderId="5" applyFont="0">
      <alignment horizontal="right"/>
      <protection/>
    </xf>
    <xf numFmtId="9" fontId="0" fillId="8" borderId="5" applyFont="0">
      <alignment horizontal="right"/>
      <protection/>
    </xf>
    <xf numFmtId="179" fontId="0" fillId="8" borderId="5" applyFont="0">
      <alignment horizontal="right"/>
      <protection/>
    </xf>
    <xf numFmtId="10" fontId="0" fillId="8" borderId="29" applyFont="0">
      <alignment horizontal="right"/>
      <protection/>
    </xf>
    <xf numFmtId="0" fontId="0" fillId="8" borderId="5" applyFont="0">
      <alignment horizontal="center" wrapText="1"/>
      <protection locked="0"/>
    </xf>
    <xf numFmtId="49" fontId="0" fillId="8" borderId="5" applyFont="0">
      <alignment/>
      <protection/>
    </xf>
    <xf numFmtId="0" fontId="29" fillId="0" borderId="0" applyNumberFormat="0" applyFill="0" applyBorder="0" applyAlignment="0" applyProtection="0"/>
    <xf numFmtId="0" fontId="29" fillId="0" borderId="0" applyNumberFormat="0" applyFill="0" applyBorder="0" applyAlignment="0" applyProtection="0"/>
    <xf numFmtId="0" fontId="30" fillId="0" borderId="30" applyNumberFormat="0" applyFill="0" applyAlignment="0" applyProtection="0"/>
    <xf numFmtId="0" fontId="105" fillId="0" borderId="30" applyNumberFormat="0" applyFill="0" applyAlignment="0" applyProtection="0"/>
    <xf numFmtId="193" fontId="4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71" fontId="1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1"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0" fontId="28" fillId="24" borderId="18" applyNumberFormat="0" applyAlignment="0" applyProtection="0"/>
    <xf numFmtId="165" fontId="41" fillId="0" borderId="0" applyFont="0" applyFill="0" applyBorder="0" applyAlignment="0" applyProtection="0"/>
    <xf numFmtId="0" fontId="24" fillId="0" borderId="0" applyNumberFormat="0" applyFill="0" applyBorder="0" applyAlignment="0" applyProtection="0"/>
    <xf numFmtId="208" fontId="41" fillId="0" borderId="0" applyFont="0" applyFill="0" applyBorder="0" applyAlignment="0" applyProtection="0"/>
    <xf numFmtId="0" fontId="41" fillId="0" borderId="0" applyFont="0" applyFill="0" applyBorder="0" applyAlignment="0" applyProtection="0"/>
    <xf numFmtId="0" fontId="24" fillId="0" borderId="0" applyNumberFormat="0" applyFill="0" applyBorder="0" applyAlignment="0" applyProtection="0"/>
    <xf numFmtId="0" fontId="89" fillId="0" borderId="0" applyNumberFormat="0" applyFill="0" applyBorder="0" applyAlignment="0" applyProtection="0"/>
  </cellStyleXfs>
  <cellXfs count="974">
    <xf numFmtId="0" fontId="0" fillId="0" borderId="0" xfId="0" applyAlignment="1">
      <alignment/>
    </xf>
    <xf numFmtId="0" fontId="0" fillId="0" borderId="0" xfId="0" applyFont="1" applyAlignment="1">
      <alignment/>
    </xf>
    <xf numFmtId="49" fontId="4" fillId="24" borderId="17" xfId="0" applyNumberFormat="1" applyFont="1" applyFill="1" applyBorder="1" applyAlignment="1">
      <alignment horizontal="right"/>
    </xf>
    <xf numFmtId="0" fontId="5" fillId="0" borderId="0" xfId="0" applyFont="1" applyFill="1" applyAlignment="1">
      <alignment wrapText="1"/>
    </xf>
    <xf numFmtId="0" fontId="5" fillId="0" borderId="0" xfId="0" applyFont="1" applyFill="1" applyAlignment="1">
      <alignment/>
    </xf>
    <xf numFmtId="0" fontId="5" fillId="0" borderId="0" xfId="0" applyFont="1" applyFill="1" applyBorder="1" applyAlignment="1">
      <alignment/>
    </xf>
    <xf numFmtId="0" fontId="3" fillId="24" borderId="31" xfId="0" applyFont="1" applyFill="1" applyBorder="1" applyAlignment="1">
      <alignment/>
    </xf>
    <xf numFmtId="0" fontId="3" fillId="24" borderId="17" xfId="0" applyFont="1" applyFill="1" applyBorder="1" applyAlignment="1">
      <alignment/>
    </xf>
    <xf numFmtId="3" fontId="6" fillId="0" borderId="0" xfId="0" applyNumberFormat="1" applyFont="1" applyFill="1" applyAlignment="1">
      <alignment/>
    </xf>
    <xf numFmtId="3" fontId="6"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2" fillId="0" borderId="0" xfId="0" applyFont="1" applyFill="1" applyAlignment="1">
      <alignment/>
    </xf>
    <xf numFmtId="3" fontId="4" fillId="24" borderId="32" xfId="229" applyNumberFormat="1" applyFont="1" applyFill="1" applyBorder="1">
      <alignment/>
      <protection/>
    </xf>
    <xf numFmtId="3" fontId="5" fillId="0" borderId="0" xfId="229" applyNumberFormat="1" applyFont="1">
      <alignment/>
      <protection/>
    </xf>
    <xf numFmtId="3" fontId="5" fillId="0" borderId="0" xfId="229" applyNumberFormat="1" applyFont="1" applyFill="1">
      <alignment/>
      <protection/>
    </xf>
    <xf numFmtId="3" fontId="5" fillId="0" borderId="0" xfId="229" applyNumberFormat="1" applyFont="1" applyBorder="1">
      <alignment/>
      <protection/>
    </xf>
    <xf numFmtId="3" fontId="5" fillId="0" borderId="0" xfId="229" applyNumberFormat="1" applyFont="1" applyFill="1" applyBorder="1">
      <alignment/>
      <protection/>
    </xf>
    <xf numFmtId="3" fontId="4" fillId="0" borderId="31" xfId="229" applyNumberFormat="1" applyFont="1" applyBorder="1" applyAlignment="1">
      <alignment vertical="top"/>
      <protection/>
    </xf>
    <xf numFmtId="3" fontId="5" fillId="0" borderId="0" xfId="229" applyNumberFormat="1" applyFont="1" applyAlignment="1">
      <alignment wrapText="1"/>
      <protection/>
    </xf>
    <xf numFmtId="3" fontId="5" fillId="0" borderId="0" xfId="229" applyNumberFormat="1" applyFont="1" applyBorder="1" applyAlignment="1">
      <alignment wrapText="1"/>
      <protection/>
    </xf>
    <xf numFmtId="3" fontId="4" fillId="0" borderId="0" xfId="229" applyNumberFormat="1" applyFont="1" applyFill="1" applyAlignment="1">
      <alignment vertical="top" wrapText="1"/>
      <protection/>
    </xf>
    <xf numFmtId="3" fontId="5" fillId="0" borderId="0" xfId="229" applyNumberFormat="1" applyFont="1" applyFill="1" applyAlignment="1">
      <alignment wrapText="1"/>
      <protection/>
    </xf>
    <xf numFmtId="3" fontId="4" fillId="0" borderId="32" xfId="229" applyNumberFormat="1" applyFont="1" applyFill="1" applyBorder="1" applyAlignment="1">
      <alignment vertical="center"/>
      <protection/>
    </xf>
    <xf numFmtId="0" fontId="4" fillId="24" borderId="32" xfId="229" applyFont="1" applyFill="1" applyBorder="1">
      <alignment/>
      <protection/>
    </xf>
    <xf numFmtId="0" fontId="4" fillId="24" borderId="32" xfId="229" applyFont="1" applyFill="1" applyBorder="1" applyAlignment="1">
      <alignment horizontal="right" wrapText="1"/>
      <protection/>
    </xf>
    <xf numFmtId="0" fontId="5" fillId="0" borderId="0" xfId="229" applyFont="1">
      <alignment/>
      <protection/>
    </xf>
    <xf numFmtId="3" fontId="5" fillId="0" borderId="0" xfId="231" applyNumberFormat="1" applyFont="1" applyFill="1">
      <alignment/>
      <protection/>
    </xf>
    <xf numFmtId="3" fontId="4" fillId="0" borderId="32" xfId="231" applyNumberFormat="1" applyFont="1" applyFill="1" applyBorder="1" applyAlignment="1">
      <alignment vertical="center"/>
      <protection/>
    </xf>
    <xf numFmtId="0" fontId="4" fillId="0" borderId="32" xfId="229" applyFont="1" applyFill="1" applyBorder="1" applyAlignment="1">
      <alignment vertical="center"/>
      <protection/>
    </xf>
    <xf numFmtId="3" fontId="5" fillId="25" borderId="17" xfId="0" applyNumberFormat="1" applyFont="1" applyFill="1" applyBorder="1" applyAlignment="1">
      <alignment/>
    </xf>
    <xf numFmtId="0" fontId="34" fillId="0" borderId="0" xfId="229" applyFont="1">
      <alignment/>
      <protection/>
    </xf>
    <xf numFmtId="0" fontId="34" fillId="0" borderId="0" xfId="0" applyFont="1" applyAlignment="1">
      <alignment/>
    </xf>
    <xf numFmtId="0" fontId="32" fillId="0" borderId="0" xfId="0" applyFont="1" applyAlignment="1">
      <alignment/>
    </xf>
    <xf numFmtId="3" fontId="4" fillId="24" borderId="31" xfId="0" applyNumberFormat="1" applyFont="1" applyFill="1" applyBorder="1" applyAlignment="1">
      <alignment horizontal="right"/>
    </xf>
    <xf numFmtId="0" fontId="36" fillId="0" borderId="0" xfId="0" applyFont="1" applyAlignment="1">
      <alignment/>
    </xf>
    <xf numFmtId="0" fontId="0" fillId="0" borderId="0" xfId="0" applyFont="1" applyFill="1" applyBorder="1" applyAlignment="1">
      <alignment/>
    </xf>
    <xf numFmtId="0" fontId="6" fillId="25" borderId="0" xfId="0" applyFont="1" applyFill="1" applyBorder="1" applyAlignment="1">
      <alignment wrapText="1"/>
    </xf>
    <xf numFmtId="3" fontId="6" fillId="25" borderId="0" xfId="0" applyNumberFormat="1" applyFont="1" applyFill="1" applyBorder="1" applyAlignment="1">
      <alignment/>
    </xf>
    <xf numFmtId="3" fontId="6" fillId="25" borderId="0" xfId="0" applyNumberFormat="1" applyFont="1" applyFill="1" applyAlignment="1">
      <alignment/>
    </xf>
    <xf numFmtId="0" fontId="6" fillId="25" borderId="17" xfId="0" applyFont="1" applyFill="1" applyBorder="1" applyAlignment="1">
      <alignment wrapText="1"/>
    </xf>
    <xf numFmtId="3" fontId="6" fillId="25" borderId="17" xfId="0" applyNumberFormat="1" applyFont="1" applyFill="1" applyBorder="1" applyAlignment="1">
      <alignment/>
    </xf>
    <xf numFmtId="0" fontId="3" fillId="25" borderId="0" xfId="0" applyFont="1" applyFill="1" applyBorder="1" applyAlignment="1">
      <alignment/>
    </xf>
    <xf numFmtId="3" fontId="3" fillId="25" borderId="0" xfId="0" applyNumberFormat="1" applyFont="1" applyFill="1" applyBorder="1" applyAlignment="1">
      <alignment/>
    </xf>
    <xf numFmtId="0" fontId="6" fillId="25" borderId="0" xfId="0" applyFont="1" applyFill="1" applyAlignment="1">
      <alignment/>
    </xf>
    <xf numFmtId="0" fontId="0" fillId="25" borderId="0" xfId="0" applyFont="1" applyFill="1" applyAlignment="1">
      <alignment/>
    </xf>
    <xf numFmtId="0" fontId="36" fillId="25" borderId="0" xfId="0" applyFont="1" applyFill="1" applyAlignment="1">
      <alignment/>
    </xf>
    <xf numFmtId="0" fontId="4" fillId="24" borderId="17" xfId="0" applyFont="1" applyFill="1" applyBorder="1" applyAlignment="1">
      <alignment horizontal="right"/>
    </xf>
    <xf numFmtId="0" fontId="4" fillId="24" borderId="31" xfId="0" applyFont="1" applyFill="1" applyBorder="1" applyAlignment="1">
      <alignment horizontal="right"/>
    </xf>
    <xf numFmtId="0" fontId="4" fillId="24" borderId="31" xfId="0" applyFont="1" applyFill="1" applyBorder="1" applyAlignment="1">
      <alignment horizontal="right" wrapText="1"/>
    </xf>
    <xf numFmtId="0" fontId="36" fillId="24" borderId="32" xfId="0" applyFont="1" applyFill="1" applyBorder="1" applyAlignment="1">
      <alignment horizontal="right"/>
    </xf>
    <xf numFmtId="0" fontId="4" fillId="24" borderId="32" xfId="328" applyFont="1" applyFill="1" applyBorder="1" applyAlignment="1">
      <alignment horizontal="right" wrapText="1"/>
      <protection/>
    </xf>
    <xf numFmtId="0" fontId="5" fillId="24" borderId="31" xfId="0" applyFont="1" applyFill="1" applyBorder="1" applyAlignment="1">
      <alignment horizontal="center"/>
    </xf>
    <xf numFmtId="0" fontId="5" fillId="24" borderId="17" xfId="0" applyFont="1" applyFill="1" applyBorder="1" applyAlignment="1">
      <alignment horizontal="center"/>
    </xf>
    <xf numFmtId="0" fontId="3" fillId="25" borderId="32" xfId="0" applyFont="1" applyFill="1" applyBorder="1" applyAlignment="1">
      <alignment/>
    </xf>
    <xf numFmtId="3" fontId="6" fillId="25" borderId="32" xfId="0" applyNumberFormat="1" applyFont="1" applyFill="1" applyBorder="1" applyAlignment="1">
      <alignment/>
    </xf>
    <xf numFmtId="3" fontId="5" fillId="25" borderId="32" xfId="0" applyNumberFormat="1" applyFont="1" applyFill="1" applyBorder="1" applyAlignment="1">
      <alignment/>
    </xf>
    <xf numFmtId="3" fontId="5" fillId="25" borderId="0" xfId="0" applyNumberFormat="1" applyFont="1" applyFill="1" applyBorder="1" applyAlignment="1">
      <alignment/>
    </xf>
    <xf numFmtId="0" fontId="6" fillId="25" borderId="17" xfId="0" applyFont="1" applyFill="1" applyBorder="1" applyAlignment="1">
      <alignment horizontal="left" indent="1"/>
    </xf>
    <xf numFmtId="0" fontId="3" fillId="25" borderId="17" xfId="0" applyFont="1" applyFill="1" applyBorder="1" applyAlignment="1">
      <alignment/>
    </xf>
    <xf numFmtId="0" fontId="3" fillId="25" borderId="31" xfId="0" applyFont="1" applyFill="1" applyBorder="1" applyAlignment="1">
      <alignment/>
    </xf>
    <xf numFmtId="3" fontId="5" fillId="25" borderId="31" xfId="0" applyNumberFormat="1" applyFont="1" applyFill="1" applyBorder="1" applyAlignment="1">
      <alignment/>
    </xf>
    <xf numFmtId="0" fontId="6" fillId="25" borderId="0" xfId="0" applyFont="1" applyFill="1" applyBorder="1" applyAlignment="1">
      <alignment horizontal="left" indent="1"/>
    </xf>
    <xf numFmtId="0" fontId="5" fillId="25" borderId="0" xfId="0" applyFont="1" applyFill="1" applyAlignment="1">
      <alignment wrapText="1"/>
    </xf>
    <xf numFmtId="0" fontId="4" fillId="25" borderId="32" xfId="0" applyFont="1" applyFill="1" applyBorder="1" applyAlignment="1">
      <alignment/>
    </xf>
    <xf numFmtId="3" fontId="4" fillId="25" borderId="32" xfId="0" applyNumberFormat="1" applyFont="1" applyFill="1" applyBorder="1" applyAlignment="1">
      <alignment/>
    </xf>
    <xf numFmtId="0" fontId="0" fillId="0" borderId="0" xfId="0" applyFont="1" applyFill="1" applyAlignment="1">
      <alignment/>
    </xf>
    <xf numFmtId="0" fontId="37" fillId="0" borderId="0" xfId="0" applyFont="1" applyFill="1" applyBorder="1" applyAlignment="1">
      <alignment/>
    </xf>
    <xf numFmtId="0" fontId="37" fillId="0" borderId="0" xfId="0" applyFont="1" applyFill="1" applyBorder="1" applyAlignment="1">
      <alignment horizontal="right" wrapText="1"/>
    </xf>
    <xf numFmtId="0" fontId="37" fillId="0" borderId="0" xfId="0" applyFont="1" applyFill="1" applyBorder="1" applyAlignment="1">
      <alignment wrapText="1"/>
    </xf>
    <xf numFmtId="3" fontId="38" fillId="0" borderId="0" xfId="0" applyNumberFormat="1" applyFont="1" applyFill="1" applyBorder="1" applyAlignment="1">
      <alignment/>
    </xf>
    <xf numFmtId="3" fontId="3" fillId="0" borderId="0" xfId="0" applyNumberFormat="1" applyFont="1" applyFill="1" applyBorder="1" applyAlignment="1">
      <alignment/>
    </xf>
    <xf numFmtId="0" fontId="6" fillId="0" borderId="0" xfId="0" applyFont="1" applyFill="1" applyBorder="1" applyAlignment="1">
      <alignment/>
    </xf>
    <xf numFmtId="3" fontId="3"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39" fillId="0" borderId="0" xfId="0" applyFont="1" applyAlignment="1">
      <alignment/>
    </xf>
    <xf numFmtId="3" fontId="40" fillId="0" borderId="0" xfId="0" applyNumberFormat="1" applyFont="1" applyAlignment="1">
      <alignment/>
    </xf>
    <xf numFmtId="0" fontId="4" fillId="0" borderId="0" xfId="0" applyFont="1" applyAlignment="1">
      <alignment vertical="top"/>
    </xf>
    <xf numFmtId="0" fontId="36" fillId="24" borderId="32" xfId="0" applyFont="1" applyFill="1" applyBorder="1" applyAlignment="1">
      <alignment horizontal="right" wrapText="1"/>
    </xf>
    <xf numFmtId="0" fontId="0" fillId="0" borderId="0" xfId="0" applyFont="1" applyBorder="1" applyAlignment="1">
      <alignment/>
    </xf>
    <xf numFmtId="0" fontId="34" fillId="25" borderId="0" xfId="0" applyFont="1" applyFill="1" applyAlignment="1">
      <alignment/>
    </xf>
    <xf numFmtId="0" fontId="5" fillId="0" borderId="0" xfId="309" applyFont="1">
      <alignment/>
      <protection/>
    </xf>
    <xf numFmtId="0" fontId="34" fillId="0" borderId="0" xfId="309" applyFont="1">
      <alignment/>
      <protection/>
    </xf>
    <xf numFmtId="3" fontId="5" fillId="0" borderId="0" xfId="0" applyNumberFormat="1" applyFont="1" applyFill="1" applyAlignment="1">
      <alignment horizontal="right"/>
    </xf>
    <xf numFmtId="0" fontId="7" fillId="0" borderId="0" xfId="0" applyFont="1" applyFill="1" applyAlignment="1">
      <alignment/>
    </xf>
    <xf numFmtId="0" fontId="0" fillId="0" borderId="0" xfId="0" applyFont="1" applyBorder="1" applyAlignment="1">
      <alignment/>
    </xf>
    <xf numFmtId="0" fontId="35" fillId="0" borderId="0" xfId="0" applyFont="1" applyFill="1" applyAlignment="1">
      <alignment/>
    </xf>
    <xf numFmtId="0" fontId="35" fillId="0" borderId="0" xfId="0" applyFont="1" applyAlignment="1">
      <alignment/>
    </xf>
    <xf numFmtId="3" fontId="35" fillId="0" borderId="0" xfId="0" applyNumberFormat="1" applyFont="1" applyFill="1" applyBorder="1" applyAlignment="1">
      <alignment/>
    </xf>
    <xf numFmtId="3" fontId="4" fillId="0" borderId="31" xfId="328" applyNumberFormat="1" applyFont="1" applyFill="1" applyBorder="1" applyAlignment="1">
      <alignment vertical="top"/>
      <protection/>
    </xf>
    <xf numFmtId="0" fontId="4" fillId="0" borderId="0" xfId="0" applyFont="1" applyFill="1" applyBorder="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xf>
    <xf numFmtId="0" fontId="0" fillId="0" borderId="0" xfId="0" applyFont="1" applyAlignment="1">
      <alignment/>
    </xf>
    <xf numFmtId="3" fontId="5" fillId="0" borderId="0" xfId="328" applyNumberFormat="1" applyFont="1">
      <alignment/>
      <protection/>
    </xf>
    <xf numFmtId="49" fontId="35" fillId="24" borderId="32" xfId="234" applyNumberFormat="1" applyFont="1" applyFill="1" applyBorder="1" applyAlignment="1">
      <alignment horizontal="left" wrapText="1"/>
      <protection/>
    </xf>
    <xf numFmtId="49" fontId="3" fillId="24" borderId="32" xfId="234" applyNumberFormat="1" applyFont="1" applyFill="1" applyBorder="1" applyAlignment="1">
      <alignment horizontal="right" wrapText="1"/>
      <protection/>
    </xf>
    <xf numFmtId="49" fontId="42" fillId="25" borderId="0" xfId="0" applyNumberFormat="1" applyFont="1" applyFill="1" applyBorder="1" applyAlignment="1">
      <alignment horizontal="left" vertical="top"/>
    </xf>
    <xf numFmtId="0" fontId="6" fillId="25" borderId="0" xfId="221" applyNumberFormat="1" applyFont="1" applyFill="1">
      <alignment/>
      <protection/>
    </xf>
    <xf numFmtId="0" fontId="3" fillId="0" borderId="0" xfId="0" applyFont="1" applyFill="1" applyBorder="1" applyAlignment="1">
      <alignment/>
    </xf>
    <xf numFmtId="49" fontId="3" fillId="25" borderId="0" xfId="0" applyNumberFormat="1" applyFont="1" applyFill="1" applyAlignment="1">
      <alignment horizontal="left" vertical="center"/>
    </xf>
    <xf numFmtId="3" fontId="3" fillId="25" borderId="0" xfId="0" applyNumberFormat="1" applyFont="1" applyFill="1" applyAlignment="1">
      <alignment horizontal="right" vertical="center" wrapText="1"/>
    </xf>
    <xf numFmtId="49" fontId="6" fillId="25" borderId="0" xfId="0" applyNumberFormat="1" applyFont="1" applyFill="1" applyAlignment="1">
      <alignment horizontal="left" vertical="center"/>
    </xf>
    <xf numFmtId="3" fontId="6" fillId="25" borderId="0" xfId="0" applyNumberFormat="1" applyFont="1" applyFill="1" applyAlignment="1">
      <alignment horizontal="right" vertical="center" wrapText="1"/>
    </xf>
    <xf numFmtId="49" fontId="3" fillId="25" borderId="25" xfId="0" applyNumberFormat="1" applyFont="1" applyFill="1" applyBorder="1" applyAlignment="1">
      <alignment horizontal="left" vertical="center"/>
    </xf>
    <xf numFmtId="3" fontId="3" fillId="25" borderId="25" xfId="0" applyNumberFormat="1" applyFont="1" applyFill="1" applyBorder="1" applyAlignment="1">
      <alignment horizontal="right" vertical="center" wrapText="1"/>
    </xf>
    <xf numFmtId="49" fontId="3" fillId="25" borderId="0" xfId="0" applyNumberFormat="1" applyFont="1" applyFill="1" applyBorder="1" applyAlignment="1">
      <alignment horizontal="left" vertical="top"/>
    </xf>
    <xf numFmtId="49" fontId="3" fillId="25" borderId="0" xfId="0" applyNumberFormat="1" applyFont="1" applyFill="1" applyBorder="1" applyAlignment="1">
      <alignment horizontal="left" vertical="center"/>
    </xf>
    <xf numFmtId="49" fontId="3" fillId="25" borderId="17" xfId="0" applyNumberFormat="1" applyFont="1" applyFill="1" applyBorder="1" applyAlignment="1">
      <alignment horizontal="left" vertical="center"/>
    </xf>
    <xf numFmtId="3" fontId="3" fillId="25" borderId="17" xfId="0" applyNumberFormat="1" applyFont="1" applyFill="1" applyBorder="1" applyAlignment="1">
      <alignment horizontal="right" vertical="center" wrapText="1"/>
    </xf>
    <xf numFmtId="0" fontId="0" fillId="25" borderId="0" xfId="0" applyFont="1" applyFill="1" applyBorder="1" applyAlignment="1">
      <alignment/>
    </xf>
    <xf numFmtId="49" fontId="47" fillId="24" borderId="32" xfId="0" applyNumberFormat="1" applyFont="1" applyFill="1" applyBorder="1" applyAlignment="1">
      <alignment horizontal="left" wrapText="1"/>
    </xf>
    <xf numFmtId="49" fontId="47" fillId="24" borderId="32" xfId="0" applyNumberFormat="1" applyFont="1" applyFill="1" applyBorder="1" applyAlignment="1" quotePrefix="1">
      <alignment horizontal="right" vertical="center" wrapText="1"/>
    </xf>
    <xf numFmtId="3" fontId="0" fillId="25" borderId="17" xfId="0" applyNumberFormat="1" applyFont="1" applyFill="1" applyBorder="1" applyAlignment="1">
      <alignment horizontal="right"/>
    </xf>
    <xf numFmtId="0" fontId="34" fillId="0" borderId="0" xfId="0" applyFont="1" applyFill="1" applyAlignment="1">
      <alignment/>
    </xf>
    <xf numFmtId="49" fontId="0" fillId="25" borderId="0" xfId="0" applyNumberFormat="1" applyFont="1" applyFill="1" applyBorder="1" applyAlignment="1">
      <alignment horizontal="left"/>
    </xf>
    <xf numFmtId="3" fontId="0" fillId="25" borderId="0" xfId="0" applyNumberFormat="1" applyFont="1" applyFill="1" applyBorder="1" applyAlignment="1">
      <alignment horizontal="right" wrapText="1"/>
    </xf>
    <xf numFmtId="49" fontId="0" fillId="25" borderId="0" xfId="0" applyNumberFormat="1" applyFont="1" applyFill="1" applyBorder="1" applyAlignment="1">
      <alignment horizontal="left" indent="1"/>
    </xf>
    <xf numFmtId="49" fontId="0" fillId="25" borderId="17" xfId="0" applyNumberFormat="1" applyFont="1" applyFill="1" applyBorder="1" applyAlignment="1">
      <alignment horizontal="left" indent="1"/>
    </xf>
    <xf numFmtId="3" fontId="0" fillId="25" borderId="17" xfId="0" applyNumberFormat="1" applyFont="1" applyFill="1" applyBorder="1" applyAlignment="1">
      <alignment horizontal="right" wrapText="1"/>
    </xf>
    <xf numFmtId="49" fontId="36" fillId="25" borderId="0" xfId="0" applyNumberFormat="1" applyFont="1" applyFill="1" applyBorder="1" applyAlignment="1">
      <alignment horizontal="left"/>
    </xf>
    <xf numFmtId="3" fontId="36" fillId="25" borderId="0" xfId="0" applyNumberFormat="1" applyFont="1" applyFill="1" applyBorder="1" applyAlignment="1">
      <alignment horizontal="right" wrapText="1"/>
    </xf>
    <xf numFmtId="3" fontId="36" fillId="25" borderId="0" xfId="0" applyNumberFormat="1" applyFont="1" applyFill="1" applyBorder="1" applyAlignment="1">
      <alignment/>
    </xf>
    <xf numFmtId="0" fontId="0" fillId="25" borderId="17" xfId="0" applyFont="1" applyFill="1" applyBorder="1" applyAlignment="1">
      <alignment wrapText="1"/>
    </xf>
    <xf numFmtId="9" fontId="0" fillId="25" borderId="17" xfId="249" applyFont="1" applyFill="1" applyBorder="1" applyAlignment="1">
      <alignment/>
    </xf>
    <xf numFmtId="0" fontId="0" fillId="24" borderId="17" xfId="0" applyFont="1" applyFill="1" applyBorder="1" applyAlignment="1">
      <alignment/>
    </xf>
    <xf numFmtId="0" fontId="47" fillId="24" borderId="31" xfId="0" applyFont="1" applyFill="1" applyBorder="1" applyAlignment="1" quotePrefix="1">
      <alignment horizontal="right"/>
    </xf>
    <xf numFmtId="0" fontId="47" fillId="24" borderId="17" xfId="0" applyFont="1" applyFill="1" applyBorder="1" applyAlignment="1" quotePrefix="1">
      <alignment horizontal="right" wrapText="1"/>
    </xf>
    <xf numFmtId="0" fontId="36" fillId="25" borderId="0" xfId="0" applyFont="1" applyFill="1" applyBorder="1" applyAlignment="1">
      <alignment/>
    </xf>
    <xf numFmtId="3" fontId="36" fillId="25" borderId="0" xfId="0" applyNumberFormat="1" applyFont="1" applyFill="1" applyAlignment="1">
      <alignment/>
    </xf>
    <xf numFmtId="0" fontId="37" fillId="24" borderId="31" xfId="0" applyFont="1" applyFill="1" applyBorder="1" applyAlignment="1">
      <alignment/>
    </xf>
    <xf numFmtId="0" fontId="36" fillId="24" borderId="17" xfId="0" applyFont="1" applyFill="1" applyBorder="1" applyAlignment="1">
      <alignment horizontal="left"/>
    </xf>
    <xf numFmtId="0" fontId="36" fillId="24" borderId="32" xfId="0" applyFont="1" applyFill="1" applyBorder="1" applyAlignment="1">
      <alignment/>
    </xf>
    <xf numFmtId="0" fontId="0" fillId="24" borderId="31" xfId="0" applyFont="1" applyFill="1" applyBorder="1" applyAlignment="1">
      <alignment/>
    </xf>
    <xf numFmtId="0" fontId="36" fillId="24" borderId="31" xfId="0" applyFont="1" applyFill="1" applyBorder="1" applyAlignment="1" quotePrefix="1">
      <alignment horizontal="right"/>
    </xf>
    <xf numFmtId="0" fontId="36" fillId="0" borderId="0" xfId="0" applyFont="1" applyFill="1" applyBorder="1" applyAlignment="1">
      <alignment vertical="top"/>
    </xf>
    <xf numFmtId="0" fontId="0" fillId="0" borderId="0" xfId="0" applyFont="1" applyFill="1" applyBorder="1" applyAlignment="1">
      <alignment vertical="top" wrapText="1"/>
    </xf>
    <xf numFmtId="0" fontId="0" fillId="0" borderId="17" xfId="0" applyFont="1" applyFill="1" applyBorder="1" applyAlignment="1">
      <alignment vertical="top" wrapText="1"/>
    </xf>
    <xf numFmtId="0" fontId="36" fillId="0" borderId="7" xfId="0" applyFont="1" applyFill="1" applyBorder="1" applyAlignment="1">
      <alignment vertical="top" wrapText="1"/>
    </xf>
    <xf numFmtId="0" fontId="36" fillId="0" borderId="33" xfId="0" applyFont="1" applyFill="1" applyBorder="1" applyAlignment="1">
      <alignment vertical="top" wrapText="1"/>
    </xf>
    <xf numFmtId="0" fontId="0" fillId="0" borderId="33" xfId="0" applyFont="1" applyFill="1" applyBorder="1" applyAlignment="1">
      <alignment vertical="top" wrapText="1"/>
    </xf>
    <xf numFmtId="0" fontId="0" fillId="0" borderId="34" xfId="0" applyFont="1" applyFill="1" applyBorder="1" applyAlignment="1">
      <alignment vertical="top" wrapText="1"/>
    </xf>
    <xf numFmtId="49" fontId="36" fillId="24" borderId="17" xfId="0" applyNumberFormat="1" applyFont="1" applyFill="1" applyBorder="1" applyAlignment="1">
      <alignment horizontal="right"/>
    </xf>
    <xf numFmtId="3" fontId="0" fillId="0" borderId="0" xfId="0" applyNumberFormat="1" applyFont="1" applyFill="1" applyAlignment="1">
      <alignment/>
    </xf>
    <xf numFmtId="3" fontId="37" fillId="0" borderId="0" xfId="0" applyNumberFormat="1" applyFont="1" applyFill="1" applyBorder="1" applyAlignment="1">
      <alignment/>
    </xf>
    <xf numFmtId="0" fontId="36" fillId="24" borderId="31" xfId="0" applyFont="1" applyFill="1" applyBorder="1" applyAlignment="1">
      <alignment/>
    </xf>
    <xf numFmtId="0" fontId="36" fillId="0" borderId="35" xfId="0" applyFont="1" applyBorder="1" applyAlignment="1">
      <alignment wrapText="1"/>
    </xf>
    <xf numFmtId="0" fontId="48" fillId="0" borderId="0" xfId="0" applyFont="1" applyAlignment="1">
      <alignment/>
    </xf>
    <xf numFmtId="181" fontId="36" fillId="0" borderId="0" xfId="0" applyNumberFormat="1" applyFont="1" applyBorder="1" applyAlignment="1">
      <alignment/>
    </xf>
    <xf numFmtId="0" fontId="0" fillId="0" borderId="17" xfId="0" applyFont="1" applyBorder="1" applyAlignment="1">
      <alignment/>
    </xf>
    <xf numFmtId="9" fontId="0" fillId="0" borderId="0" xfId="0" applyNumberFormat="1" applyFont="1" applyAlignment="1">
      <alignment/>
    </xf>
    <xf numFmtId="0" fontId="36" fillId="0" borderId="7" xfId="0" applyFont="1" applyBorder="1" applyAlignment="1">
      <alignment/>
    </xf>
    <xf numFmtId="0" fontId="36" fillId="0" borderId="33" xfId="0" applyFont="1" applyBorder="1" applyAlignment="1">
      <alignment/>
    </xf>
    <xf numFmtId="0" fontId="36" fillId="0" borderId="0" xfId="0" applyFont="1" applyFill="1" applyBorder="1" applyAlignment="1">
      <alignment horizontal="left" vertical="top"/>
    </xf>
    <xf numFmtId="0" fontId="36" fillId="24" borderId="17" xfId="0" applyFont="1" applyFill="1" applyBorder="1" applyAlignment="1">
      <alignment/>
    </xf>
    <xf numFmtId="0" fontId="0" fillId="25" borderId="17" xfId="0" applyFont="1" applyFill="1" applyBorder="1" applyAlignment="1">
      <alignment/>
    </xf>
    <xf numFmtId="0" fontId="0" fillId="0" borderId="0" xfId="328" applyFont="1">
      <alignment/>
      <protection/>
    </xf>
    <xf numFmtId="0" fontId="0" fillId="0" borderId="0" xfId="309" applyFont="1">
      <alignment/>
      <protection/>
    </xf>
    <xf numFmtId="3" fontId="0" fillId="0" borderId="0" xfId="328" applyNumberFormat="1" applyFont="1">
      <alignment/>
      <protection/>
    </xf>
    <xf numFmtId="0" fontId="0" fillId="25" borderId="0" xfId="0" applyFont="1" applyFill="1" applyBorder="1" applyAlignment="1">
      <alignment wrapText="1"/>
    </xf>
    <xf numFmtId="9" fontId="0" fillId="25" borderId="0" xfId="249" applyFont="1" applyFill="1" applyBorder="1" applyAlignment="1">
      <alignment/>
    </xf>
    <xf numFmtId="3" fontId="0" fillId="25" borderId="0" xfId="0" applyNumberFormat="1" applyFont="1" applyFill="1" applyAlignment="1">
      <alignment horizontal="right"/>
    </xf>
    <xf numFmtId="3" fontId="5" fillId="0" borderId="0" xfId="0" applyNumberFormat="1" applyFont="1" applyAlignment="1">
      <alignment/>
    </xf>
    <xf numFmtId="3" fontId="32" fillId="0" borderId="0" xfId="0" applyNumberFormat="1" applyFont="1" applyFill="1" applyBorder="1" applyAlignment="1">
      <alignment/>
    </xf>
    <xf numFmtId="3" fontId="47" fillId="0" borderId="0" xfId="0" applyNumberFormat="1" applyFont="1" applyFill="1" applyBorder="1" applyAlignment="1">
      <alignment/>
    </xf>
    <xf numFmtId="0" fontId="34" fillId="0" borderId="0" xfId="0" applyFont="1" applyAlignment="1">
      <alignment/>
    </xf>
    <xf numFmtId="0" fontId="36" fillId="24" borderId="32" xfId="328" applyFont="1" applyFill="1" applyBorder="1">
      <alignment/>
      <protection/>
    </xf>
    <xf numFmtId="3" fontId="0" fillId="0" borderId="0" xfId="328" applyNumberFormat="1" applyFont="1" applyBorder="1">
      <alignment/>
      <protection/>
    </xf>
    <xf numFmtId="3" fontId="36" fillId="0" borderId="31" xfId="328" applyNumberFormat="1" applyFont="1" applyBorder="1" applyAlignment="1">
      <alignment vertical="top"/>
      <protection/>
    </xf>
    <xf numFmtId="0" fontId="0" fillId="0" borderId="0" xfId="328" applyFont="1" applyAlignment="1">
      <alignment wrapText="1"/>
      <protection/>
    </xf>
    <xf numFmtId="0" fontId="0" fillId="0" borderId="0" xfId="328" applyFont="1" applyBorder="1" applyAlignment="1">
      <alignment wrapText="1"/>
      <protection/>
    </xf>
    <xf numFmtId="0" fontId="36" fillId="0" borderId="31" xfId="328" applyFont="1" applyBorder="1" applyAlignment="1">
      <alignment vertical="top"/>
      <protection/>
    </xf>
    <xf numFmtId="3" fontId="36" fillId="0" borderId="0" xfId="328" applyNumberFormat="1" applyFont="1" applyFill="1" applyAlignment="1">
      <alignment vertical="top" wrapText="1"/>
      <protection/>
    </xf>
    <xf numFmtId="3" fontId="0" fillId="0" borderId="0" xfId="328" applyNumberFormat="1" applyFont="1" applyFill="1" applyAlignment="1">
      <alignment wrapText="1"/>
      <protection/>
    </xf>
    <xf numFmtId="3" fontId="36" fillId="0" borderId="32" xfId="328" applyNumberFormat="1" applyFont="1" applyFill="1" applyBorder="1" applyAlignment="1">
      <alignment vertical="center"/>
      <protection/>
    </xf>
    <xf numFmtId="3" fontId="36" fillId="24" borderId="32" xfId="229" applyNumberFormat="1" applyFont="1" applyFill="1" applyBorder="1">
      <alignment/>
      <protection/>
    </xf>
    <xf numFmtId="3" fontId="0" fillId="0" borderId="0" xfId="229" applyNumberFormat="1" applyFont="1">
      <alignment/>
      <protection/>
    </xf>
    <xf numFmtId="3" fontId="0" fillId="0" borderId="0" xfId="229" applyNumberFormat="1" applyFont="1" applyBorder="1">
      <alignment/>
      <protection/>
    </xf>
    <xf numFmtId="3" fontId="36" fillId="0" borderId="31" xfId="229" applyNumberFormat="1" applyFont="1" applyBorder="1" applyAlignment="1">
      <alignment vertical="top"/>
      <protection/>
    </xf>
    <xf numFmtId="3" fontId="0" fillId="0" borderId="0" xfId="229" applyNumberFormat="1" applyFont="1" applyAlignment="1">
      <alignment wrapText="1"/>
      <protection/>
    </xf>
    <xf numFmtId="3" fontId="0" fillId="0" borderId="0" xfId="229" applyNumberFormat="1" applyFont="1" applyBorder="1" applyAlignment="1">
      <alignment wrapText="1"/>
      <protection/>
    </xf>
    <xf numFmtId="3" fontId="36" fillId="0" borderId="0" xfId="229" applyNumberFormat="1" applyFont="1" applyFill="1" applyAlignment="1">
      <alignment vertical="top" wrapText="1"/>
      <protection/>
    </xf>
    <xf numFmtId="3" fontId="0" fillId="0" borderId="0" xfId="229" applyNumberFormat="1" applyFont="1" applyFill="1" applyAlignment="1">
      <alignment wrapText="1"/>
      <protection/>
    </xf>
    <xf numFmtId="3" fontId="36" fillId="0" borderId="32" xfId="229" applyNumberFormat="1" applyFont="1" applyFill="1" applyBorder="1" applyAlignment="1">
      <alignment vertical="center"/>
      <protection/>
    </xf>
    <xf numFmtId="0" fontId="34" fillId="0" borderId="0" xfId="228" applyFont="1" applyBorder="1">
      <alignment/>
      <protection/>
    </xf>
    <xf numFmtId="3" fontId="5" fillId="0" borderId="0" xfId="0" applyNumberFormat="1" applyFont="1" applyFill="1" applyBorder="1" applyAlignment="1">
      <alignment/>
    </xf>
    <xf numFmtId="0" fontId="0" fillId="0" borderId="17" xfId="0" applyFont="1" applyBorder="1" applyAlignment="1">
      <alignment/>
    </xf>
    <xf numFmtId="15" fontId="36" fillId="24" borderId="31" xfId="0" applyNumberFormat="1" applyFont="1" applyFill="1" applyBorder="1" applyAlignment="1" quotePrefix="1">
      <alignment horizontal="right"/>
    </xf>
    <xf numFmtId="49" fontId="36" fillId="24" borderId="17" xfId="0" applyNumberFormat="1" applyFont="1" applyFill="1" applyBorder="1" applyAlignment="1" quotePrefix="1">
      <alignment horizontal="right"/>
    </xf>
    <xf numFmtId="3" fontId="5" fillId="0" borderId="0" xfId="0" applyNumberFormat="1" applyFont="1" applyAlignment="1">
      <alignment horizontal="right"/>
    </xf>
    <xf numFmtId="0" fontId="5" fillId="0" borderId="0" xfId="0" applyFont="1" applyFill="1" applyBorder="1" applyAlignment="1">
      <alignment/>
    </xf>
    <xf numFmtId="0" fontId="5" fillId="0" borderId="0" xfId="0" applyFont="1" applyBorder="1" applyAlignment="1">
      <alignment/>
    </xf>
    <xf numFmtId="3" fontId="5" fillId="0" borderId="0" xfId="0" applyNumberFormat="1" applyFont="1" applyBorder="1" applyAlignment="1">
      <alignment/>
    </xf>
    <xf numFmtId="0" fontId="58" fillId="0" borderId="17" xfId="0" applyFont="1" applyBorder="1" applyAlignment="1">
      <alignment/>
    </xf>
    <xf numFmtId="3" fontId="5" fillId="0" borderId="17" xfId="0" applyNumberFormat="1" applyFont="1" applyBorder="1" applyAlignment="1">
      <alignment horizontal="right"/>
    </xf>
    <xf numFmtId="0" fontId="35" fillId="25" borderId="0" xfId="221" applyNumberFormat="1" applyFont="1" applyFill="1">
      <alignment/>
      <protection/>
    </xf>
    <xf numFmtId="9" fontId="0" fillId="0" borderId="33" xfId="0" applyNumberFormat="1" applyFont="1" applyBorder="1" applyAlignment="1">
      <alignment/>
    </xf>
    <xf numFmtId="0" fontId="0" fillId="0" borderId="34" xfId="0" applyFont="1" applyFill="1" applyBorder="1" applyAlignment="1">
      <alignment/>
    </xf>
    <xf numFmtId="0" fontId="5" fillId="25" borderId="0" xfId="0" applyFont="1" applyFill="1" applyAlignment="1">
      <alignment/>
    </xf>
    <xf numFmtId="0" fontId="5" fillId="25" borderId="17" xfId="0" applyFont="1" applyFill="1" applyBorder="1" applyAlignment="1">
      <alignment/>
    </xf>
    <xf numFmtId="0" fontId="4" fillId="25" borderId="0" xfId="0" applyFont="1" applyFill="1" applyAlignment="1">
      <alignment/>
    </xf>
    <xf numFmtId="0" fontId="4" fillId="24" borderId="32" xfId="0" applyFont="1" applyFill="1" applyBorder="1" applyAlignment="1">
      <alignment horizontal="right" wrapText="1"/>
    </xf>
    <xf numFmtId="0" fontId="4" fillId="25" borderId="31" xfId="0" applyFont="1" applyFill="1" applyBorder="1" applyAlignment="1">
      <alignment/>
    </xf>
    <xf numFmtId="3" fontId="4" fillId="25" borderId="31" xfId="0" applyNumberFormat="1" applyFont="1" applyFill="1" applyBorder="1" applyAlignment="1">
      <alignment/>
    </xf>
    <xf numFmtId="0" fontId="5" fillId="25" borderId="0" xfId="0" applyFont="1" applyFill="1" applyBorder="1" applyAlignment="1">
      <alignment/>
    </xf>
    <xf numFmtId="3" fontId="4" fillId="25" borderId="0" xfId="0" applyNumberFormat="1" applyFont="1" applyFill="1" applyAlignment="1">
      <alignment/>
    </xf>
    <xf numFmtId="3" fontId="3" fillId="24" borderId="31" xfId="0" applyNumberFormat="1" applyFont="1" applyFill="1" applyBorder="1" applyAlignment="1">
      <alignment/>
    </xf>
    <xf numFmtId="0" fontId="5" fillId="24" borderId="31" xfId="0" applyFont="1" applyFill="1" applyBorder="1" applyAlignment="1">
      <alignment wrapText="1"/>
    </xf>
    <xf numFmtId="0" fontId="6" fillId="24" borderId="31" xfId="0" applyFont="1" applyFill="1" applyBorder="1" applyAlignment="1">
      <alignment/>
    </xf>
    <xf numFmtId="0" fontId="6" fillId="24" borderId="31" xfId="0" applyFont="1" applyFill="1" applyBorder="1" applyAlignment="1">
      <alignment horizontal="right" wrapText="1"/>
    </xf>
    <xf numFmtId="0" fontId="6" fillId="24" borderId="31" xfId="0" applyFont="1" applyFill="1" applyBorder="1" applyAlignment="1">
      <alignment wrapText="1"/>
    </xf>
    <xf numFmtId="3" fontId="3" fillId="24" borderId="17" xfId="0" applyNumberFormat="1" applyFont="1" applyFill="1" applyBorder="1" applyAlignment="1">
      <alignment/>
    </xf>
    <xf numFmtId="0" fontId="6" fillId="24" borderId="17" xfId="0" applyFont="1" applyFill="1" applyBorder="1" applyAlignment="1">
      <alignment/>
    </xf>
    <xf numFmtId="0" fontId="6" fillId="24" borderId="17" xfId="0" applyFont="1" applyFill="1" applyBorder="1" applyAlignment="1">
      <alignment horizontal="right" wrapText="1"/>
    </xf>
    <xf numFmtId="0" fontId="3" fillId="24" borderId="17" xfId="0" applyFont="1" applyFill="1" applyBorder="1" applyAlignment="1">
      <alignment horizontal="right" wrapText="1"/>
    </xf>
    <xf numFmtId="3" fontId="3" fillId="0" borderId="0" xfId="0" applyNumberFormat="1" applyFont="1" applyFill="1" applyBorder="1" applyAlignment="1">
      <alignment horizontal="right" wrapText="1"/>
    </xf>
    <xf numFmtId="3" fontId="6" fillId="0" borderId="0" xfId="0" applyNumberFormat="1" applyFont="1" applyFill="1" applyBorder="1" applyAlignment="1">
      <alignment horizontal="right" wrapText="1"/>
    </xf>
    <xf numFmtId="49" fontId="5" fillId="0" borderId="0" xfId="0" applyNumberFormat="1" applyFont="1" applyFill="1" applyBorder="1" applyAlignment="1">
      <alignment/>
    </xf>
    <xf numFmtId="0" fontId="6" fillId="0" borderId="17" xfId="0" applyFont="1" applyFill="1" applyBorder="1" applyAlignment="1">
      <alignment wrapText="1"/>
    </xf>
    <xf numFmtId="3" fontId="5" fillId="0" borderId="17" xfId="0" applyNumberFormat="1" applyFont="1" applyFill="1" applyBorder="1" applyAlignment="1">
      <alignment/>
    </xf>
    <xf numFmtId="3" fontId="6" fillId="0" borderId="17" xfId="0" applyNumberFormat="1" applyFont="1" applyFill="1" applyBorder="1" applyAlignment="1">
      <alignment/>
    </xf>
    <xf numFmtId="0" fontId="3" fillId="0" borderId="0" xfId="0" applyFont="1" applyFill="1" applyBorder="1" applyAlignment="1">
      <alignment wrapText="1"/>
    </xf>
    <xf numFmtId="3" fontId="4" fillId="0" borderId="0" xfId="0" applyNumberFormat="1" applyFont="1" applyFill="1" applyBorder="1" applyAlignment="1">
      <alignment/>
    </xf>
    <xf numFmtId="0" fontId="6" fillId="0" borderId="0" xfId="0" applyFont="1" applyFill="1" applyBorder="1" applyAlignment="1">
      <alignment wrapText="1"/>
    </xf>
    <xf numFmtId="3" fontId="6" fillId="0" borderId="17" xfId="0" applyNumberFormat="1" applyFont="1" applyFill="1" applyBorder="1" applyAlignment="1">
      <alignment horizontal="right" wrapText="1"/>
    </xf>
    <xf numFmtId="0" fontId="3" fillId="0" borderId="35" xfId="0" applyFont="1" applyFill="1" applyBorder="1" applyAlignment="1">
      <alignment/>
    </xf>
    <xf numFmtId="3" fontId="3" fillId="0" borderId="35" xfId="0" applyNumberFormat="1" applyFont="1" applyFill="1" applyBorder="1" applyAlignment="1">
      <alignment/>
    </xf>
    <xf numFmtId="177" fontId="6" fillId="0" borderId="0" xfId="0" applyNumberFormat="1" applyFont="1" applyFill="1" applyAlignment="1">
      <alignment/>
    </xf>
    <xf numFmtId="0" fontId="3" fillId="0" borderId="36" xfId="0" applyFont="1" applyFill="1" applyBorder="1" applyAlignment="1">
      <alignment/>
    </xf>
    <xf numFmtId="0" fontId="3" fillId="0" borderId="35" xfId="0" applyFont="1" applyFill="1" applyBorder="1" applyAlignment="1">
      <alignment wrapText="1"/>
    </xf>
    <xf numFmtId="3" fontId="4" fillId="0" borderId="35" xfId="0" applyNumberFormat="1" applyFont="1" applyFill="1" applyBorder="1" applyAlignment="1">
      <alignment/>
    </xf>
    <xf numFmtId="3" fontId="5" fillId="0" borderId="0" xfId="0" applyNumberFormat="1" applyFont="1" applyFill="1" applyBorder="1" applyAlignment="1">
      <alignment horizontal="right" vertical="top" wrapText="1"/>
    </xf>
    <xf numFmtId="3" fontId="5" fillId="0" borderId="17" xfId="0" applyNumberFormat="1" applyFont="1" applyFill="1" applyBorder="1" applyAlignment="1">
      <alignment horizontal="right" vertical="top" wrapText="1"/>
    </xf>
    <xf numFmtId="9" fontId="5" fillId="0" borderId="0" xfId="0" applyNumberFormat="1" applyFont="1" applyFill="1" applyBorder="1" applyAlignment="1">
      <alignment horizontal="right" vertical="top" wrapText="1"/>
    </xf>
    <xf numFmtId="176" fontId="5" fillId="0" borderId="17" xfId="0" applyNumberFormat="1" applyFont="1" applyFill="1" applyBorder="1" applyAlignment="1">
      <alignment horizontal="right" vertical="top" wrapText="1"/>
    </xf>
    <xf numFmtId="183" fontId="4" fillId="0" borderId="0" xfId="0" applyNumberFormat="1" applyFont="1" applyFill="1" applyAlignment="1">
      <alignment horizontal="right"/>
    </xf>
    <xf numFmtId="183" fontId="5" fillId="0" borderId="0" xfId="0" applyNumberFormat="1" applyFont="1" applyFill="1" applyBorder="1" applyAlignment="1">
      <alignment horizontal="right" vertical="center" wrapText="1"/>
    </xf>
    <xf numFmtId="9" fontId="5" fillId="0" borderId="0" xfId="0" applyNumberFormat="1" applyFont="1" applyFill="1" applyBorder="1" applyAlignment="1">
      <alignment horizontal="right" vertical="center" wrapText="1"/>
    </xf>
    <xf numFmtId="176" fontId="5" fillId="0" borderId="17" xfId="0" applyNumberFormat="1" applyFont="1" applyBorder="1" applyAlignment="1">
      <alignment/>
    </xf>
    <xf numFmtId="3" fontId="5" fillId="0" borderId="0" xfId="0" applyNumberFormat="1" applyFont="1" applyFill="1" applyAlignment="1">
      <alignment/>
    </xf>
    <xf numFmtId="183" fontId="0" fillId="42" borderId="0" xfId="0" applyNumberFormat="1" applyFont="1" applyFill="1" applyBorder="1" applyAlignment="1">
      <alignment horizontal="right"/>
    </xf>
    <xf numFmtId="183" fontId="0" fillId="42" borderId="17" xfId="0" applyNumberFormat="1" applyFont="1" applyFill="1" applyBorder="1" applyAlignment="1">
      <alignment horizontal="right"/>
    </xf>
    <xf numFmtId="183" fontId="36" fillId="42" borderId="0" xfId="0" applyNumberFormat="1" applyFont="1" applyFill="1" applyBorder="1" applyAlignment="1">
      <alignment horizontal="right"/>
    </xf>
    <xf numFmtId="9" fontId="0" fillId="0" borderId="17" xfId="0" applyNumberFormat="1" applyFont="1" applyBorder="1" applyAlignment="1">
      <alignment/>
    </xf>
    <xf numFmtId="9" fontId="5" fillId="25" borderId="0" xfId="0" applyNumberFormat="1" applyFont="1" applyFill="1" applyAlignment="1">
      <alignment/>
    </xf>
    <xf numFmtId="9" fontId="5" fillId="25" borderId="17" xfId="0" applyNumberFormat="1" applyFont="1" applyFill="1" applyBorder="1" applyAlignment="1">
      <alignment/>
    </xf>
    <xf numFmtId="0" fontId="4" fillId="24" borderId="32" xfId="0" applyFont="1" applyFill="1" applyBorder="1" applyAlignment="1">
      <alignment/>
    </xf>
    <xf numFmtId="3" fontId="4" fillId="0" borderId="31" xfId="0" applyNumberFormat="1" applyFont="1" applyFill="1" applyBorder="1" applyAlignment="1">
      <alignment/>
    </xf>
    <xf numFmtId="0" fontId="5" fillId="0" borderId="0" xfId="230" applyFont="1" applyFill="1" applyAlignment="1">
      <alignment/>
      <protection/>
    </xf>
    <xf numFmtId="175" fontId="5" fillId="0" borderId="0" xfId="0" applyNumberFormat="1" applyFont="1" applyFill="1" applyAlignment="1">
      <alignment horizontal="right" wrapText="1"/>
    </xf>
    <xf numFmtId="0" fontId="58" fillId="0" borderId="0" xfId="0" applyFont="1" applyAlignment="1">
      <alignment horizontal="left"/>
    </xf>
    <xf numFmtId="0" fontId="5" fillId="0" borderId="0" xfId="0" applyFont="1" applyAlignment="1">
      <alignment wrapText="1"/>
    </xf>
    <xf numFmtId="3" fontId="4" fillId="0" borderId="0" xfId="0" applyNumberFormat="1" applyFont="1" applyFill="1" applyAlignment="1">
      <alignment horizontal="right"/>
    </xf>
    <xf numFmtId="0" fontId="5" fillId="0" borderId="0" xfId="0" applyFont="1" applyFill="1" applyAlignment="1">
      <alignment horizontal="right"/>
    </xf>
    <xf numFmtId="49" fontId="4" fillId="24" borderId="32" xfId="0" applyNumberFormat="1" applyFont="1" applyFill="1" applyBorder="1" applyAlignment="1">
      <alignment wrapText="1" readingOrder="1"/>
    </xf>
    <xf numFmtId="0" fontId="4" fillId="24" borderId="32" xfId="0" applyFont="1" applyFill="1" applyBorder="1" applyAlignment="1">
      <alignment horizontal="right" wrapText="1" readingOrder="1"/>
    </xf>
    <xf numFmtId="49" fontId="5" fillId="25" borderId="31" xfId="0" applyNumberFormat="1" applyFont="1" applyFill="1" applyBorder="1" applyAlignment="1">
      <alignment vertical="center" readingOrder="1"/>
    </xf>
    <xf numFmtId="49" fontId="5" fillId="25" borderId="0" xfId="0" applyNumberFormat="1" applyFont="1" applyFill="1" applyBorder="1" applyAlignment="1">
      <alignment vertical="center" readingOrder="1"/>
    </xf>
    <xf numFmtId="3" fontId="4" fillId="25" borderId="0" xfId="0" applyNumberFormat="1" applyFont="1" applyFill="1" applyBorder="1" applyAlignment="1">
      <alignment/>
    </xf>
    <xf numFmtId="49" fontId="5" fillId="25" borderId="17" xfId="0" applyNumberFormat="1" applyFont="1" applyFill="1" applyBorder="1" applyAlignment="1">
      <alignment vertical="center" readingOrder="1"/>
    </xf>
    <xf numFmtId="3" fontId="4" fillId="25" borderId="17" xfId="0" applyNumberFormat="1" applyFont="1" applyFill="1" applyBorder="1" applyAlignment="1">
      <alignment/>
    </xf>
    <xf numFmtId="49" fontId="4" fillId="25" borderId="35" xfId="0" applyNumberFormat="1" applyFont="1" applyFill="1" applyBorder="1" applyAlignment="1">
      <alignment vertical="center" readingOrder="1"/>
    </xf>
    <xf numFmtId="3" fontId="4" fillId="25" borderId="35" xfId="0" applyNumberFormat="1" applyFont="1" applyFill="1" applyBorder="1" applyAlignment="1">
      <alignment/>
    </xf>
    <xf numFmtId="49" fontId="4" fillId="25" borderId="0" xfId="0" applyNumberFormat="1" applyFont="1" applyFill="1" applyBorder="1" applyAlignment="1">
      <alignment vertical="center" readingOrder="1"/>
    </xf>
    <xf numFmtId="191" fontId="5" fillId="25" borderId="0" xfId="97" applyNumberFormat="1" applyFont="1" applyFill="1" applyBorder="1" applyAlignment="1">
      <alignment/>
    </xf>
    <xf numFmtId="3" fontId="0" fillId="0" borderId="0" xfId="0" applyNumberFormat="1" applyFont="1" applyAlignment="1">
      <alignment/>
    </xf>
    <xf numFmtId="183" fontId="4" fillId="25" borderId="0" xfId="0" applyNumberFormat="1" applyFont="1" applyFill="1" applyBorder="1" applyAlignment="1">
      <alignment/>
    </xf>
    <xf numFmtId="0" fontId="6" fillId="0" borderId="0" xfId="221" applyNumberFormat="1" applyFont="1">
      <alignment/>
      <protection/>
    </xf>
    <xf numFmtId="0" fontId="6" fillId="0" borderId="0" xfId="0" applyFont="1" applyAlignment="1">
      <alignment/>
    </xf>
    <xf numFmtId="0" fontId="0" fillId="0" borderId="0" xfId="0" applyFont="1" applyAlignment="1">
      <alignment wrapText="1"/>
    </xf>
    <xf numFmtId="0" fontId="6" fillId="0" borderId="0" xfId="0" applyFont="1" applyAlignment="1">
      <alignment wrapText="1"/>
    </xf>
    <xf numFmtId="49" fontId="4" fillId="25" borderId="32" xfId="0" applyNumberFormat="1" applyFont="1" applyFill="1" applyBorder="1" applyAlignment="1">
      <alignment vertical="center" readingOrder="1"/>
    </xf>
    <xf numFmtId="49" fontId="5" fillId="25" borderId="37" xfId="0" applyNumberFormat="1" applyFont="1" applyFill="1" applyBorder="1" applyAlignment="1">
      <alignment vertical="justify" readingOrder="1"/>
    </xf>
    <xf numFmtId="3" fontId="5" fillId="25" borderId="37" xfId="0" applyNumberFormat="1" applyFont="1" applyFill="1" applyBorder="1" applyAlignment="1">
      <alignment/>
    </xf>
    <xf numFmtId="49" fontId="5" fillId="25" borderId="38" xfId="0" applyNumberFormat="1" applyFont="1" applyFill="1" applyBorder="1" applyAlignment="1">
      <alignment vertical="center" readingOrder="1"/>
    </xf>
    <xf numFmtId="3" fontId="5" fillId="25" borderId="38" xfId="0" applyNumberFormat="1" applyFont="1" applyFill="1" applyBorder="1" applyAlignment="1">
      <alignment/>
    </xf>
    <xf numFmtId="49" fontId="4" fillId="25" borderId="17" xfId="0" applyNumberFormat="1" applyFont="1" applyFill="1" applyBorder="1" applyAlignment="1">
      <alignment vertical="center" readingOrder="1"/>
    </xf>
    <xf numFmtId="183" fontId="0" fillId="0" borderId="0" xfId="0" applyNumberFormat="1" applyFont="1" applyAlignment="1">
      <alignment/>
    </xf>
    <xf numFmtId="0" fontId="5" fillId="0" borderId="17" xfId="0" applyFont="1" applyBorder="1" applyAlignment="1">
      <alignment/>
    </xf>
    <xf numFmtId="3" fontId="5" fillId="0" borderId="0" xfId="0" applyNumberFormat="1" applyFont="1" applyBorder="1" applyAlignment="1" quotePrefix="1">
      <alignment horizontal="right"/>
    </xf>
    <xf numFmtId="3" fontId="5" fillId="0" borderId="17" xfId="0" applyNumberFormat="1" applyFont="1" applyBorder="1" applyAlignment="1" quotePrefix="1">
      <alignment horizontal="right"/>
    </xf>
    <xf numFmtId="3" fontId="4" fillId="0" borderId="25" xfId="0" applyNumberFormat="1" applyFont="1" applyBorder="1" applyAlignment="1" quotePrefix="1">
      <alignment horizontal="right"/>
    </xf>
    <xf numFmtId="3" fontId="5" fillId="0" borderId="0" xfId="0" applyNumberFormat="1" applyFont="1" applyFill="1" applyBorder="1" applyAlignment="1">
      <alignment horizontal="right"/>
    </xf>
    <xf numFmtId="3" fontId="4" fillId="0" borderId="0" xfId="0" applyNumberFormat="1" applyFont="1" applyFill="1" applyBorder="1" applyAlignment="1">
      <alignment horizontal="right" wrapText="1"/>
    </xf>
    <xf numFmtId="0" fontId="4" fillId="0" borderId="35" xfId="0" applyFont="1" applyFill="1" applyBorder="1" applyAlignment="1">
      <alignment/>
    </xf>
    <xf numFmtId="3" fontId="3" fillId="43" borderId="31" xfId="0" applyNumberFormat="1" applyFont="1" applyFill="1" applyBorder="1" applyAlignment="1">
      <alignment/>
    </xf>
    <xf numFmtId="0" fontId="5" fillId="43" borderId="31" xfId="0" applyFont="1" applyFill="1" applyBorder="1" applyAlignment="1">
      <alignment wrapText="1"/>
    </xf>
    <xf numFmtId="0" fontId="6" fillId="43" borderId="31" xfId="0" applyFont="1" applyFill="1" applyBorder="1" applyAlignment="1">
      <alignment/>
    </xf>
    <xf numFmtId="0" fontId="6" fillId="43" borderId="31" xfId="0" applyFont="1" applyFill="1" applyBorder="1" applyAlignment="1">
      <alignment horizontal="right" wrapText="1"/>
    </xf>
    <xf numFmtId="0" fontId="6" fillId="43" borderId="31" xfId="0" applyFont="1" applyFill="1" applyBorder="1" applyAlignment="1">
      <alignment wrapText="1"/>
    </xf>
    <xf numFmtId="3" fontId="3" fillId="43" borderId="17" xfId="0" applyNumberFormat="1" applyFont="1" applyFill="1" applyBorder="1" applyAlignment="1">
      <alignment/>
    </xf>
    <xf numFmtId="0" fontId="6" fillId="43" borderId="17" xfId="0" applyFont="1" applyFill="1" applyBorder="1" applyAlignment="1">
      <alignment/>
    </xf>
    <xf numFmtId="0" fontId="6" fillId="43" borderId="17" xfId="0" applyFont="1" applyFill="1" applyBorder="1" applyAlignment="1">
      <alignment horizontal="right" wrapText="1"/>
    </xf>
    <xf numFmtId="0" fontId="3" fillId="43" borderId="17" xfId="0" applyFont="1" applyFill="1" applyBorder="1" applyAlignment="1">
      <alignment horizontal="right" wrapText="1"/>
    </xf>
    <xf numFmtId="3" fontId="6" fillId="0" borderId="17" xfId="0" applyNumberFormat="1" applyFont="1" applyFill="1" applyBorder="1" applyAlignment="1">
      <alignment horizontal="right"/>
    </xf>
    <xf numFmtId="3" fontId="4" fillId="0" borderId="0" xfId="0" applyNumberFormat="1" applyFont="1" applyFill="1" applyAlignment="1">
      <alignment/>
    </xf>
    <xf numFmtId="3" fontId="8" fillId="0" borderId="0" xfId="0" applyNumberFormat="1" applyFont="1" applyFill="1" applyAlignment="1">
      <alignment/>
    </xf>
    <xf numFmtId="3" fontId="4" fillId="0" borderId="17" xfId="0" applyNumberFormat="1" applyFont="1" applyFill="1" applyBorder="1" applyAlignment="1">
      <alignment/>
    </xf>
    <xf numFmtId="0" fontId="36" fillId="44" borderId="31" xfId="0" applyFont="1" applyFill="1" applyBorder="1" applyAlignment="1">
      <alignment horizontal="left"/>
    </xf>
    <xf numFmtId="0" fontId="0" fillId="44" borderId="31" xfId="0" applyFont="1" applyFill="1" applyBorder="1" applyAlignment="1">
      <alignment horizontal="right"/>
    </xf>
    <xf numFmtId="0" fontId="36" fillId="44" borderId="17" xfId="0" applyFont="1" applyFill="1" applyBorder="1" applyAlignment="1">
      <alignment/>
    </xf>
    <xf numFmtId="0" fontId="36" fillId="44" borderId="17" xfId="0" applyFont="1" applyFill="1" applyBorder="1" applyAlignment="1">
      <alignment horizontal="right"/>
    </xf>
    <xf numFmtId="187" fontId="36" fillId="44" borderId="17" xfId="0" applyNumberFormat="1" applyFont="1" applyFill="1" applyBorder="1" applyAlignment="1" quotePrefix="1">
      <alignment horizontal="right"/>
    </xf>
    <xf numFmtId="187" fontId="36" fillId="44" borderId="17" xfId="0" applyNumberFormat="1" applyFont="1" applyFill="1" applyBorder="1" applyAlignment="1">
      <alignment horizontal="right"/>
    </xf>
    <xf numFmtId="191" fontId="4" fillId="0" borderId="0" xfId="97" applyNumberFormat="1" applyFont="1" applyAlignment="1">
      <alignment/>
    </xf>
    <xf numFmtId="191" fontId="5" fillId="0" borderId="0" xfId="97" applyNumberFormat="1" applyFont="1" applyAlignment="1">
      <alignment/>
    </xf>
    <xf numFmtId="176" fontId="5" fillId="0" borderId="0" xfId="0" applyNumberFormat="1" applyFont="1" applyBorder="1" applyAlignment="1">
      <alignment/>
    </xf>
    <xf numFmtId="176" fontId="4" fillId="0" borderId="0" xfId="0" applyNumberFormat="1" applyFont="1" applyAlignment="1">
      <alignment/>
    </xf>
    <xf numFmtId="176" fontId="4" fillId="0" borderId="17" xfId="0" applyNumberFormat="1" applyFont="1" applyBorder="1" applyAlignment="1">
      <alignment/>
    </xf>
    <xf numFmtId="191" fontId="5" fillId="0" borderId="0" xfId="97" applyNumberFormat="1" applyFont="1" applyBorder="1" applyAlignment="1">
      <alignment/>
    </xf>
    <xf numFmtId="176" fontId="4" fillId="0" borderId="0" xfId="0" applyNumberFormat="1" applyFont="1" applyBorder="1" applyAlignment="1">
      <alignment/>
    </xf>
    <xf numFmtId="0" fontId="31" fillId="24" borderId="32" xfId="0" applyFont="1" applyFill="1" applyBorder="1" applyAlignment="1">
      <alignment horizontal="right" wrapText="1"/>
    </xf>
    <xf numFmtId="3" fontId="31" fillId="0" borderId="31" xfId="0" applyNumberFormat="1" applyFont="1" applyFill="1" applyBorder="1" applyAlignment="1">
      <alignment vertical="top"/>
    </xf>
    <xf numFmtId="3" fontId="31" fillId="0" borderId="0" xfId="0" applyNumberFormat="1" applyFont="1" applyFill="1" applyBorder="1" applyAlignment="1">
      <alignment vertical="top"/>
    </xf>
    <xf numFmtId="3" fontId="31" fillId="0" borderId="32" xfId="0" applyNumberFormat="1" applyFont="1" applyFill="1" applyBorder="1" applyAlignment="1">
      <alignment vertical="center"/>
    </xf>
    <xf numFmtId="3" fontId="4" fillId="0" borderId="31" xfId="0" applyNumberFormat="1" applyFont="1" applyBorder="1" applyAlignment="1">
      <alignment vertical="top"/>
    </xf>
    <xf numFmtId="3" fontId="4" fillId="0" borderId="31" xfId="0" applyNumberFormat="1" applyFont="1" applyFill="1" applyBorder="1" applyAlignment="1">
      <alignment vertical="top"/>
    </xf>
    <xf numFmtId="0" fontId="5" fillId="0" borderId="0" xfId="0" applyFont="1" applyBorder="1" applyAlignment="1">
      <alignment wrapText="1"/>
    </xf>
    <xf numFmtId="0" fontId="4" fillId="0" borderId="31" xfId="0" applyFont="1" applyBorder="1" applyAlignment="1">
      <alignment vertical="top"/>
    </xf>
    <xf numFmtId="3" fontId="4" fillId="0" borderId="0" xfId="0" applyNumberFormat="1" applyFont="1" applyFill="1" applyAlignment="1">
      <alignment vertical="top" wrapText="1"/>
    </xf>
    <xf numFmtId="3" fontId="4" fillId="0" borderId="0" xfId="0" applyNumberFormat="1" applyFont="1" applyFill="1" applyBorder="1" applyAlignment="1">
      <alignment vertical="top"/>
    </xf>
    <xf numFmtId="3" fontId="5" fillId="0" borderId="0" xfId="0" applyNumberFormat="1" applyFont="1" applyFill="1" applyAlignment="1">
      <alignment wrapText="1"/>
    </xf>
    <xf numFmtId="3" fontId="4" fillId="0" borderId="32" xfId="0" applyNumberFormat="1" applyFont="1" applyFill="1" applyBorder="1" applyAlignment="1">
      <alignment vertical="center"/>
    </xf>
    <xf numFmtId="3" fontId="5" fillId="0" borderId="0" xfId="0" applyNumberFormat="1" applyFont="1" applyFill="1" applyBorder="1" applyAlignment="1">
      <alignment vertical="center"/>
    </xf>
    <xf numFmtId="4" fontId="5" fillId="24" borderId="0" xfId="0" applyNumberFormat="1" applyFont="1" applyFill="1" applyBorder="1" applyAlignment="1">
      <alignment/>
    </xf>
    <xf numFmtId="2" fontId="5" fillId="24" borderId="0" xfId="0" applyNumberFormat="1" applyFont="1" applyFill="1" applyAlignment="1">
      <alignment/>
    </xf>
    <xf numFmtId="3" fontId="5" fillId="24" borderId="0" xfId="0" applyNumberFormat="1" applyFont="1" applyFill="1" applyBorder="1" applyAlignment="1">
      <alignment/>
    </xf>
    <xf numFmtId="173" fontId="5" fillId="24" borderId="0" xfId="0" applyNumberFormat="1" applyFont="1" applyFill="1" applyAlignment="1">
      <alignment/>
    </xf>
    <xf numFmtId="175" fontId="5" fillId="24" borderId="0" xfId="0" applyNumberFormat="1" applyFont="1" applyFill="1" applyBorder="1" applyAlignment="1">
      <alignment/>
    </xf>
    <xf numFmtId="0" fontId="5" fillId="24" borderId="0" xfId="0" applyFont="1" applyFill="1" applyAlignment="1">
      <alignment/>
    </xf>
    <xf numFmtId="0" fontId="5" fillId="24" borderId="0" xfId="0" applyFont="1" applyFill="1" applyBorder="1" applyAlignment="1">
      <alignment/>
    </xf>
    <xf numFmtId="3" fontId="5" fillId="24" borderId="0" xfId="0" applyNumberFormat="1" applyFont="1" applyFill="1" applyAlignment="1">
      <alignment/>
    </xf>
    <xf numFmtId="0" fontId="4" fillId="24" borderId="31" xfId="0" applyFont="1" applyFill="1" applyBorder="1" applyAlignment="1">
      <alignment/>
    </xf>
    <xf numFmtId="0" fontId="4" fillId="24" borderId="17" xfId="0" applyFont="1" applyFill="1" applyBorder="1" applyAlignment="1">
      <alignment wrapText="1"/>
    </xf>
    <xf numFmtId="182" fontId="5" fillId="0" borderId="0" xfId="0" applyNumberFormat="1" applyFont="1" applyFill="1" applyBorder="1" applyAlignment="1">
      <alignment horizontal="left"/>
    </xf>
    <xf numFmtId="182" fontId="5" fillId="0" borderId="0" xfId="0" applyNumberFormat="1" applyFont="1" applyFill="1" applyAlignment="1">
      <alignment horizontal="left"/>
    </xf>
    <xf numFmtId="182" fontId="4" fillId="0" borderId="31" xfId="0" applyNumberFormat="1" applyFont="1" applyFill="1" applyBorder="1" applyAlignment="1">
      <alignment horizontal="left"/>
    </xf>
    <xf numFmtId="182" fontId="4" fillId="0" borderId="0" xfId="0" applyNumberFormat="1" applyFont="1" applyFill="1" applyBorder="1" applyAlignment="1">
      <alignment horizontal="left"/>
    </xf>
    <xf numFmtId="0" fontId="5" fillId="0" borderId="0" xfId="230" applyFont="1" applyFill="1" applyBorder="1" applyAlignment="1">
      <alignment/>
      <protection/>
    </xf>
    <xf numFmtId="0" fontId="4" fillId="24" borderId="31" xfId="0" applyFont="1" applyFill="1" applyBorder="1" applyAlignment="1">
      <alignment wrapText="1"/>
    </xf>
    <xf numFmtId="0" fontId="4" fillId="0" borderId="0" xfId="0" applyFont="1" applyFill="1" applyAlignment="1">
      <alignment/>
    </xf>
    <xf numFmtId="0" fontId="4" fillId="0" borderId="0" xfId="0" applyFont="1" applyAlignment="1">
      <alignment/>
    </xf>
    <xf numFmtId="0" fontId="5" fillId="0" borderId="31" xfId="309" applyFont="1" applyBorder="1">
      <alignment/>
      <protection/>
    </xf>
    <xf numFmtId="0" fontId="61" fillId="0" borderId="0" xfId="0" applyFont="1" applyFill="1" applyAlignment="1">
      <alignment/>
    </xf>
    <xf numFmtId="0" fontId="61" fillId="0" borderId="31" xfId="0" applyFont="1" applyFill="1" applyBorder="1" applyAlignment="1">
      <alignment/>
    </xf>
    <xf numFmtId="182" fontId="4" fillId="0" borderId="31" xfId="0" applyNumberFormat="1" applyFont="1" applyFill="1" applyBorder="1" applyAlignment="1">
      <alignment horizontal="right"/>
    </xf>
    <xf numFmtId="182" fontId="5" fillId="0" borderId="0" xfId="0" applyNumberFormat="1" applyFont="1" applyFill="1" applyAlignment="1">
      <alignment horizontal="right"/>
    </xf>
    <xf numFmtId="182" fontId="5" fillId="0" borderId="0" xfId="0" applyNumberFormat="1" applyFont="1" applyFill="1" applyBorder="1" applyAlignment="1">
      <alignment horizontal="right"/>
    </xf>
    <xf numFmtId="182" fontId="4" fillId="0" borderId="0" xfId="0" applyNumberFormat="1" applyFont="1" applyFill="1" applyAlignment="1">
      <alignment horizontal="right"/>
    </xf>
    <xf numFmtId="182" fontId="5" fillId="0" borderId="31" xfId="0" applyNumberFormat="1" applyFont="1" applyFill="1" applyBorder="1" applyAlignment="1">
      <alignment horizontal="right"/>
    </xf>
    <xf numFmtId="0" fontId="60" fillId="0" borderId="0" xfId="0" applyFont="1" applyAlignment="1">
      <alignment/>
    </xf>
    <xf numFmtId="174" fontId="5" fillId="0" borderId="0" xfId="0" applyNumberFormat="1" applyFont="1" applyFill="1" applyAlignment="1">
      <alignment/>
    </xf>
    <xf numFmtId="173" fontId="5" fillId="24" borderId="0" xfId="0" applyNumberFormat="1" applyFont="1" applyFill="1" applyAlignment="1">
      <alignment horizontal="right"/>
    </xf>
    <xf numFmtId="3" fontId="5" fillId="0" borderId="0" xfId="0" applyNumberFormat="1" applyFont="1" applyBorder="1" applyAlignment="1">
      <alignment vertical="top"/>
    </xf>
    <xf numFmtId="3" fontId="5" fillId="0" borderId="0" xfId="0" applyNumberFormat="1" applyFont="1" applyFill="1" applyBorder="1" applyAlignment="1">
      <alignment vertical="top"/>
    </xf>
    <xf numFmtId="0" fontId="5" fillId="0" borderId="0" xfId="0" applyFont="1" applyBorder="1" applyAlignment="1">
      <alignment vertical="top"/>
    </xf>
    <xf numFmtId="3" fontId="4" fillId="0" borderId="31" xfId="0" applyNumberFormat="1" applyFont="1" applyFill="1" applyBorder="1" applyAlignment="1">
      <alignment vertical="top" wrapText="1"/>
    </xf>
    <xf numFmtId="3" fontId="5" fillId="0" borderId="0" xfId="0" applyNumberFormat="1" applyFont="1" applyFill="1" applyBorder="1" applyAlignment="1">
      <alignment/>
    </xf>
    <xf numFmtId="3" fontId="62" fillId="0" borderId="0" xfId="0" applyNumberFormat="1" applyFont="1" applyFill="1" applyBorder="1" applyAlignment="1">
      <alignment vertical="center"/>
    </xf>
    <xf numFmtId="0" fontId="62" fillId="0" borderId="0" xfId="0" applyFont="1" applyFill="1" applyAlignment="1">
      <alignment vertical="center"/>
    </xf>
    <xf numFmtId="3" fontId="5" fillId="0" borderId="0" xfId="0" applyNumberFormat="1" applyFont="1" applyBorder="1" applyAlignment="1">
      <alignment/>
    </xf>
    <xf numFmtId="3" fontId="63" fillId="0" borderId="0" xfId="0" applyNumberFormat="1" applyFont="1" applyFill="1" applyBorder="1" applyAlignment="1">
      <alignment vertical="center"/>
    </xf>
    <xf numFmtId="174" fontId="63" fillId="0" borderId="0" xfId="0" applyNumberFormat="1" applyFont="1" applyFill="1" applyBorder="1" applyAlignment="1">
      <alignment vertical="center"/>
    </xf>
    <xf numFmtId="0" fontId="62" fillId="0" borderId="0" xfId="0" applyFont="1" applyAlignment="1">
      <alignment/>
    </xf>
    <xf numFmtId="3" fontId="31" fillId="0" borderId="0" xfId="0" applyNumberFormat="1" applyFont="1" applyFill="1" applyBorder="1" applyAlignment="1">
      <alignment vertical="center"/>
    </xf>
    <xf numFmtId="0" fontId="62" fillId="0" borderId="0" xfId="0" applyFont="1" applyFill="1" applyAlignment="1">
      <alignment/>
    </xf>
    <xf numFmtId="3" fontId="62" fillId="0" borderId="0" xfId="0" applyNumberFormat="1" applyFont="1" applyFill="1" applyBorder="1" applyAlignment="1">
      <alignment/>
    </xf>
    <xf numFmtId="0" fontId="4" fillId="24" borderId="31" xfId="0" applyFont="1" applyFill="1" applyBorder="1" applyAlignment="1">
      <alignment horizontal="center"/>
    </xf>
    <xf numFmtId="0" fontId="4" fillId="24" borderId="17" xfId="0" applyFont="1" applyFill="1" applyBorder="1" applyAlignment="1">
      <alignment horizontal="center"/>
    </xf>
    <xf numFmtId="0" fontId="6" fillId="25" borderId="0" xfId="0" applyFont="1" applyFill="1" applyAlignment="1">
      <alignment horizontal="left" indent="1"/>
    </xf>
    <xf numFmtId="3" fontId="5" fillId="45" borderId="0" xfId="0" applyNumberFormat="1" applyFont="1" applyFill="1" applyBorder="1" applyAlignment="1">
      <alignment/>
    </xf>
    <xf numFmtId="0" fontId="6" fillId="0" borderId="0" xfId="227" applyFont="1">
      <alignment/>
      <protection/>
    </xf>
    <xf numFmtId="0" fontId="9" fillId="0" borderId="0" xfId="227" applyFont="1" applyAlignment="1">
      <alignment wrapText="1"/>
      <protection/>
    </xf>
    <xf numFmtId="3" fontId="7" fillId="0" borderId="0" xfId="231" applyNumberFormat="1" applyFont="1" applyFill="1" applyBorder="1">
      <alignment/>
      <protection/>
    </xf>
    <xf numFmtId="3" fontId="5" fillId="0" borderId="0" xfId="231" applyNumberFormat="1" applyFont="1" applyFill="1" applyBorder="1">
      <alignment/>
      <protection/>
    </xf>
    <xf numFmtId="0" fontId="9" fillId="0" borderId="0" xfId="0" applyFont="1" applyAlignment="1">
      <alignment wrapText="1"/>
    </xf>
    <xf numFmtId="174" fontId="4" fillId="0" borderId="31" xfId="231" applyNumberFormat="1" applyFont="1" applyFill="1" applyBorder="1" applyAlignment="1">
      <alignment vertical="center"/>
      <protection/>
    </xf>
    <xf numFmtId="3" fontId="4" fillId="0" borderId="31" xfId="231" applyNumberFormat="1" applyFont="1" applyFill="1" applyBorder="1" applyAlignment="1">
      <alignment vertical="center"/>
      <protection/>
    </xf>
    <xf numFmtId="174" fontId="4" fillId="0" borderId="17" xfId="231" applyNumberFormat="1" applyFont="1" applyFill="1" applyBorder="1" applyAlignment="1">
      <alignment vertical="center"/>
      <protection/>
    </xf>
    <xf numFmtId="3" fontId="4" fillId="0" borderId="17" xfId="231" applyNumberFormat="1" applyFont="1" applyFill="1" applyBorder="1" applyAlignment="1">
      <alignment vertical="center"/>
      <protection/>
    </xf>
    <xf numFmtId="0" fontId="35" fillId="0" borderId="32" xfId="222" applyNumberFormat="1" applyFont="1" applyBorder="1">
      <alignment/>
      <protection/>
    </xf>
    <xf numFmtId="0" fontId="35" fillId="0" borderId="0" xfId="222" applyNumberFormat="1" applyFont="1">
      <alignment/>
      <protection/>
    </xf>
    <xf numFmtId="0" fontId="126" fillId="0" borderId="0" xfId="222" applyNumberFormat="1" applyFont="1">
      <alignment/>
      <protection/>
    </xf>
    <xf numFmtId="49" fontId="5" fillId="0" borderId="0" xfId="222" applyNumberFormat="1" applyFont="1" applyFill="1" applyAlignment="1">
      <alignment horizontal="left" vertical="center"/>
      <protection/>
    </xf>
    <xf numFmtId="0" fontId="6" fillId="0" borderId="0" xfId="222" applyNumberFormat="1" applyFont="1">
      <alignment/>
      <protection/>
    </xf>
    <xf numFmtId="3" fontId="6" fillId="0" borderId="0" xfId="222" applyNumberFormat="1" applyFont="1">
      <alignment/>
      <protection/>
    </xf>
    <xf numFmtId="0" fontId="4" fillId="24" borderId="32" xfId="222" applyNumberFormat="1" applyFont="1" applyFill="1" applyBorder="1">
      <alignment/>
      <protection/>
    </xf>
    <xf numFmtId="0" fontId="4" fillId="24" borderId="32" xfId="222" applyNumberFormat="1" applyFont="1" applyFill="1" applyBorder="1" applyAlignment="1" quotePrefix="1">
      <alignment horizontal="right" indent="1"/>
      <protection/>
    </xf>
    <xf numFmtId="0" fontId="4" fillId="24" borderId="39" xfId="222" applyNumberFormat="1" applyFont="1" applyFill="1" applyBorder="1" applyAlignment="1" quotePrefix="1">
      <alignment horizontal="right"/>
      <protection/>
    </xf>
    <xf numFmtId="0" fontId="4" fillId="0" borderId="0" xfId="218" applyNumberFormat="1" applyFont="1" applyFill="1">
      <alignment/>
      <protection/>
    </xf>
    <xf numFmtId="0" fontId="4" fillId="0" borderId="0" xfId="218" applyNumberFormat="1" applyFont="1" applyFill="1" applyBorder="1" applyAlignment="1">
      <alignment horizontal="right"/>
      <protection/>
    </xf>
    <xf numFmtId="0" fontId="4" fillId="0" borderId="0" xfId="218" applyNumberFormat="1" applyFont="1" applyFill="1" applyBorder="1" applyAlignment="1">
      <alignment horizontal="right" indent="1"/>
      <protection/>
    </xf>
    <xf numFmtId="0" fontId="4" fillId="0" borderId="40" xfId="218" applyNumberFormat="1" applyFont="1" applyFill="1" applyBorder="1" applyAlignment="1">
      <alignment horizontal="right"/>
      <protection/>
    </xf>
    <xf numFmtId="0" fontId="4" fillId="0" borderId="41" xfId="218" applyNumberFormat="1" applyFont="1" applyFill="1" applyBorder="1" applyAlignment="1">
      <alignment horizontal="right" indent="1"/>
      <protection/>
    </xf>
    <xf numFmtId="0" fontId="6" fillId="0" borderId="0" xfId="222" applyNumberFormat="1" applyFont="1" applyAlignment="1">
      <alignment vertical="top"/>
      <protection/>
    </xf>
    <xf numFmtId="0" fontId="6" fillId="0" borderId="0" xfId="218" applyNumberFormat="1" applyFont="1" applyFill="1" applyAlignment="1">
      <alignment vertical="top"/>
      <protection/>
    </xf>
    <xf numFmtId="3" fontId="5" fillId="0" borderId="0" xfId="218" applyNumberFormat="1" applyFont="1" applyFill="1" applyBorder="1" applyAlignment="1">
      <alignment vertical="top"/>
      <protection/>
    </xf>
    <xf numFmtId="3" fontId="5" fillId="0" borderId="0" xfId="218" applyNumberFormat="1" applyFont="1" applyFill="1" applyBorder="1" applyAlignment="1">
      <alignment horizontal="right" vertical="top" indent="1"/>
      <protection/>
    </xf>
    <xf numFmtId="3" fontId="5" fillId="0" borderId="40" xfId="218" applyNumberFormat="1" applyFont="1" applyFill="1" applyBorder="1" applyAlignment="1">
      <alignment vertical="top"/>
      <protection/>
    </xf>
    <xf numFmtId="0" fontId="6" fillId="0" borderId="0" xfId="218" applyNumberFormat="1" applyFont="1" applyFill="1" applyAlignment="1">
      <alignment vertical="top" wrapText="1"/>
      <protection/>
    </xf>
    <xf numFmtId="0" fontId="6" fillId="0" borderId="0" xfId="218" applyNumberFormat="1" applyFont="1" applyFill="1" applyBorder="1" applyAlignment="1">
      <alignment vertical="top"/>
      <protection/>
    </xf>
    <xf numFmtId="0" fontId="4" fillId="0" borderId="32" xfId="218" applyNumberFormat="1" applyFont="1" applyFill="1" applyBorder="1">
      <alignment/>
      <protection/>
    </xf>
    <xf numFmtId="3" fontId="4" fillId="0" borderId="32" xfId="218" applyNumberFormat="1" applyFont="1" applyFill="1" applyBorder="1" applyAlignment="1">
      <alignment horizontal="right"/>
      <protection/>
    </xf>
    <xf numFmtId="3" fontId="4" fillId="0" borderId="32" xfId="218" applyNumberFormat="1" applyFont="1" applyFill="1" applyBorder="1" applyAlignment="1">
      <alignment horizontal="right" indent="1"/>
      <protection/>
    </xf>
    <xf numFmtId="3" fontId="4" fillId="0" borderId="42" xfId="218" applyNumberFormat="1" applyFont="1" applyFill="1" applyBorder="1" applyAlignment="1">
      <alignment horizontal="right"/>
      <protection/>
    </xf>
    <xf numFmtId="3" fontId="4" fillId="0" borderId="35" xfId="218" applyNumberFormat="1" applyFont="1" applyFill="1" applyBorder="1" applyAlignment="1">
      <alignment horizontal="right"/>
      <protection/>
    </xf>
    <xf numFmtId="0" fontId="4" fillId="0" borderId="0" xfId="218" applyNumberFormat="1" applyFont="1" applyFill="1" applyBorder="1">
      <alignment/>
      <protection/>
    </xf>
    <xf numFmtId="3" fontId="4" fillId="0" borderId="0" xfId="218" applyNumberFormat="1" applyFont="1" applyFill="1" applyBorder="1" applyAlignment="1">
      <alignment horizontal="right"/>
      <protection/>
    </xf>
    <xf numFmtId="0" fontId="5" fillId="0" borderId="0" xfId="250" applyNumberFormat="1" applyFont="1" applyFill="1" applyBorder="1" applyAlignment="1">
      <alignment horizontal="left" wrapText="1"/>
    </xf>
    <xf numFmtId="0" fontId="3" fillId="0" borderId="0" xfId="222" applyNumberFormat="1" applyFont="1">
      <alignment/>
      <protection/>
    </xf>
    <xf numFmtId="0" fontId="6" fillId="0" borderId="0" xfId="218" applyNumberFormat="1" applyFont="1" applyFill="1">
      <alignment/>
      <protection/>
    </xf>
    <xf numFmtId="0" fontId="126" fillId="0" borderId="0" xfId="222" applyNumberFormat="1" applyFont="1" applyFill="1">
      <alignment/>
      <protection/>
    </xf>
    <xf numFmtId="0" fontId="5" fillId="0" borderId="0" xfId="218" applyNumberFormat="1" applyFont="1" applyFill="1">
      <alignment/>
      <protection/>
    </xf>
    <xf numFmtId="3" fontId="5" fillId="0" borderId="0" xfId="218" applyNumberFormat="1" applyFont="1" applyFill="1" applyBorder="1" applyAlignment="1">
      <alignment/>
      <protection/>
    </xf>
    <xf numFmtId="3" fontId="5" fillId="0" borderId="0" xfId="218" applyNumberFormat="1" applyFont="1" applyFill="1" applyBorder="1" applyAlignment="1">
      <alignment horizontal="right" indent="1"/>
      <protection/>
    </xf>
    <xf numFmtId="3" fontId="5" fillId="0" borderId="40" xfId="218" applyNumberFormat="1" applyFont="1" applyFill="1" applyBorder="1" applyAlignment="1">
      <alignment/>
      <protection/>
    </xf>
    <xf numFmtId="0" fontId="6" fillId="0" borderId="0" xfId="218" applyNumberFormat="1" applyFont="1" applyFill="1" applyAlignment="1">
      <alignment wrapText="1"/>
      <protection/>
    </xf>
    <xf numFmtId="0" fontId="3" fillId="0" borderId="32" xfId="218" applyNumberFormat="1" applyFont="1" applyFill="1" applyBorder="1">
      <alignment/>
      <protection/>
    </xf>
    <xf numFmtId="3" fontId="4" fillId="0" borderId="43" xfId="218" applyNumberFormat="1" applyFont="1" applyFill="1" applyBorder="1" applyAlignment="1">
      <alignment horizontal="right"/>
      <protection/>
    </xf>
    <xf numFmtId="0" fontId="126" fillId="0" borderId="32" xfId="222" applyNumberFormat="1" applyFont="1" applyBorder="1">
      <alignment/>
      <protection/>
    </xf>
    <xf numFmtId="0" fontId="4" fillId="0" borderId="0" xfId="250" applyNumberFormat="1" applyFont="1" applyFill="1" applyBorder="1" applyAlignment="1">
      <alignment horizontal="right"/>
    </xf>
    <xf numFmtId="0" fontId="5" fillId="0" borderId="0" xfId="250" applyNumberFormat="1" applyFont="1" applyFill="1" applyBorder="1" applyAlignment="1">
      <alignment/>
    </xf>
    <xf numFmtId="0" fontId="5" fillId="0" borderId="0" xfId="250" applyNumberFormat="1" applyFont="1" applyFill="1" applyBorder="1" applyAlignment="1">
      <alignment horizontal="right"/>
    </xf>
    <xf numFmtId="0" fontId="0" fillId="25" borderId="0" xfId="180" applyFont="1" applyFill="1" applyAlignment="1">
      <alignment/>
      <protection/>
    </xf>
    <xf numFmtId="0" fontId="66" fillId="25" borderId="0" xfId="180" applyFont="1" applyFill="1" applyAlignment="1">
      <alignment/>
      <protection/>
    </xf>
    <xf numFmtId="49" fontId="34" fillId="25" borderId="0" xfId="180" applyNumberFormat="1" applyFont="1" applyFill="1" applyAlignment="1">
      <alignment/>
      <protection/>
    </xf>
    <xf numFmtId="0" fontId="4" fillId="24" borderId="31" xfId="0" applyFont="1" applyFill="1" applyBorder="1" applyAlignment="1" quotePrefix="1">
      <alignment horizontal="right"/>
    </xf>
    <xf numFmtId="194" fontId="5" fillId="0" borderId="0" xfId="0" applyNumberFormat="1" applyFont="1" applyFill="1" applyBorder="1" applyAlignment="1">
      <alignment horizontal="right" vertical="top" wrapText="1"/>
    </xf>
    <xf numFmtId="9" fontId="5" fillId="0" borderId="0" xfId="250" applyNumberFormat="1" applyFont="1" applyFill="1" applyBorder="1" applyAlignment="1">
      <alignment horizontal="right" vertical="top" wrapText="1"/>
    </xf>
    <xf numFmtId="195" fontId="5" fillId="0" borderId="0" xfId="0" applyNumberFormat="1" applyFont="1" applyAlignment="1">
      <alignment horizontal="right"/>
    </xf>
    <xf numFmtId="9" fontId="5" fillId="0" borderId="0" xfId="250" applyFont="1" applyFill="1" applyBorder="1" applyAlignment="1">
      <alignment horizontal="right" vertical="center" wrapText="1"/>
    </xf>
    <xf numFmtId="9" fontId="5" fillId="0" borderId="17" xfId="250" applyNumberFormat="1" applyFont="1" applyFill="1" applyBorder="1" applyAlignment="1">
      <alignment horizontal="right" vertical="center" wrapText="1"/>
    </xf>
    <xf numFmtId="9" fontId="4" fillId="0" borderId="0" xfId="250" applyNumberFormat="1" applyFont="1" applyFill="1" applyBorder="1" applyAlignment="1">
      <alignment horizontal="right" vertical="center" wrapText="1"/>
    </xf>
    <xf numFmtId="195" fontId="4" fillId="0" borderId="0" xfId="0" applyNumberFormat="1" applyFont="1" applyFill="1" applyBorder="1" applyAlignment="1">
      <alignment horizontal="right" vertical="center" wrapText="1"/>
    </xf>
    <xf numFmtId="194" fontId="4" fillId="0" borderId="31" xfId="0" applyNumberFormat="1" applyFont="1" applyFill="1" applyBorder="1" applyAlignment="1">
      <alignment horizontal="right" vertical="top" wrapText="1"/>
    </xf>
    <xf numFmtId="194" fontId="4" fillId="0" borderId="0" xfId="0" applyNumberFormat="1" applyFont="1" applyFill="1" applyBorder="1" applyAlignment="1">
      <alignment horizontal="right" vertical="top" wrapText="1"/>
    </xf>
    <xf numFmtId="0" fontId="36" fillId="24" borderId="32" xfId="0" applyFont="1" applyFill="1" applyBorder="1" applyAlignment="1">
      <alignment wrapText="1"/>
    </xf>
    <xf numFmtId="0" fontId="10" fillId="0" borderId="0" xfId="0" applyFont="1" applyAlignment="1">
      <alignment/>
    </xf>
    <xf numFmtId="3" fontId="10" fillId="0" borderId="0" xfId="0" applyNumberFormat="1" applyFont="1" applyFill="1" applyBorder="1" applyAlignment="1">
      <alignment vertical="center"/>
    </xf>
    <xf numFmtId="3" fontId="10" fillId="0" borderId="0" xfId="0" applyNumberFormat="1" applyFont="1" applyFill="1" applyAlignment="1">
      <alignment/>
    </xf>
    <xf numFmtId="0" fontId="5" fillId="0" borderId="0" xfId="0" applyFont="1" applyBorder="1" applyAlignment="1">
      <alignment horizontal="left"/>
    </xf>
    <xf numFmtId="4" fontId="5" fillId="0" borderId="0" xfId="0" applyNumberFormat="1" applyFont="1" applyFill="1" applyBorder="1" applyAlignment="1">
      <alignment/>
    </xf>
    <xf numFmtId="0" fontId="10" fillId="0" borderId="0" xfId="228" applyFont="1">
      <alignment/>
      <protection/>
    </xf>
    <xf numFmtId="0" fontId="10" fillId="0" borderId="0" xfId="228" applyFont="1" applyBorder="1" applyAlignment="1">
      <alignment vertical="top"/>
      <protection/>
    </xf>
    <xf numFmtId="0" fontId="10" fillId="0" borderId="0" xfId="228" applyFont="1" applyBorder="1">
      <alignment/>
      <protection/>
    </xf>
    <xf numFmtId="0" fontId="10" fillId="0" borderId="0" xfId="228" applyFont="1" applyFill="1" applyBorder="1" applyAlignment="1">
      <alignment vertical="center"/>
      <protection/>
    </xf>
    <xf numFmtId="0" fontId="10" fillId="0" borderId="0" xfId="228" applyFont="1" applyFill="1" applyAlignment="1">
      <alignment vertical="center"/>
      <protection/>
    </xf>
    <xf numFmtId="0" fontId="10" fillId="0" borderId="0" xfId="229" applyFont="1" applyBorder="1">
      <alignment/>
      <protection/>
    </xf>
    <xf numFmtId="0" fontId="10" fillId="0" borderId="0" xfId="229" applyFont="1">
      <alignment/>
      <protection/>
    </xf>
    <xf numFmtId="0" fontId="10" fillId="0" borderId="0" xfId="229" applyFont="1" applyFill="1" applyBorder="1">
      <alignment/>
      <protection/>
    </xf>
    <xf numFmtId="3" fontId="10" fillId="0" borderId="0" xfId="229" applyNumberFormat="1" applyFont="1" applyFill="1" applyBorder="1">
      <alignment/>
      <protection/>
    </xf>
    <xf numFmtId="3" fontId="10" fillId="0" borderId="0" xfId="229" applyNumberFormat="1" applyFont="1" applyBorder="1">
      <alignment/>
      <protection/>
    </xf>
    <xf numFmtId="0" fontId="10" fillId="0" borderId="0" xfId="0" applyFont="1" applyFill="1" applyBorder="1" applyAlignment="1">
      <alignment wrapText="1"/>
    </xf>
    <xf numFmtId="175" fontId="0" fillId="0" borderId="0" xfId="0" applyNumberFormat="1" applyFont="1" applyAlignment="1">
      <alignment/>
    </xf>
    <xf numFmtId="0" fontId="10" fillId="0" borderId="0" xfId="0" applyFont="1" applyFill="1" applyAlignment="1">
      <alignment/>
    </xf>
    <xf numFmtId="0" fontId="10" fillId="0" borderId="0" xfId="232" applyFont="1" applyFill="1" applyBorder="1">
      <alignment/>
      <protection/>
    </xf>
    <xf numFmtId="174" fontId="10" fillId="0" borderId="0" xfId="231" applyNumberFormat="1" applyFont="1" applyAlignment="1">
      <alignment horizontal="right"/>
      <protection/>
    </xf>
    <xf numFmtId="0" fontId="10" fillId="0" borderId="0" xfId="232" applyFont="1">
      <alignment/>
      <protection/>
    </xf>
    <xf numFmtId="0" fontId="10" fillId="0" borderId="0" xfId="328" applyFont="1" applyFill="1" applyBorder="1">
      <alignment/>
      <protection/>
    </xf>
    <xf numFmtId="0" fontId="37" fillId="0" borderId="0" xfId="0" applyFont="1" applyAlignment="1">
      <alignment/>
    </xf>
    <xf numFmtId="0" fontId="37" fillId="0" borderId="0" xfId="0" applyFont="1" applyAlignment="1">
      <alignment wrapText="1"/>
    </xf>
    <xf numFmtId="3" fontId="0" fillId="0" borderId="0" xfId="0" applyNumberFormat="1" applyFont="1" applyFill="1" applyBorder="1" applyAlignment="1">
      <alignment/>
    </xf>
    <xf numFmtId="3" fontId="0" fillId="0" borderId="17" xfId="0" applyNumberFormat="1" applyFont="1" applyFill="1" applyBorder="1" applyAlignment="1">
      <alignment/>
    </xf>
    <xf numFmtId="0" fontId="36" fillId="0" borderId="32" xfId="0" applyFont="1" applyFill="1" applyBorder="1" applyAlignment="1">
      <alignment vertical="center"/>
    </xf>
    <xf numFmtId="3" fontId="36" fillId="0" borderId="32" xfId="231" applyNumberFormat="1" applyFont="1" applyFill="1" applyBorder="1" applyAlignment="1">
      <alignment vertical="center"/>
      <protection/>
    </xf>
    <xf numFmtId="195" fontId="4" fillId="0" borderId="31" xfId="0" applyNumberFormat="1" applyFont="1" applyFill="1" applyBorder="1" applyAlignment="1">
      <alignment horizontal="right"/>
    </xf>
    <xf numFmtId="176" fontId="5" fillId="0" borderId="17" xfId="0" applyNumberFormat="1" applyFont="1" applyBorder="1" applyAlignment="1">
      <alignment horizontal="right"/>
    </xf>
    <xf numFmtId="3" fontId="5" fillId="0" borderId="41" xfId="218" applyNumberFormat="1" applyFont="1" applyFill="1" applyBorder="1" applyAlignment="1">
      <alignment vertical="top"/>
      <protection/>
    </xf>
    <xf numFmtId="3" fontId="4" fillId="0" borderId="44" xfId="218" applyNumberFormat="1" applyFont="1" applyFill="1" applyBorder="1" applyAlignment="1">
      <alignment horizontal="right"/>
      <protection/>
    </xf>
    <xf numFmtId="0" fontId="4" fillId="0" borderId="41" xfId="218" applyNumberFormat="1" applyFont="1" applyFill="1" applyBorder="1" applyAlignment="1">
      <alignment horizontal="right"/>
      <protection/>
    </xf>
    <xf numFmtId="3" fontId="5" fillId="0" borderId="41" xfId="218" applyNumberFormat="1" applyFont="1" applyFill="1" applyBorder="1" applyAlignment="1">
      <alignment/>
      <protection/>
    </xf>
    <xf numFmtId="3" fontId="5" fillId="0" borderId="41" xfId="218" applyNumberFormat="1" applyFont="1" applyFill="1" applyBorder="1" applyAlignment="1">
      <alignment horizontal="right"/>
      <protection/>
    </xf>
    <xf numFmtId="3" fontId="4" fillId="0" borderId="45" xfId="218" applyNumberFormat="1" applyFont="1" applyFill="1" applyBorder="1" applyAlignment="1">
      <alignment horizontal="right"/>
      <protection/>
    </xf>
    <xf numFmtId="194" fontId="5" fillId="45" borderId="0" xfId="0" applyNumberFormat="1" applyFont="1" applyFill="1" applyBorder="1" applyAlignment="1">
      <alignment horizontal="right" vertical="top" wrapText="1"/>
    </xf>
    <xf numFmtId="0" fontId="36" fillId="43" borderId="32" xfId="0" applyFont="1" applyFill="1" applyBorder="1" applyAlignment="1">
      <alignment/>
    </xf>
    <xf numFmtId="0" fontId="4" fillId="24" borderId="17" xfId="0" applyFont="1" applyFill="1" applyBorder="1" applyAlignment="1">
      <alignment/>
    </xf>
    <xf numFmtId="189" fontId="36" fillId="25" borderId="0" xfId="0" applyNumberFormat="1" applyFont="1" applyFill="1" applyAlignment="1">
      <alignment/>
    </xf>
    <xf numFmtId="1" fontId="36" fillId="45" borderId="0" xfId="0" applyNumberFormat="1" applyFont="1" applyFill="1" applyBorder="1" applyAlignment="1">
      <alignment/>
    </xf>
    <xf numFmtId="189" fontId="0" fillId="25" borderId="0" xfId="0" applyNumberFormat="1" applyFont="1" applyFill="1" applyAlignment="1">
      <alignment/>
    </xf>
    <xf numFmtId="1" fontId="0" fillId="45" borderId="0" xfId="0" applyNumberFormat="1" applyFont="1" applyFill="1" applyBorder="1" applyAlignment="1">
      <alignment/>
    </xf>
    <xf numFmtId="189" fontId="0" fillId="25" borderId="17" xfId="0" applyNumberFormat="1" applyFont="1" applyFill="1" applyBorder="1" applyAlignment="1">
      <alignment/>
    </xf>
    <xf numFmtId="1" fontId="0" fillId="45" borderId="17" xfId="0" applyNumberFormat="1" applyFont="1" applyFill="1" applyBorder="1" applyAlignment="1">
      <alignment/>
    </xf>
    <xf numFmtId="3" fontId="36" fillId="45" borderId="0" xfId="0" applyNumberFormat="1" applyFont="1" applyFill="1" applyBorder="1" applyAlignment="1">
      <alignment/>
    </xf>
    <xf numFmtId="189" fontId="5" fillId="25" borderId="0" xfId="0" applyNumberFormat="1" applyFont="1" applyFill="1" applyAlignment="1">
      <alignment/>
    </xf>
    <xf numFmtId="0" fontId="4" fillId="43" borderId="32" xfId="0" applyFont="1" applyFill="1" applyBorder="1" applyAlignment="1">
      <alignment wrapText="1"/>
    </xf>
    <xf numFmtId="0" fontId="4" fillId="25" borderId="17" xfId="0" applyFont="1" applyFill="1" applyBorder="1" applyAlignment="1">
      <alignment wrapText="1"/>
    </xf>
    <xf numFmtId="0" fontId="34" fillId="0" borderId="0" xfId="0" applyFont="1" applyAlignment="1" quotePrefix="1">
      <alignment/>
    </xf>
    <xf numFmtId="0" fontId="9" fillId="25" borderId="0" xfId="0" applyFont="1" applyFill="1" applyAlignment="1">
      <alignment/>
    </xf>
    <xf numFmtId="0" fontId="5" fillId="0" borderId="0" xfId="0" applyFont="1" applyAlignment="1">
      <alignment/>
    </xf>
    <xf numFmtId="0" fontId="5" fillId="0" borderId="0" xfId="0" applyFont="1" applyAlignment="1">
      <alignment horizontal="left"/>
    </xf>
    <xf numFmtId="9" fontId="7" fillId="0" borderId="0" xfId="250" applyFont="1" applyFill="1" applyAlignment="1">
      <alignment horizontal="right"/>
    </xf>
    <xf numFmtId="0" fontId="5" fillId="0" borderId="17" xfId="0" applyFont="1" applyFill="1" applyBorder="1" applyAlignment="1">
      <alignment/>
    </xf>
    <xf numFmtId="3" fontId="6" fillId="45" borderId="0" xfId="0" applyNumberFormat="1" applyFont="1" applyFill="1" applyAlignment="1">
      <alignment/>
    </xf>
    <xf numFmtId="3" fontId="3" fillId="25" borderId="0" xfId="0" applyNumberFormat="1" applyFont="1" applyFill="1" applyBorder="1" applyAlignment="1">
      <alignment horizontal="right" vertical="center" wrapText="1"/>
    </xf>
    <xf numFmtId="3" fontId="3" fillId="25" borderId="0" xfId="0" applyNumberFormat="1" applyFont="1" applyFill="1" applyBorder="1" applyAlignment="1">
      <alignment horizontal="right" vertical="top" wrapText="1"/>
    </xf>
    <xf numFmtId="3" fontId="3" fillId="0" borderId="31" xfId="0" applyNumberFormat="1" applyFont="1" applyFill="1" applyBorder="1" applyAlignment="1">
      <alignment/>
    </xf>
    <xf numFmtId="0" fontId="4" fillId="0" borderId="31" xfId="0" applyFont="1" applyFill="1" applyBorder="1" applyAlignment="1">
      <alignment/>
    </xf>
    <xf numFmtId="3" fontId="6" fillId="0" borderId="0" xfId="0" applyNumberFormat="1" applyFont="1" applyFill="1" applyAlignment="1">
      <alignment wrapText="1"/>
    </xf>
    <xf numFmtId="3" fontId="6" fillId="0" borderId="0" xfId="0" applyNumberFormat="1" applyFont="1" applyFill="1" applyBorder="1" applyAlignment="1">
      <alignment wrapText="1"/>
    </xf>
    <xf numFmtId="3" fontId="3" fillId="0" borderId="31" xfId="0" applyNumberFormat="1" applyFont="1" applyFill="1" applyBorder="1" applyAlignment="1">
      <alignment horizontal="left"/>
    </xf>
    <xf numFmtId="3" fontId="3" fillId="0" borderId="0" xfId="0" applyNumberFormat="1" applyFont="1" applyFill="1" applyBorder="1" applyAlignment="1">
      <alignment horizontal="left"/>
    </xf>
    <xf numFmtId="174" fontId="3" fillId="0" borderId="31" xfId="0" applyNumberFormat="1" applyFont="1" applyFill="1" applyBorder="1" applyAlignment="1">
      <alignment/>
    </xf>
    <xf numFmtId="174" fontId="7" fillId="0" borderId="17" xfId="231" applyNumberFormat="1" applyFont="1" applyFill="1" applyBorder="1" applyAlignment="1">
      <alignment vertical="center"/>
      <protection/>
    </xf>
    <xf numFmtId="3" fontId="7" fillId="0" borderId="17" xfId="231" applyNumberFormat="1" applyFont="1" applyFill="1" applyBorder="1" applyAlignment="1">
      <alignment vertical="center"/>
      <protection/>
    </xf>
    <xf numFmtId="0" fontId="5" fillId="0" borderId="0" xfId="309" applyFont="1" applyBorder="1">
      <alignment/>
      <protection/>
    </xf>
    <xf numFmtId="49" fontId="4" fillId="43" borderId="32" xfId="0" applyNumberFormat="1" applyFont="1" applyFill="1" applyBorder="1" applyAlignment="1">
      <alignment wrapText="1"/>
    </xf>
    <xf numFmtId="0" fontId="0" fillId="45" borderId="0" xfId="0" applyFont="1" applyFill="1" applyAlignment="1">
      <alignment/>
    </xf>
    <xf numFmtId="0" fontId="0" fillId="45" borderId="0" xfId="0" applyFont="1" applyFill="1" applyAlignment="1">
      <alignment horizontal="right" indent="1"/>
    </xf>
    <xf numFmtId="0" fontId="34" fillId="0" borderId="0" xfId="0" applyNumberFormat="1" applyFont="1" applyFill="1" applyAlignment="1">
      <alignment vertical="center" readingOrder="1"/>
    </xf>
    <xf numFmtId="49" fontId="34" fillId="0" borderId="0" xfId="0" applyNumberFormat="1" applyFont="1" applyFill="1" applyBorder="1" applyAlignment="1">
      <alignment vertical="center" readingOrder="1"/>
    </xf>
    <xf numFmtId="0" fontId="36" fillId="43" borderId="32" xfId="0" applyFont="1" applyFill="1" applyBorder="1" applyAlignment="1">
      <alignment horizontal="right" wrapText="1"/>
    </xf>
    <xf numFmtId="0" fontId="0" fillId="25" borderId="0" xfId="0" applyFont="1" applyFill="1" applyAlignment="1">
      <alignment/>
    </xf>
    <xf numFmtId="0" fontId="0" fillId="25" borderId="17" xfId="0" applyFont="1" applyFill="1" applyBorder="1" applyAlignment="1">
      <alignment/>
    </xf>
    <xf numFmtId="0" fontId="43" fillId="0" borderId="0" xfId="0" applyNumberFormat="1" applyFont="1" applyAlignment="1">
      <alignment horizontal="center"/>
    </xf>
    <xf numFmtId="49" fontId="129" fillId="43" borderId="31" xfId="0" applyNumberFormat="1" applyFont="1" applyFill="1" applyBorder="1" applyAlignment="1">
      <alignment/>
    </xf>
    <xf numFmtId="49" fontId="129" fillId="43" borderId="17" xfId="0" applyNumberFormat="1" applyFont="1" applyFill="1" applyBorder="1" applyAlignment="1">
      <alignment/>
    </xf>
    <xf numFmtId="0" fontId="36" fillId="43" borderId="17" xfId="0" applyNumberFormat="1" applyFont="1" applyFill="1" applyBorder="1" applyAlignment="1">
      <alignment horizontal="right"/>
    </xf>
    <xf numFmtId="0" fontId="129" fillId="45" borderId="0" xfId="0" applyFont="1" applyFill="1" applyAlignment="1">
      <alignment/>
    </xf>
    <xf numFmtId="0" fontId="130" fillId="45" borderId="0" xfId="0" applyFont="1" applyFill="1" applyAlignment="1">
      <alignment/>
    </xf>
    <xf numFmtId="0" fontId="130" fillId="45" borderId="0" xfId="0" applyFont="1" applyFill="1" applyAlignment="1">
      <alignment horizontal="right" indent="1"/>
    </xf>
    <xf numFmtId="3" fontId="0" fillId="45" borderId="0" xfId="0" applyNumberFormat="1" applyFont="1" applyFill="1" applyAlignment="1">
      <alignment horizontal="right"/>
    </xf>
    <xf numFmtId="3" fontId="0" fillId="45" borderId="0" xfId="0" applyNumberFormat="1" applyFont="1" applyFill="1" applyAlignment="1">
      <alignment/>
    </xf>
    <xf numFmtId="176" fontId="0" fillId="45" borderId="0" xfId="249" applyNumberFormat="1" applyFont="1" applyFill="1" applyAlignment="1">
      <alignment horizontal="right"/>
    </xf>
    <xf numFmtId="176" fontId="0" fillId="45" borderId="0" xfId="0" applyNumberFormat="1" applyFont="1" applyFill="1" applyAlignment="1">
      <alignment/>
    </xf>
    <xf numFmtId="4" fontId="0" fillId="45" borderId="0" xfId="249" applyNumberFormat="1" applyFont="1" applyFill="1" applyAlignment="1">
      <alignment horizontal="right"/>
    </xf>
    <xf numFmtId="4" fontId="0" fillId="45" borderId="0" xfId="0" applyNumberFormat="1" applyFont="1" applyFill="1" applyAlignment="1">
      <alignment/>
    </xf>
    <xf numFmtId="4" fontId="130" fillId="45" borderId="0" xfId="0" applyNumberFormat="1" applyFont="1" applyFill="1" applyAlignment="1">
      <alignment/>
    </xf>
    <xf numFmtId="176" fontId="130" fillId="45" borderId="0" xfId="249" applyNumberFormat="1" applyFont="1" applyFill="1" applyAlignment="1">
      <alignment/>
    </xf>
    <xf numFmtId="3" fontId="130" fillId="45" borderId="0" xfId="0" applyNumberFormat="1" applyFont="1" applyFill="1" applyAlignment="1">
      <alignment/>
    </xf>
    <xf numFmtId="176" fontId="130" fillId="45" borderId="0" xfId="0" applyNumberFormat="1" applyFont="1" applyFill="1" applyAlignment="1">
      <alignment/>
    </xf>
    <xf numFmtId="176" fontId="130" fillId="45" borderId="0" xfId="0" applyNumberFormat="1" applyFont="1" applyFill="1" applyAlignment="1">
      <alignment horizontal="right" indent="1"/>
    </xf>
    <xf numFmtId="0" fontId="0" fillId="45" borderId="0" xfId="180" applyFont="1" applyFill="1" applyAlignment="1">
      <alignment horizontal="left"/>
      <protection/>
    </xf>
    <xf numFmtId="49" fontId="36" fillId="43" borderId="31" xfId="0" applyNumberFormat="1" applyFont="1" applyFill="1" applyBorder="1" applyAlignment="1">
      <alignment horizontal="right" wrapText="1"/>
    </xf>
    <xf numFmtId="176" fontId="130" fillId="45" borderId="0" xfId="0" applyNumberFormat="1" applyFont="1" applyFill="1" applyBorder="1" applyAlignment="1">
      <alignment/>
    </xf>
    <xf numFmtId="0" fontId="0" fillId="45" borderId="0" xfId="0" applyFont="1" applyFill="1" applyBorder="1" applyAlignment="1">
      <alignment/>
    </xf>
    <xf numFmtId="3" fontId="0" fillId="45" borderId="0" xfId="0" applyNumberFormat="1" applyFont="1" applyFill="1" applyBorder="1" applyAlignment="1">
      <alignment horizontal="right" indent="1"/>
    </xf>
    <xf numFmtId="3" fontId="130" fillId="45" borderId="0" xfId="0" applyNumberFormat="1" applyFont="1" applyFill="1" applyBorder="1" applyAlignment="1">
      <alignment/>
    </xf>
    <xf numFmtId="0" fontId="130" fillId="45" borderId="0" xfId="0" applyFont="1" applyFill="1" applyBorder="1" applyAlignment="1">
      <alignment horizontal="right" indent="1"/>
    </xf>
    <xf numFmtId="0" fontId="130" fillId="45" borderId="0" xfId="0" applyFont="1" applyFill="1" applyBorder="1" applyAlignment="1">
      <alignment/>
    </xf>
    <xf numFmtId="3" fontId="130" fillId="45" borderId="0" xfId="0" applyNumberFormat="1" applyFont="1" applyFill="1" applyBorder="1" applyAlignment="1">
      <alignment horizontal="right" indent="1"/>
    </xf>
    <xf numFmtId="0" fontId="129" fillId="43" borderId="31" xfId="0" applyFont="1" applyFill="1" applyBorder="1" applyAlignment="1">
      <alignment/>
    </xf>
    <xf numFmtId="0" fontId="129" fillId="43" borderId="17" xfId="0" applyFont="1" applyFill="1" applyBorder="1" applyAlignment="1">
      <alignment/>
    </xf>
    <xf numFmtId="0" fontId="130" fillId="45" borderId="17" xfId="0" applyFont="1" applyFill="1" applyBorder="1" applyAlignment="1">
      <alignment/>
    </xf>
    <xf numFmtId="3" fontId="0" fillId="45" borderId="17" xfId="0" applyNumberFormat="1" applyFont="1" applyFill="1" applyBorder="1" applyAlignment="1">
      <alignment/>
    </xf>
    <xf numFmtId="3" fontId="36" fillId="45" borderId="31" xfId="0" applyNumberFormat="1" applyFont="1" applyFill="1" applyBorder="1" applyAlignment="1">
      <alignment/>
    </xf>
    <xf numFmtId="3" fontId="36" fillId="45" borderId="0" xfId="0" applyNumberFormat="1" applyFont="1" applyFill="1" applyAlignment="1">
      <alignment/>
    </xf>
    <xf numFmtId="0" fontId="129" fillId="45" borderId="32" xfId="0" applyFont="1" applyFill="1" applyBorder="1" applyAlignment="1">
      <alignment/>
    </xf>
    <xf numFmtId="3" fontId="0" fillId="45" borderId="0" xfId="0" applyNumberFormat="1" applyFont="1" applyFill="1" applyBorder="1" applyAlignment="1">
      <alignment/>
    </xf>
    <xf numFmtId="3" fontId="129" fillId="45" borderId="0" xfId="0" applyNumberFormat="1" applyFont="1" applyFill="1" applyBorder="1" applyAlignment="1">
      <alignment/>
    </xf>
    <xf numFmtId="0" fontId="36" fillId="45" borderId="0" xfId="180" applyFont="1" applyFill="1" applyBorder="1" quotePrefix="1">
      <alignment/>
      <protection/>
    </xf>
    <xf numFmtId="3" fontId="129" fillId="45" borderId="0" xfId="0" applyNumberFormat="1" applyFont="1" applyFill="1" applyAlignment="1">
      <alignment/>
    </xf>
    <xf numFmtId="0" fontId="36" fillId="45" borderId="0" xfId="0" applyFont="1" applyFill="1" applyBorder="1" applyAlignment="1">
      <alignment horizontal="right" wrapText="1"/>
    </xf>
    <xf numFmtId="0" fontId="36" fillId="45" borderId="0" xfId="0" applyFont="1" applyFill="1" applyAlignment="1">
      <alignment/>
    </xf>
    <xf numFmtId="1" fontId="36" fillId="45" borderId="0" xfId="0" applyNumberFormat="1" applyFont="1" applyFill="1" applyBorder="1" applyAlignment="1">
      <alignment horizontal="right"/>
    </xf>
    <xf numFmtId="49" fontId="37" fillId="45" borderId="0" xfId="0" applyNumberFormat="1" applyFont="1" applyFill="1" applyAlignment="1">
      <alignment/>
    </xf>
    <xf numFmtId="1" fontId="0" fillId="45" borderId="0" xfId="0" applyNumberFormat="1" applyFont="1" applyFill="1" applyBorder="1" applyAlignment="1">
      <alignment horizontal="right"/>
    </xf>
    <xf numFmtId="49" fontId="37" fillId="45" borderId="17" xfId="0" applyNumberFormat="1" applyFont="1" applyFill="1" applyBorder="1" applyAlignment="1">
      <alignment/>
    </xf>
    <xf numFmtId="2" fontId="0" fillId="45" borderId="0" xfId="0" applyNumberFormat="1" applyFont="1" applyFill="1" applyAlignment="1">
      <alignment/>
    </xf>
    <xf numFmtId="0" fontId="0" fillId="45" borderId="17" xfId="0" applyFont="1" applyFill="1" applyBorder="1" applyAlignment="1">
      <alignment/>
    </xf>
    <xf numFmtId="188" fontId="0" fillId="45" borderId="0" xfId="0" applyNumberFormat="1" applyFont="1" applyFill="1" applyAlignment="1">
      <alignment/>
    </xf>
    <xf numFmtId="0" fontId="0" fillId="45" borderId="0" xfId="0" applyFont="1" applyFill="1" applyAlignment="1">
      <alignment horizontal="right"/>
    </xf>
    <xf numFmtId="0" fontId="0" fillId="45" borderId="0" xfId="0" applyFont="1" applyFill="1" applyAlignment="1">
      <alignment horizontal="center"/>
    </xf>
    <xf numFmtId="188" fontId="0" fillId="45" borderId="0" xfId="0" applyNumberFormat="1" applyFont="1" applyFill="1" applyAlignment="1">
      <alignment horizontal="center"/>
    </xf>
    <xf numFmtId="179" fontId="0" fillId="45" borderId="0" xfId="0" applyNumberFormat="1" applyFont="1" applyFill="1" applyAlignment="1">
      <alignment horizontal="center"/>
    </xf>
    <xf numFmtId="15" fontId="0" fillId="45" borderId="0" xfId="0" applyNumberFormat="1" applyFont="1" applyFill="1" applyAlignment="1">
      <alignment horizontal="center"/>
    </xf>
    <xf numFmtId="188" fontId="0" fillId="0" borderId="0" xfId="0" applyNumberFormat="1" applyFont="1" applyAlignment="1">
      <alignment/>
    </xf>
    <xf numFmtId="0" fontId="0" fillId="0" borderId="0" xfId="0" applyFont="1" applyAlignment="1">
      <alignment horizontal="center"/>
    </xf>
    <xf numFmtId="179" fontId="0" fillId="0" borderId="0" xfId="0" applyNumberFormat="1" applyFont="1" applyAlignment="1">
      <alignment horizontal="center"/>
    </xf>
    <xf numFmtId="188" fontId="0" fillId="0" borderId="0" xfId="0" applyNumberFormat="1" applyFont="1" applyAlignment="1">
      <alignment horizontal="center"/>
    </xf>
    <xf numFmtId="15" fontId="0" fillId="0" borderId="0" xfId="0" applyNumberFormat="1" applyFont="1" applyAlignment="1">
      <alignment horizontal="center"/>
    </xf>
    <xf numFmtId="0" fontId="0" fillId="0" borderId="0" xfId="0" applyFont="1" applyAlignment="1">
      <alignment horizontal="right"/>
    </xf>
    <xf numFmtId="0" fontId="36" fillId="43" borderId="31" xfId="0" applyNumberFormat="1" applyFont="1" applyFill="1" applyBorder="1" applyAlignment="1">
      <alignment horizontal="left" vertical="top" wrapText="1"/>
    </xf>
    <xf numFmtId="0" fontId="36" fillId="45" borderId="31" xfId="0" applyFont="1" applyFill="1" applyBorder="1" applyAlignment="1">
      <alignment/>
    </xf>
    <xf numFmtId="0" fontId="36" fillId="24" borderId="17" xfId="0" applyFont="1" applyFill="1" applyBorder="1" applyAlignment="1">
      <alignment horizontal="left" indent="1"/>
    </xf>
    <xf numFmtId="0" fontId="0" fillId="25" borderId="0" xfId="0" applyFont="1" applyFill="1" applyAlignment="1">
      <alignment horizontal="left" indent="1"/>
    </xf>
    <xf numFmtId="0" fontId="36" fillId="25" borderId="0" xfId="0" applyFont="1" applyFill="1" applyAlignment="1">
      <alignment horizontal="left"/>
    </xf>
    <xf numFmtId="0" fontId="36" fillId="25" borderId="0" xfId="0" applyFont="1" applyFill="1" applyBorder="1" applyAlignment="1">
      <alignment horizontal="left"/>
    </xf>
    <xf numFmtId="175" fontId="5" fillId="0" borderId="0" xfId="0" applyNumberFormat="1" applyFont="1" applyFill="1" applyBorder="1" applyAlignment="1">
      <alignment horizontal="right" wrapText="1"/>
    </xf>
    <xf numFmtId="182" fontId="1" fillId="0" borderId="0" xfId="0" applyNumberFormat="1" applyFont="1" applyFill="1" applyBorder="1" applyAlignment="1">
      <alignment horizontal="right"/>
    </xf>
    <xf numFmtId="0" fontId="3" fillId="43" borderId="31" xfId="0" applyFont="1" applyFill="1" applyBorder="1" applyAlignment="1">
      <alignment/>
    </xf>
    <xf numFmtId="3" fontId="4" fillId="43" borderId="32" xfId="0" applyNumberFormat="1" applyFont="1" applyFill="1" applyBorder="1" applyAlignment="1">
      <alignment horizontal="right"/>
    </xf>
    <xf numFmtId="0" fontId="7" fillId="43" borderId="32" xfId="0" applyFont="1" applyFill="1" applyBorder="1" applyAlignment="1">
      <alignment horizontal="center"/>
    </xf>
    <xf numFmtId="0" fontId="3" fillId="43" borderId="17" xfId="0" applyFont="1" applyFill="1" applyBorder="1" applyAlignment="1">
      <alignment/>
    </xf>
    <xf numFmtId="49" fontId="4" fillId="43" borderId="17" xfId="0" applyNumberFormat="1" applyFont="1" applyFill="1" applyBorder="1" applyAlignment="1">
      <alignment horizontal="right"/>
    </xf>
    <xf numFmtId="3" fontId="8" fillId="43" borderId="17" xfId="0" applyNumberFormat="1" applyFont="1" applyFill="1" applyBorder="1" applyAlignment="1">
      <alignment horizontal="right"/>
    </xf>
    <xf numFmtId="0" fontId="70" fillId="43" borderId="32" xfId="0" applyFont="1" applyFill="1" applyBorder="1" applyAlignment="1">
      <alignment/>
    </xf>
    <xf numFmtId="0" fontId="70" fillId="43" borderId="32" xfId="0" applyFont="1" applyFill="1" applyBorder="1" applyAlignment="1">
      <alignment horizontal="right" wrapText="1"/>
    </xf>
    <xf numFmtId="0" fontId="1" fillId="25" borderId="0" xfId="0" applyFont="1" applyFill="1" applyAlignment="1">
      <alignment/>
    </xf>
    <xf numFmtId="1" fontId="1" fillId="25" borderId="0" xfId="0" applyNumberFormat="1" applyFont="1" applyFill="1" applyAlignment="1">
      <alignment/>
    </xf>
    <xf numFmtId="0" fontId="1" fillId="25" borderId="17" xfId="0" applyFont="1" applyFill="1" applyBorder="1" applyAlignment="1">
      <alignment/>
    </xf>
    <xf numFmtId="1" fontId="1" fillId="25" borderId="17" xfId="0" applyNumberFormat="1" applyFont="1" applyFill="1" applyBorder="1" applyAlignment="1">
      <alignment/>
    </xf>
    <xf numFmtId="0" fontId="70" fillId="25" borderId="0" xfId="0" applyFont="1" applyFill="1" applyAlignment="1">
      <alignment/>
    </xf>
    <xf numFmtId="1" fontId="70" fillId="25" borderId="0" xfId="0" applyNumberFormat="1" applyFont="1" applyFill="1" applyAlignment="1">
      <alignment/>
    </xf>
    <xf numFmtId="176" fontId="0" fillId="45" borderId="0" xfId="0" applyNumberFormat="1" applyFont="1" applyFill="1" applyBorder="1" applyAlignment="1">
      <alignment/>
    </xf>
    <xf numFmtId="4" fontId="0" fillId="45" borderId="0" xfId="0" applyNumberFormat="1" applyFont="1" applyFill="1" applyBorder="1" applyAlignment="1">
      <alignment/>
    </xf>
    <xf numFmtId="4" fontId="130" fillId="45" borderId="0" xfId="0" applyNumberFormat="1" applyFont="1" applyFill="1" applyBorder="1" applyAlignment="1">
      <alignment/>
    </xf>
    <xf numFmtId="176" fontId="130" fillId="45" borderId="0" xfId="0" applyNumberFormat="1" applyFont="1" applyFill="1" applyBorder="1" applyAlignment="1">
      <alignment horizontal="right" indent="1"/>
    </xf>
    <xf numFmtId="49" fontId="36" fillId="43" borderId="7" xfId="0" applyNumberFormat="1" applyFont="1" applyFill="1" applyBorder="1" applyAlignment="1">
      <alignment horizontal="right" wrapText="1" indent="1"/>
    </xf>
    <xf numFmtId="0" fontId="36" fillId="43" borderId="34" xfId="0" applyNumberFormat="1" applyFont="1" applyFill="1" applyBorder="1" applyAlignment="1">
      <alignment horizontal="right" indent="1"/>
    </xf>
    <xf numFmtId="0" fontId="130" fillId="45" borderId="33" xfId="0" applyFont="1" applyFill="1" applyBorder="1" applyAlignment="1">
      <alignment horizontal="right" indent="1"/>
    </xf>
    <xf numFmtId="3" fontId="0" fillId="45" borderId="33" xfId="0" applyNumberFormat="1" applyFont="1" applyFill="1" applyBorder="1" applyAlignment="1">
      <alignment horizontal="right" indent="1"/>
    </xf>
    <xf numFmtId="176" fontId="0" fillId="45" borderId="33" xfId="249" applyNumberFormat="1" applyFont="1" applyFill="1" applyBorder="1" applyAlignment="1">
      <alignment horizontal="right" indent="1"/>
    </xf>
    <xf numFmtId="4" fontId="0" fillId="45" borderId="33" xfId="249" applyNumberFormat="1" applyFont="1" applyFill="1" applyBorder="1" applyAlignment="1">
      <alignment horizontal="right" indent="1"/>
    </xf>
    <xf numFmtId="4" fontId="130" fillId="45" borderId="33" xfId="0" applyNumberFormat="1" applyFont="1" applyFill="1" applyBorder="1" applyAlignment="1">
      <alignment horizontal="right" indent="1"/>
    </xf>
    <xf numFmtId="4" fontId="0" fillId="45" borderId="33" xfId="180" applyNumberFormat="1" applyFont="1" applyFill="1" applyBorder="1" applyAlignment="1">
      <alignment horizontal="right" indent="1"/>
      <protection/>
    </xf>
    <xf numFmtId="3" fontId="130" fillId="45" borderId="33" xfId="0" applyNumberFormat="1" applyFont="1" applyFill="1" applyBorder="1" applyAlignment="1">
      <alignment horizontal="right" indent="1"/>
    </xf>
    <xf numFmtId="176" fontId="130" fillId="45" borderId="33" xfId="0" applyNumberFormat="1" applyFont="1" applyFill="1" applyBorder="1" applyAlignment="1">
      <alignment horizontal="right" indent="1"/>
    </xf>
    <xf numFmtId="3" fontId="4" fillId="45" borderId="0" xfId="0" applyNumberFormat="1" applyFont="1" applyFill="1" applyBorder="1" applyAlignment="1">
      <alignment/>
    </xf>
    <xf numFmtId="3" fontId="4" fillId="24" borderId="32" xfId="0" applyNumberFormat="1" applyFont="1" applyFill="1" applyBorder="1" applyAlignment="1">
      <alignment/>
    </xf>
    <xf numFmtId="3" fontId="5" fillId="25" borderId="0" xfId="0" applyNumberFormat="1" applyFont="1" applyFill="1" applyAlignment="1">
      <alignment/>
    </xf>
    <xf numFmtId="3" fontId="4" fillId="24" borderId="17" xfId="0" applyNumberFormat="1" applyFont="1" applyFill="1" applyBorder="1" applyAlignment="1">
      <alignment horizontal="right"/>
    </xf>
    <xf numFmtId="194" fontId="4" fillId="0" borderId="46" xfId="0" applyNumberFormat="1" applyFont="1" applyFill="1" applyBorder="1" applyAlignment="1">
      <alignment horizontal="right" vertical="top" wrapText="1"/>
    </xf>
    <xf numFmtId="194" fontId="4" fillId="0" borderId="47" xfId="0" applyNumberFormat="1" applyFont="1" applyFill="1" applyBorder="1" applyAlignment="1">
      <alignment horizontal="right" vertical="top" wrapText="1"/>
    </xf>
    <xf numFmtId="9" fontId="5" fillId="0" borderId="47" xfId="0" applyNumberFormat="1" applyFont="1" applyFill="1" applyBorder="1" applyAlignment="1">
      <alignment horizontal="right" vertical="top" wrapText="1"/>
    </xf>
    <xf numFmtId="176" fontId="5" fillId="0" borderId="48" xfId="0" applyNumberFormat="1" applyFont="1" applyFill="1" applyBorder="1" applyAlignment="1">
      <alignment horizontal="right" vertical="top" wrapText="1"/>
    </xf>
    <xf numFmtId="195" fontId="4" fillId="0" borderId="46" xfId="0" applyNumberFormat="1" applyFont="1" applyFill="1" applyBorder="1" applyAlignment="1">
      <alignment horizontal="right"/>
    </xf>
    <xf numFmtId="195" fontId="4" fillId="0" borderId="47" xfId="0" applyNumberFormat="1" applyFont="1" applyFill="1" applyBorder="1" applyAlignment="1">
      <alignment horizontal="right" vertical="center" wrapText="1"/>
    </xf>
    <xf numFmtId="9" fontId="5" fillId="0" borderId="47" xfId="0" applyNumberFormat="1" applyFont="1" applyFill="1" applyBorder="1" applyAlignment="1">
      <alignment horizontal="right" vertical="center" wrapText="1"/>
    </xf>
    <xf numFmtId="176" fontId="5" fillId="0" borderId="48" xfId="0" applyNumberFormat="1" applyFont="1" applyBorder="1" applyAlignment="1">
      <alignment horizontal="right"/>
    </xf>
    <xf numFmtId="0" fontId="70" fillId="46" borderId="32" xfId="0" applyFont="1" applyFill="1" applyBorder="1" applyAlignment="1">
      <alignment horizontal="right" wrapText="1"/>
    </xf>
    <xf numFmtId="1" fontId="70" fillId="45" borderId="0" xfId="0" applyNumberFormat="1" applyFont="1" applyFill="1" applyAlignment="1">
      <alignment horizontal="right"/>
    </xf>
    <xf numFmtId="1" fontId="1" fillId="45" borderId="0" xfId="0" applyNumberFormat="1" applyFont="1" applyFill="1" applyAlignment="1">
      <alignment horizontal="right"/>
    </xf>
    <xf numFmtId="1" fontId="1" fillId="45" borderId="17" xfId="0" applyNumberFormat="1" applyFont="1" applyFill="1" applyBorder="1" applyAlignment="1">
      <alignment horizontal="right"/>
    </xf>
    <xf numFmtId="3" fontId="37" fillId="45" borderId="0" xfId="233" applyNumberFormat="1" applyFont="1" applyFill="1" applyBorder="1">
      <alignment/>
      <protection/>
    </xf>
    <xf numFmtId="0" fontId="0" fillId="45" borderId="0" xfId="233" applyFont="1" applyFill="1">
      <alignment/>
      <protection/>
    </xf>
    <xf numFmtId="3" fontId="47" fillId="24" borderId="31" xfId="233" applyNumberFormat="1" applyFont="1" applyFill="1" applyBorder="1" applyAlignment="1">
      <alignment/>
      <protection/>
    </xf>
    <xf numFmtId="0" fontId="47" fillId="24" borderId="31" xfId="233" applyFont="1" applyFill="1" applyBorder="1" applyAlignment="1">
      <alignment horizontal="right"/>
      <protection/>
    </xf>
    <xf numFmtId="0" fontId="47" fillId="24" borderId="17" xfId="233" applyNumberFormat="1" applyFont="1" applyFill="1" applyBorder="1">
      <alignment/>
      <protection/>
    </xf>
    <xf numFmtId="49" fontId="47" fillId="24" borderId="17" xfId="233" applyNumberFormat="1" applyFont="1" applyFill="1" applyBorder="1" applyAlignment="1">
      <alignment horizontal="right" wrapText="1"/>
      <protection/>
    </xf>
    <xf numFmtId="3" fontId="37" fillId="45" borderId="0" xfId="233" applyNumberFormat="1" applyFont="1" applyFill="1" applyBorder="1" applyAlignment="1">
      <alignment/>
      <protection/>
    </xf>
    <xf numFmtId="185" fontId="0" fillId="45" borderId="0" xfId="233" applyNumberFormat="1" applyFont="1" applyFill="1">
      <alignment/>
      <protection/>
    </xf>
    <xf numFmtId="185" fontId="0" fillId="45" borderId="0" xfId="233" applyNumberFormat="1" applyFont="1" applyFill="1" applyAlignment="1">
      <alignment/>
      <protection/>
    </xf>
    <xf numFmtId="3" fontId="0" fillId="45" borderId="0" xfId="233" applyNumberFormat="1" applyFont="1" applyFill="1" applyAlignment="1">
      <alignment/>
      <protection/>
    </xf>
    <xf numFmtId="3" fontId="0" fillId="45" borderId="17" xfId="233" applyNumberFormat="1" applyFont="1" applyFill="1" applyBorder="1" applyAlignment="1">
      <alignment/>
      <protection/>
    </xf>
    <xf numFmtId="185" fontId="0" fillId="45" borderId="17" xfId="233" applyNumberFormat="1" applyFont="1" applyFill="1" applyBorder="1">
      <alignment/>
      <protection/>
    </xf>
    <xf numFmtId="185" fontId="0" fillId="45" borderId="17" xfId="233" applyNumberFormat="1" applyFont="1" applyFill="1" applyBorder="1" applyAlignment="1">
      <alignment/>
      <protection/>
    </xf>
    <xf numFmtId="3" fontId="36" fillId="45" borderId="31" xfId="233" applyNumberFormat="1" applyFont="1" applyFill="1" applyBorder="1" applyAlignment="1">
      <alignment/>
      <protection/>
    </xf>
    <xf numFmtId="185" fontId="36" fillId="45" borderId="0" xfId="233" applyNumberFormat="1" applyFont="1" applyFill="1">
      <alignment/>
      <protection/>
    </xf>
    <xf numFmtId="185" fontId="36" fillId="45" borderId="0" xfId="233" applyNumberFormat="1" applyFont="1" applyFill="1" applyAlignment="1">
      <alignment/>
      <protection/>
    </xf>
    <xf numFmtId="3" fontId="36" fillId="45" borderId="0" xfId="233" applyNumberFormat="1" applyFont="1" applyFill="1" applyAlignment="1">
      <alignment/>
      <protection/>
    </xf>
    <xf numFmtId="3" fontId="47" fillId="45" borderId="0" xfId="233" applyNumberFormat="1" applyFont="1" applyFill="1" applyBorder="1" applyAlignment="1">
      <alignment/>
      <protection/>
    </xf>
    <xf numFmtId="3" fontId="0" fillId="45" borderId="0" xfId="233" applyNumberFormat="1" applyFont="1" applyFill="1">
      <alignment/>
      <protection/>
    </xf>
    <xf numFmtId="3" fontId="0" fillId="45" borderId="0" xfId="233" applyNumberFormat="1" applyFont="1" applyFill="1" applyBorder="1" applyAlignment="1">
      <alignment/>
      <protection/>
    </xf>
    <xf numFmtId="3" fontId="36" fillId="45" borderId="0" xfId="233" applyNumberFormat="1" applyFont="1" applyFill="1" applyBorder="1" applyAlignment="1">
      <alignment/>
      <protection/>
    </xf>
    <xf numFmtId="3" fontId="36" fillId="45" borderId="32" xfId="233" applyNumberFormat="1" applyFont="1" applyFill="1" applyBorder="1" applyAlignment="1">
      <alignment/>
      <protection/>
    </xf>
    <xf numFmtId="185" fontId="47" fillId="45" borderId="32" xfId="233" applyNumberFormat="1" applyFont="1" applyFill="1" applyBorder="1">
      <alignment/>
      <protection/>
    </xf>
    <xf numFmtId="185" fontId="47" fillId="45" borderId="32" xfId="233" applyNumberFormat="1" applyFont="1" applyFill="1" applyBorder="1" applyAlignment="1">
      <alignment/>
      <protection/>
    </xf>
    <xf numFmtId="3" fontId="47" fillId="45" borderId="32" xfId="233" applyNumberFormat="1" applyFont="1" applyFill="1" applyBorder="1" applyAlignment="1">
      <alignment/>
      <protection/>
    </xf>
    <xf numFmtId="3" fontId="36" fillId="0" borderId="0" xfId="233" applyNumberFormat="1" applyFont="1" applyFill="1" applyBorder="1" applyAlignment="1">
      <alignment/>
      <protection/>
    </xf>
    <xf numFmtId="3" fontId="72" fillId="0" borderId="0" xfId="233" applyNumberFormat="1" applyFont="1" applyFill="1">
      <alignment/>
      <protection/>
    </xf>
    <xf numFmtId="3" fontId="72" fillId="45" borderId="0" xfId="233" applyNumberFormat="1" applyFont="1" applyFill="1">
      <alignment/>
      <protection/>
    </xf>
    <xf numFmtId="3" fontId="0" fillId="45" borderId="17" xfId="233" applyNumberFormat="1" applyFont="1" applyFill="1" applyBorder="1">
      <alignment/>
      <protection/>
    </xf>
    <xf numFmtId="3" fontId="36" fillId="45" borderId="0" xfId="233" applyNumberFormat="1" applyFont="1" applyFill="1">
      <alignment/>
      <protection/>
    </xf>
    <xf numFmtId="3" fontId="37" fillId="45" borderId="0" xfId="233" applyNumberFormat="1" applyFont="1" applyFill="1">
      <alignment/>
      <protection/>
    </xf>
    <xf numFmtId="3" fontId="36" fillId="45" borderId="32" xfId="233" applyNumberFormat="1" applyFont="1" applyFill="1" applyBorder="1">
      <alignment/>
      <protection/>
    </xf>
    <xf numFmtId="0" fontId="0" fillId="45" borderId="0" xfId="233" applyFont="1" applyFill="1" applyAlignment="1">
      <alignment/>
      <protection/>
    </xf>
    <xf numFmtId="10" fontId="0" fillId="45" borderId="0" xfId="250" applyNumberFormat="1" applyFont="1" applyFill="1" applyBorder="1" applyAlignment="1" quotePrefix="1">
      <alignment horizontal="right"/>
    </xf>
    <xf numFmtId="10" fontId="0" fillId="45" borderId="17" xfId="250" applyNumberFormat="1" applyFont="1" applyFill="1" applyBorder="1" applyAlignment="1" quotePrefix="1">
      <alignment horizontal="right"/>
    </xf>
    <xf numFmtId="10" fontId="36" fillId="45" borderId="0" xfId="250" applyNumberFormat="1" applyFont="1" applyFill="1" applyBorder="1" applyAlignment="1" quotePrefix="1">
      <alignment horizontal="right"/>
    </xf>
    <xf numFmtId="10" fontId="36" fillId="45" borderId="32" xfId="250" applyNumberFormat="1" applyFont="1" applyFill="1" applyBorder="1" applyAlignment="1" quotePrefix="1">
      <alignment horizontal="right"/>
    </xf>
    <xf numFmtId="3" fontId="35" fillId="45" borderId="0" xfId="233" applyNumberFormat="1" applyFont="1" applyFill="1" applyBorder="1" applyAlignment="1">
      <alignment/>
      <protection/>
    </xf>
    <xf numFmtId="49" fontId="131" fillId="43" borderId="31" xfId="0" applyNumberFormat="1" applyFont="1" applyFill="1" applyBorder="1" applyAlignment="1">
      <alignment/>
    </xf>
    <xf numFmtId="49" fontId="4" fillId="43" borderId="31" xfId="0" applyNumberFormat="1" applyFont="1" applyFill="1" applyBorder="1" applyAlignment="1">
      <alignment horizontal="right" wrapText="1"/>
    </xf>
    <xf numFmtId="49" fontId="4" fillId="43" borderId="31" xfId="0" applyNumberFormat="1" applyFont="1" applyFill="1" applyBorder="1" applyAlignment="1">
      <alignment horizontal="right" wrapText="1" indent="1"/>
    </xf>
    <xf numFmtId="49" fontId="4" fillId="43" borderId="7" xfId="0" applyNumberFormat="1" applyFont="1" applyFill="1" applyBorder="1" applyAlignment="1">
      <alignment horizontal="right" wrapText="1"/>
    </xf>
    <xf numFmtId="49" fontId="131" fillId="43" borderId="17" xfId="0" applyNumberFormat="1" applyFont="1" applyFill="1" applyBorder="1" applyAlignment="1">
      <alignment/>
    </xf>
    <xf numFmtId="0" fontId="4" fillId="43" borderId="17" xfId="0" applyNumberFormat="1" applyFont="1" applyFill="1" applyBorder="1" applyAlignment="1">
      <alignment horizontal="right"/>
    </xf>
    <xf numFmtId="0" fontId="4" fillId="43" borderId="17" xfId="0" applyNumberFormat="1" applyFont="1" applyFill="1" applyBorder="1" applyAlignment="1">
      <alignment horizontal="right" indent="1"/>
    </xf>
    <xf numFmtId="0" fontId="4" fillId="43" borderId="34" xfId="0" applyNumberFormat="1" applyFont="1" applyFill="1" applyBorder="1" applyAlignment="1">
      <alignment horizontal="right"/>
    </xf>
    <xf numFmtId="0" fontId="132" fillId="45" borderId="0" xfId="0" applyFont="1" applyFill="1" applyAlignment="1">
      <alignment/>
    </xf>
    <xf numFmtId="3" fontId="5" fillId="45" borderId="0" xfId="0" applyNumberFormat="1" applyFont="1" applyFill="1" applyAlignment="1">
      <alignment/>
    </xf>
    <xf numFmtId="3" fontId="5" fillId="45" borderId="33" xfId="0" applyNumberFormat="1" applyFont="1" applyFill="1" applyBorder="1" applyAlignment="1">
      <alignment/>
    </xf>
    <xf numFmtId="0" fontId="132" fillId="45" borderId="0" xfId="0" applyFont="1" applyFill="1" applyBorder="1" applyAlignment="1">
      <alignment/>
    </xf>
    <xf numFmtId="0" fontId="131" fillId="45" borderId="0" xfId="0" applyFont="1" applyFill="1" applyBorder="1" applyAlignment="1">
      <alignment/>
    </xf>
    <xf numFmtId="3" fontId="4" fillId="45" borderId="33" xfId="0" applyNumberFormat="1" applyFont="1" applyFill="1" applyBorder="1" applyAlignment="1">
      <alignment/>
    </xf>
    <xf numFmtId="0" fontId="133" fillId="45" borderId="0" xfId="180" applyFont="1" applyFill="1" applyBorder="1" applyAlignment="1" quotePrefix="1">
      <alignment horizontal="center"/>
      <protection/>
    </xf>
    <xf numFmtId="3" fontId="134" fillId="45" borderId="0" xfId="0" applyNumberFormat="1" applyFont="1" applyFill="1" applyBorder="1" applyAlignment="1">
      <alignment horizontal="center"/>
    </xf>
    <xf numFmtId="3" fontId="134" fillId="45" borderId="33" xfId="0" applyNumberFormat="1" applyFont="1" applyFill="1" applyBorder="1" applyAlignment="1">
      <alignment horizontal="center"/>
    </xf>
    <xf numFmtId="3" fontId="131" fillId="45" borderId="0" xfId="0" applyNumberFormat="1" applyFont="1" applyFill="1" applyBorder="1" applyAlignment="1">
      <alignment/>
    </xf>
    <xf numFmtId="3" fontId="131" fillId="45" borderId="33" xfId="0" applyNumberFormat="1" applyFont="1" applyFill="1" applyBorder="1" applyAlignment="1">
      <alignment/>
    </xf>
    <xf numFmtId="3" fontId="5" fillId="45" borderId="0" xfId="0" applyNumberFormat="1" applyFont="1" applyFill="1" applyBorder="1" applyAlignment="1">
      <alignment horizontal="right" indent="1"/>
    </xf>
    <xf numFmtId="3" fontId="132" fillId="45" borderId="33" xfId="0" applyNumberFormat="1" applyFont="1" applyFill="1" applyBorder="1" applyAlignment="1">
      <alignment/>
    </xf>
    <xf numFmtId="3" fontId="132" fillId="45" borderId="0" xfId="0" applyNumberFormat="1" applyFont="1" applyFill="1" applyBorder="1" applyAlignment="1">
      <alignment/>
    </xf>
    <xf numFmtId="0" fontId="132" fillId="45" borderId="0" xfId="0" applyFont="1" applyFill="1" applyBorder="1" applyAlignment="1">
      <alignment horizontal="right" indent="1"/>
    </xf>
    <xf numFmtId="0" fontId="132" fillId="45" borderId="33" xfId="0" applyFont="1" applyFill="1" applyBorder="1" applyAlignment="1">
      <alignment/>
    </xf>
    <xf numFmtId="0" fontId="5" fillId="45" borderId="0" xfId="180" applyFont="1" applyFill="1" applyAlignment="1">
      <alignment horizontal="left"/>
      <protection/>
    </xf>
    <xf numFmtId="0" fontId="132" fillId="45" borderId="0" xfId="0" applyFont="1" applyFill="1" applyAlignment="1">
      <alignment horizontal="right" indent="1"/>
    </xf>
    <xf numFmtId="0" fontId="3" fillId="43" borderId="31" xfId="0" applyFont="1" applyFill="1" applyBorder="1" applyAlignment="1">
      <alignment horizontal="right"/>
    </xf>
    <xf numFmtId="0" fontId="3" fillId="24" borderId="31" xfId="170" applyFont="1" applyFill="1" applyBorder="1" applyAlignment="1">
      <alignment/>
      <protection/>
    </xf>
    <xf numFmtId="3" fontId="4" fillId="24" borderId="31" xfId="170" applyNumberFormat="1" applyFont="1" applyFill="1" applyBorder="1" applyAlignment="1">
      <alignment horizontal="right"/>
      <protection/>
    </xf>
    <xf numFmtId="0" fontId="3" fillId="24" borderId="17" xfId="170" applyFont="1" applyFill="1" applyBorder="1" applyAlignment="1">
      <alignment/>
      <protection/>
    </xf>
    <xf numFmtId="49" fontId="4" fillId="24" borderId="17" xfId="170" applyNumberFormat="1" applyFont="1" applyFill="1" applyBorder="1" applyAlignment="1">
      <alignment horizontal="right"/>
      <protection/>
    </xf>
    <xf numFmtId="0" fontId="3" fillId="0" borderId="0" xfId="170" applyFont="1" applyFill="1" applyBorder="1" applyAlignment="1">
      <alignment/>
      <protection/>
    </xf>
    <xf numFmtId="0" fontId="32" fillId="0" borderId="0" xfId="170" applyFont="1" applyFill="1">
      <alignment/>
      <protection/>
    </xf>
    <xf numFmtId="49" fontId="4" fillId="0" borderId="0" xfId="170" applyNumberFormat="1" applyFont="1" applyFill="1" applyBorder="1" applyAlignment="1">
      <alignment horizontal="right"/>
      <protection/>
    </xf>
    <xf numFmtId="0" fontId="0" fillId="0" borderId="0" xfId="170" applyFont="1">
      <alignment/>
      <protection/>
    </xf>
    <xf numFmtId="0" fontId="5" fillId="0" borderId="0" xfId="170" applyFont="1" applyAlignment="1">
      <alignment/>
      <protection/>
    </xf>
    <xf numFmtId="2" fontId="6" fillId="0" borderId="0" xfId="170" applyNumberFormat="1" applyFont="1" applyFill="1" applyAlignment="1">
      <alignment horizontal="right"/>
      <protection/>
    </xf>
    <xf numFmtId="2" fontId="6" fillId="0" borderId="0" xfId="170" applyNumberFormat="1" applyFont="1" applyFill="1" applyAlignment="1" quotePrefix="1">
      <alignment horizontal="right"/>
      <protection/>
    </xf>
    <xf numFmtId="0" fontId="5" fillId="0" borderId="0" xfId="170" applyFont="1" applyFill="1" applyAlignment="1">
      <alignment/>
      <protection/>
    </xf>
    <xf numFmtId="0" fontId="5" fillId="0" borderId="0" xfId="170" applyFont="1" applyFill="1" applyAlignment="1">
      <alignment wrapText="1"/>
      <protection/>
    </xf>
    <xf numFmtId="0" fontId="5" fillId="0" borderId="0" xfId="170" applyFont="1" applyFill="1" applyBorder="1" applyAlignment="1">
      <alignment/>
      <protection/>
    </xf>
    <xf numFmtId="3" fontId="6" fillId="0" borderId="0" xfId="170" applyNumberFormat="1" applyFont="1" applyFill="1" applyAlignment="1">
      <alignment horizontal="right"/>
      <protection/>
    </xf>
    <xf numFmtId="0" fontId="5" fillId="0" borderId="0" xfId="170" applyFont="1" applyFill="1" applyBorder="1" applyAlignment="1">
      <alignment wrapText="1"/>
      <protection/>
    </xf>
    <xf numFmtId="3" fontId="6" fillId="0" borderId="0" xfId="170" applyNumberFormat="1" applyFont="1" applyFill="1" applyAlignment="1">
      <alignment/>
      <protection/>
    </xf>
    <xf numFmtId="173" fontId="6" fillId="0" borderId="0" xfId="170" applyNumberFormat="1" applyFont="1" applyFill="1" applyAlignment="1">
      <alignment horizontal="right"/>
      <protection/>
    </xf>
    <xf numFmtId="0" fontId="32" fillId="0" borderId="0" xfId="170" applyFont="1">
      <alignment/>
      <protection/>
    </xf>
    <xf numFmtId="1" fontId="6" fillId="0" borderId="0" xfId="170" applyNumberFormat="1" applyFont="1" applyFill="1" applyAlignment="1">
      <alignment horizontal="right"/>
      <protection/>
    </xf>
    <xf numFmtId="0" fontId="6" fillId="0" borderId="0" xfId="170" applyFont="1" applyAlignment="1">
      <alignment/>
      <protection/>
    </xf>
    <xf numFmtId="0" fontId="6" fillId="0" borderId="0" xfId="170" applyFont="1" applyFill="1" applyAlignment="1">
      <alignment/>
      <protection/>
    </xf>
    <xf numFmtId="0" fontId="71" fillId="0" borderId="0" xfId="170" applyFont="1" applyAlignment="1">
      <alignment/>
      <protection/>
    </xf>
    <xf numFmtId="4" fontId="6" fillId="0" borderId="0" xfId="170" applyNumberFormat="1" applyFont="1" applyFill="1" applyAlignment="1">
      <alignment horizontal="right"/>
      <protection/>
    </xf>
    <xf numFmtId="0" fontId="5" fillId="45" borderId="0" xfId="233" applyFont="1" applyFill="1" applyAlignment="1">
      <alignment/>
      <protection/>
    </xf>
    <xf numFmtId="3" fontId="36" fillId="45" borderId="35" xfId="233" applyNumberFormat="1" applyFont="1" applyFill="1" applyBorder="1" applyAlignment="1">
      <alignment/>
      <protection/>
    </xf>
    <xf numFmtId="10" fontId="36" fillId="45" borderId="35" xfId="250" applyNumberFormat="1" applyFont="1" applyFill="1" applyBorder="1" applyAlignment="1" quotePrefix="1">
      <alignment horizontal="right"/>
    </xf>
    <xf numFmtId="0" fontId="5" fillId="45" borderId="0" xfId="233" applyFont="1" applyFill="1">
      <alignment/>
      <protection/>
    </xf>
    <xf numFmtId="0" fontId="4" fillId="24" borderId="32" xfId="0" applyFont="1" applyFill="1" applyBorder="1" applyAlignment="1">
      <alignment horizontal="right"/>
    </xf>
    <xf numFmtId="0" fontId="4" fillId="43" borderId="32" xfId="0" applyFont="1" applyFill="1" applyBorder="1" applyAlignment="1">
      <alignment horizontal="right" wrapText="1"/>
    </xf>
    <xf numFmtId="1" fontId="5" fillId="25" borderId="0" xfId="0" applyNumberFormat="1" applyFont="1" applyFill="1" applyAlignment="1">
      <alignment/>
    </xf>
    <xf numFmtId="1" fontId="5" fillId="25" borderId="17" xfId="0" applyNumberFormat="1" applyFont="1" applyFill="1" applyBorder="1" applyAlignment="1">
      <alignment/>
    </xf>
    <xf numFmtId="1" fontId="4" fillId="25" borderId="0" xfId="0" applyNumberFormat="1" applyFont="1" applyFill="1" applyAlignment="1">
      <alignment/>
    </xf>
    <xf numFmtId="3" fontId="70" fillId="45" borderId="0" xfId="0" applyNumberFormat="1" applyFont="1" applyFill="1" applyBorder="1" applyAlignment="1">
      <alignment/>
    </xf>
    <xf numFmtId="3" fontId="1" fillId="45" borderId="0" xfId="0" applyNumberFormat="1" applyFont="1" applyFill="1" applyBorder="1" applyAlignment="1">
      <alignment/>
    </xf>
    <xf numFmtId="3" fontId="70" fillId="24" borderId="32" xfId="0" applyNumberFormat="1" applyFont="1" applyFill="1" applyBorder="1" applyAlignment="1">
      <alignment/>
    </xf>
    <xf numFmtId="3" fontId="1" fillId="25" borderId="0" xfId="0" applyNumberFormat="1" applyFont="1" applyFill="1" applyAlignment="1">
      <alignment/>
    </xf>
    <xf numFmtId="3" fontId="70" fillId="25" borderId="0" xfId="0" applyNumberFormat="1" applyFont="1" applyFill="1" applyAlignment="1">
      <alignment/>
    </xf>
    <xf numFmtId="3" fontId="70" fillId="24" borderId="17" xfId="0" applyNumberFormat="1" applyFont="1" applyFill="1" applyBorder="1" applyAlignment="1">
      <alignment horizontal="right"/>
    </xf>
    <xf numFmtId="0" fontId="4" fillId="43" borderId="32" xfId="0" applyNumberFormat="1" applyFont="1" applyFill="1" applyBorder="1" applyAlignment="1">
      <alignment horizontal="right" wrapText="1"/>
    </xf>
    <xf numFmtId="49" fontId="4" fillId="43" borderId="32" xfId="0" applyNumberFormat="1" applyFont="1" applyFill="1" applyBorder="1" applyAlignment="1">
      <alignment horizontal="right" wrapText="1"/>
    </xf>
    <xf numFmtId="175" fontId="0" fillId="25" borderId="0" xfId="0" applyNumberFormat="1" applyFont="1" applyFill="1" applyBorder="1" applyAlignment="1">
      <alignment/>
    </xf>
    <xf numFmtId="175" fontId="0" fillId="25" borderId="17" xfId="0" applyNumberFormat="1" applyFont="1" applyFill="1" applyBorder="1" applyAlignment="1">
      <alignment/>
    </xf>
    <xf numFmtId="3" fontId="36" fillId="25" borderId="17" xfId="0" applyNumberFormat="1" applyFont="1" applyFill="1" applyBorder="1" applyAlignment="1">
      <alignment/>
    </xf>
    <xf numFmtId="0" fontId="0" fillId="25" borderId="0" xfId="0" applyFont="1" applyFill="1" applyAlignment="1">
      <alignment horizontal="left"/>
    </xf>
    <xf numFmtId="175" fontId="0" fillId="25" borderId="0" xfId="0" applyNumberFormat="1" applyFont="1" applyFill="1" applyAlignment="1">
      <alignment/>
    </xf>
    <xf numFmtId="0" fontId="0" fillId="25" borderId="17" xfId="0" applyFont="1" applyFill="1" applyBorder="1" applyAlignment="1">
      <alignment horizontal="left"/>
    </xf>
    <xf numFmtId="0" fontId="106" fillId="0" borderId="0" xfId="0" applyFont="1" applyFill="1" applyAlignment="1">
      <alignment wrapText="1"/>
    </xf>
    <xf numFmtId="0" fontId="0" fillId="0" borderId="0" xfId="0" applyFill="1" applyAlignment="1">
      <alignment wrapText="1"/>
    </xf>
    <xf numFmtId="0" fontId="4" fillId="0" borderId="0" xfId="229" applyFont="1" applyFill="1" applyBorder="1" applyAlignment="1">
      <alignment vertical="center"/>
      <protection/>
    </xf>
    <xf numFmtId="3" fontId="4" fillId="0" borderId="0" xfId="231" applyNumberFormat="1" applyFont="1" applyFill="1" applyBorder="1" applyAlignment="1">
      <alignment vertical="center"/>
      <protection/>
    </xf>
    <xf numFmtId="0" fontId="135" fillId="45" borderId="0" xfId="0" applyFont="1" applyFill="1" applyAlignment="1">
      <alignment wrapText="1"/>
    </xf>
    <xf numFmtId="3" fontId="7" fillId="0" borderId="0" xfId="231" applyNumberFormat="1" applyFont="1" applyFill="1" applyBorder="1" applyAlignment="1">
      <alignment vertical="center"/>
      <protection/>
    </xf>
    <xf numFmtId="0" fontId="0" fillId="0" borderId="17" xfId="180" applyFont="1" applyFill="1" applyBorder="1" applyAlignment="1">
      <alignment horizontal="left" indent="1"/>
      <protection/>
    </xf>
    <xf numFmtId="0" fontId="0" fillId="0" borderId="17" xfId="180" applyFont="1" applyFill="1" applyBorder="1">
      <alignment/>
      <protection/>
    </xf>
    <xf numFmtId="0" fontId="36" fillId="0" borderId="17" xfId="180" applyFont="1" applyFill="1" applyBorder="1">
      <alignment/>
      <protection/>
    </xf>
    <xf numFmtId="0" fontId="0" fillId="25" borderId="0" xfId="180" applyFont="1" applyFill="1" applyBorder="1" applyAlignment="1">
      <alignment horizontal="left" indent="1"/>
      <protection/>
    </xf>
    <xf numFmtId="0" fontId="0" fillId="25" borderId="0" xfId="180" applyFont="1" applyFill="1" applyBorder="1">
      <alignment/>
      <protection/>
    </xf>
    <xf numFmtId="0" fontId="36" fillId="25" borderId="0" xfId="180" applyFont="1" applyFill="1" applyBorder="1">
      <alignment/>
      <protection/>
    </xf>
    <xf numFmtId="0" fontId="36" fillId="47" borderId="0" xfId="180" applyFont="1" applyFill="1" applyBorder="1" applyAlignment="1">
      <alignment horizontal="left" indent="1"/>
      <protection/>
    </xf>
    <xf numFmtId="0" fontId="0" fillId="47" borderId="0" xfId="180" applyFont="1" applyFill="1" applyBorder="1">
      <alignment/>
      <protection/>
    </xf>
    <xf numFmtId="0" fontId="36" fillId="47" borderId="0" xfId="180" applyFont="1" applyFill="1" applyBorder="1" applyAlignment="1">
      <alignment horizontal="center"/>
      <protection/>
    </xf>
    <xf numFmtId="3" fontId="0" fillId="0" borderId="17" xfId="180" applyNumberFormat="1" applyFont="1" applyFill="1" applyBorder="1" applyAlignment="1">
      <alignment horizontal="center"/>
      <protection/>
    </xf>
    <xf numFmtId="0" fontId="0" fillId="0" borderId="32" xfId="180" applyFont="1" applyFill="1" applyBorder="1" applyAlignment="1">
      <alignment horizontal="left"/>
      <protection/>
    </xf>
    <xf numFmtId="9" fontId="0" fillId="0" borderId="17" xfId="180" applyNumberFormat="1" applyFont="1" applyFill="1" applyBorder="1" applyAlignment="1">
      <alignment horizontal="center"/>
      <protection/>
    </xf>
    <xf numFmtId="3" fontId="0" fillId="0" borderId="32" xfId="180" applyNumberFormat="1" applyFont="1" applyFill="1" applyBorder="1" applyAlignment="1">
      <alignment horizontal="center"/>
      <protection/>
    </xf>
    <xf numFmtId="1" fontId="0" fillId="0" borderId="32" xfId="180" applyNumberFormat="1" applyFont="1" applyFill="1" applyBorder="1" applyAlignment="1">
      <alignment horizontal="center"/>
      <protection/>
    </xf>
    <xf numFmtId="1" fontId="0" fillId="0" borderId="0" xfId="180" applyNumberFormat="1" applyFont="1" applyFill="1" applyBorder="1" applyAlignment="1">
      <alignment horizontal="center"/>
      <protection/>
    </xf>
    <xf numFmtId="0" fontId="36" fillId="47" borderId="0" xfId="180" applyFont="1" applyFill="1" applyBorder="1" applyAlignment="1">
      <alignment horizontal="left" wrapText="1" indent="1"/>
      <protection/>
    </xf>
    <xf numFmtId="0" fontId="0" fillId="0" borderId="17" xfId="180" applyFont="1" applyFill="1" applyBorder="1" applyAlignment="1">
      <alignment horizontal="center"/>
      <protection/>
    </xf>
    <xf numFmtId="0" fontId="0" fillId="0" borderId="32" xfId="180" applyFont="1" applyFill="1" applyBorder="1" applyAlignment="1">
      <alignment horizontal="right"/>
      <protection/>
    </xf>
    <xf numFmtId="9" fontId="0" fillId="0" borderId="17" xfId="254" applyNumberFormat="1" applyFont="1" applyFill="1" applyBorder="1" applyAlignment="1">
      <alignment horizontal="center"/>
    </xf>
    <xf numFmtId="0" fontId="0" fillId="0" borderId="0" xfId="180" applyFont="1" applyFill="1" applyBorder="1">
      <alignment/>
      <protection/>
    </xf>
    <xf numFmtId="0" fontId="0" fillId="0" borderId="0" xfId="180" applyFont="1" applyFill="1" applyBorder="1" applyAlignment="1">
      <alignment horizontal="right"/>
      <protection/>
    </xf>
    <xf numFmtId="9" fontId="0" fillId="0" borderId="0" xfId="254" applyNumberFormat="1" applyFont="1" applyFill="1" applyBorder="1" applyAlignment="1">
      <alignment horizontal="center"/>
    </xf>
    <xf numFmtId="1" fontId="4" fillId="45" borderId="0" xfId="0" applyNumberFormat="1" applyFont="1" applyFill="1" applyAlignment="1">
      <alignment horizontal="right"/>
    </xf>
    <xf numFmtId="1" fontId="5" fillId="45" borderId="0" xfId="0" applyNumberFormat="1" applyFont="1" applyFill="1" applyAlignment="1">
      <alignment horizontal="right"/>
    </xf>
    <xf numFmtId="1" fontId="5" fillId="45" borderId="17" xfId="0" applyNumberFormat="1" applyFont="1" applyFill="1" applyBorder="1" applyAlignment="1">
      <alignment horizontal="right"/>
    </xf>
    <xf numFmtId="3" fontId="5" fillId="45" borderId="37" xfId="0" applyNumberFormat="1" applyFont="1" applyFill="1" applyBorder="1" applyAlignment="1">
      <alignment/>
    </xf>
    <xf numFmtId="49" fontId="4" fillId="45" borderId="0" xfId="0" applyNumberFormat="1" applyFont="1" applyFill="1" applyBorder="1" applyAlignment="1">
      <alignment vertical="center" readingOrder="1"/>
    </xf>
    <xf numFmtId="49" fontId="5" fillId="45" borderId="17" xfId="0" applyNumberFormat="1" applyFont="1" applyFill="1" applyBorder="1" applyAlignment="1">
      <alignment vertical="center" readingOrder="1"/>
    </xf>
    <xf numFmtId="3" fontId="5" fillId="45" borderId="17" xfId="0" applyNumberFormat="1" applyFont="1" applyFill="1" applyBorder="1" applyAlignment="1">
      <alignment/>
    </xf>
    <xf numFmtId="49" fontId="5" fillId="45" borderId="0" xfId="0" applyNumberFormat="1" applyFont="1" applyFill="1" applyBorder="1" applyAlignment="1">
      <alignment vertical="center" readingOrder="1"/>
    </xf>
    <xf numFmtId="49" fontId="5" fillId="45" borderId="37" xfId="0" applyNumberFormat="1" applyFont="1" applyFill="1" applyBorder="1" applyAlignment="1">
      <alignment vertical="center" readingOrder="1"/>
    </xf>
    <xf numFmtId="49" fontId="5" fillId="45" borderId="38" xfId="0" applyNumberFormat="1" applyFont="1" applyFill="1" applyBorder="1" applyAlignment="1">
      <alignment vertical="center" readingOrder="1"/>
    </xf>
    <xf numFmtId="3" fontId="5" fillId="45" borderId="38" xfId="0" applyNumberFormat="1" applyFont="1" applyFill="1" applyBorder="1" applyAlignment="1">
      <alignment/>
    </xf>
    <xf numFmtId="49" fontId="4" fillId="45" borderId="32" xfId="0" applyNumberFormat="1" applyFont="1" applyFill="1" applyBorder="1" applyAlignment="1">
      <alignment vertical="center" readingOrder="1"/>
    </xf>
    <xf numFmtId="3" fontId="4" fillId="45" borderId="32" xfId="0" applyNumberFormat="1" applyFont="1" applyFill="1" applyBorder="1" applyAlignment="1">
      <alignment/>
    </xf>
    <xf numFmtId="49" fontId="4" fillId="45" borderId="35" xfId="0" applyNumberFormat="1" applyFont="1" applyFill="1" applyBorder="1" applyAlignment="1">
      <alignment vertical="center" readingOrder="1"/>
    </xf>
    <xf numFmtId="3" fontId="4" fillId="45" borderId="35" xfId="0" applyNumberFormat="1" applyFont="1" applyFill="1" applyBorder="1" applyAlignment="1">
      <alignment/>
    </xf>
    <xf numFmtId="0" fontId="5" fillId="45" borderId="0" xfId="0" applyNumberFormat="1" applyFont="1" applyFill="1" applyAlignment="1">
      <alignment vertical="center" readingOrder="1"/>
    </xf>
    <xf numFmtId="183" fontId="0" fillId="45" borderId="0" xfId="0" applyNumberFormat="1" applyFont="1" applyFill="1" applyAlignment="1">
      <alignment/>
    </xf>
    <xf numFmtId="49" fontId="0" fillId="45" borderId="0" xfId="0" applyNumberFormat="1" applyFont="1" applyFill="1" applyAlignment="1">
      <alignment vertical="center" readingOrder="1"/>
    </xf>
    <xf numFmtId="3" fontId="4" fillId="45" borderId="31" xfId="0" applyNumberFormat="1" applyFont="1" applyFill="1" applyBorder="1" applyAlignment="1">
      <alignment vertical="top"/>
    </xf>
    <xf numFmtId="0" fontId="5" fillId="45" borderId="0" xfId="0" applyFont="1" applyFill="1" applyAlignment="1">
      <alignment/>
    </xf>
    <xf numFmtId="0" fontId="5" fillId="45" borderId="0" xfId="0" applyFont="1" applyFill="1" applyAlignment="1">
      <alignment wrapText="1"/>
    </xf>
    <xf numFmtId="0" fontId="4" fillId="45" borderId="31" xfId="0" applyFont="1" applyFill="1" applyBorder="1" applyAlignment="1">
      <alignment vertical="top"/>
    </xf>
    <xf numFmtId="3" fontId="4" fillId="45" borderId="0" xfId="0" applyNumberFormat="1" applyFont="1" applyFill="1" applyAlignment="1">
      <alignment vertical="top" wrapText="1"/>
    </xf>
    <xf numFmtId="3" fontId="4" fillId="45" borderId="0" xfId="0" applyNumberFormat="1" applyFont="1" applyFill="1" applyBorder="1" applyAlignment="1">
      <alignment vertical="top"/>
    </xf>
    <xf numFmtId="3" fontId="5" fillId="45" borderId="0" xfId="0" applyNumberFormat="1" applyFont="1" applyFill="1" applyAlignment="1">
      <alignment wrapText="1"/>
    </xf>
    <xf numFmtId="3" fontId="5" fillId="45" borderId="0" xfId="0" applyNumberFormat="1" applyFont="1" applyFill="1" applyBorder="1" applyAlignment="1">
      <alignment wrapText="1"/>
    </xf>
    <xf numFmtId="3" fontId="6" fillId="45" borderId="0" xfId="0" applyNumberFormat="1" applyFont="1" applyFill="1" applyBorder="1" applyAlignment="1">
      <alignment/>
    </xf>
    <xf numFmtId="3" fontId="4" fillId="45" borderId="0" xfId="0" applyNumberFormat="1" applyFont="1" applyFill="1" applyAlignment="1">
      <alignment vertical="top"/>
    </xf>
    <xf numFmtId="3" fontId="5" fillId="45" borderId="0" xfId="0" applyNumberFormat="1" applyFont="1" applyFill="1" applyBorder="1" applyAlignment="1">
      <alignment vertical="center"/>
    </xf>
    <xf numFmtId="186" fontId="9" fillId="0" borderId="0" xfId="0" applyNumberFormat="1" applyFont="1" applyFill="1" applyAlignment="1" applyProtection="1">
      <alignment horizontal="right"/>
      <protection/>
    </xf>
    <xf numFmtId="0" fontId="6" fillId="0" borderId="0" xfId="0" applyFont="1" applyFill="1" applyAlignment="1">
      <alignment/>
    </xf>
    <xf numFmtId="174" fontId="6" fillId="0" borderId="0" xfId="0" applyNumberFormat="1" applyFont="1" applyFill="1" applyBorder="1" applyAlignment="1">
      <alignment horizontal="right"/>
    </xf>
    <xf numFmtId="186" fontId="9" fillId="0" borderId="0" xfId="0" applyNumberFormat="1" applyFont="1" applyFill="1" applyBorder="1" applyAlignment="1" applyProtection="1">
      <alignment horizontal="right"/>
      <protection/>
    </xf>
    <xf numFmtId="2" fontId="6" fillId="0" borderId="0" xfId="0" applyNumberFormat="1" applyFont="1" applyFill="1" applyAlignment="1">
      <alignment horizontal="right"/>
    </xf>
    <xf numFmtId="0" fontId="6" fillId="0" borderId="0" xfId="0" applyFont="1" applyFill="1" applyAlignment="1">
      <alignment/>
    </xf>
    <xf numFmtId="0" fontId="42" fillId="0" borderId="0" xfId="0" applyFont="1" applyFill="1" applyBorder="1" applyAlignment="1">
      <alignment/>
    </xf>
    <xf numFmtId="0" fontId="67" fillId="0" borderId="0" xfId="0" applyFont="1" applyFill="1" applyAlignment="1">
      <alignment horizontal="right"/>
    </xf>
    <xf numFmtId="3" fontId="6" fillId="0" borderId="0" xfId="0" applyNumberFormat="1" applyFont="1" applyFill="1" applyAlignment="1">
      <alignment horizontal="right"/>
    </xf>
    <xf numFmtId="3" fontId="9" fillId="0" borderId="0" xfId="0" applyNumberFormat="1" applyFont="1" applyFill="1" applyAlignment="1" applyProtection="1">
      <alignment horizontal="right"/>
      <protection/>
    </xf>
    <xf numFmtId="3" fontId="6" fillId="0" borderId="0" xfId="0" applyNumberFormat="1" applyFont="1" applyAlignment="1">
      <alignment/>
    </xf>
    <xf numFmtId="3" fontId="3" fillId="0" borderId="31" xfId="0" applyNumberFormat="1" applyFont="1" applyFill="1" applyBorder="1" applyAlignment="1">
      <alignment horizontal="right"/>
    </xf>
    <xf numFmtId="3" fontId="67" fillId="0" borderId="31" xfId="0" applyNumberFormat="1" applyFont="1" applyFill="1" applyBorder="1" applyAlignment="1" applyProtection="1">
      <alignment horizontal="right"/>
      <protection/>
    </xf>
    <xf numFmtId="3" fontId="67" fillId="0" borderId="0" xfId="0" applyNumberFormat="1" applyFont="1" applyFill="1" applyBorder="1" applyAlignment="1" applyProtection="1">
      <alignment horizontal="right"/>
      <protection/>
    </xf>
    <xf numFmtId="3" fontId="9" fillId="0" borderId="0" xfId="0" applyNumberFormat="1" applyFont="1" applyFill="1" applyBorder="1" applyAlignment="1" applyProtection="1">
      <alignment horizontal="right"/>
      <protection/>
    </xf>
    <xf numFmtId="3" fontId="42" fillId="0" borderId="0" xfId="0" applyNumberFormat="1" applyFont="1" applyFill="1" applyBorder="1" applyAlignment="1">
      <alignment/>
    </xf>
    <xf numFmtId="0" fontId="130" fillId="45" borderId="46" xfId="0" applyFont="1" applyFill="1" applyBorder="1" applyAlignment="1">
      <alignment/>
    </xf>
    <xf numFmtId="3" fontId="0" fillId="45" borderId="47" xfId="0" applyNumberFormat="1" applyFont="1" applyFill="1" applyBorder="1" applyAlignment="1">
      <alignment/>
    </xf>
    <xf numFmtId="3" fontId="36" fillId="45" borderId="46" xfId="0" applyNumberFormat="1" applyFont="1" applyFill="1" applyBorder="1" applyAlignment="1">
      <alignment/>
    </xf>
    <xf numFmtId="3" fontId="0" fillId="45" borderId="48" xfId="0" applyNumberFormat="1" applyFont="1" applyFill="1" applyBorder="1" applyAlignment="1">
      <alignment/>
    </xf>
    <xf numFmtId="3" fontId="36" fillId="45" borderId="47" xfId="0" applyNumberFormat="1" applyFont="1" applyFill="1" applyBorder="1" applyAlignment="1">
      <alignment/>
    </xf>
    <xf numFmtId="176" fontId="132" fillId="45" borderId="0" xfId="0" applyNumberFormat="1" applyFont="1" applyFill="1" applyAlignment="1">
      <alignment/>
    </xf>
    <xf numFmtId="176" fontId="5" fillId="45" borderId="0" xfId="250" applyNumberFormat="1" applyFont="1" applyFill="1" applyAlignment="1">
      <alignment horizontal="right"/>
    </xf>
    <xf numFmtId="176" fontId="5" fillId="45" borderId="7" xfId="250" applyNumberFormat="1" applyFont="1" applyFill="1" applyBorder="1" applyAlignment="1">
      <alignment horizontal="right"/>
    </xf>
    <xf numFmtId="176" fontId="5" fillId="45" borderId="33" xfId="250" applyNumberFormat="1" applyFont="1" applyFill="1" applyBorder="1" applyAlignment="1">
      <alignment horizontal="right"/>
    </xf>
    <xf numFmtId="3" fontId="36" fillId="45" borderId="32" xfId="0" applyNumberFormat="1" applyFont="1" applyFill="1" applyBorder="1" applyAlignment="1">
      <alignment/>
    </xf>
    <xf numFmtId="3" fontId="130" fillId="45" borderId="17" xfId="0" applyNumberFormat="1" applyFont="1" applyFill="1" applyBorder="1" applyAlignment="1">
      <alignment/>
    </xf>
    <xf numFmtId="3" fontId="1" fillId="0" borderId="0" xfId="0" applyNumberFormat="1" applyFont="1" applyBorder="1" applyAlignment="1" quotePrefix="1">
      <alignment horizontal="right"/>
    </xf>
    <xf numFmtId="3" fontId="1" fillId="0" borderId="17" xfId="0" applyNumberFormat="1" applyFont="1" applyBorder="1" applyAlignment="1" quotePrefix="1">
      <alignment horizontal="right"/>
    </xf>
    <xf numFmtId="3" fontId="70" fillId="0" borderId="25" xfId="0" applyNumberFormat="1" applyFont="1" applyBorder="1" applyAlignment="1" quotePrefix="1">
      <alignment horizontal="right"/>
    </xf>
    <xf numFmtId="3" fontId="6" fillId="45" borderId="0" xfId="0" applyNumberFormat="1" applyFont="1" applyFill="1" applyBorder="1" applyAlignment="1">
      <alignment horizontal="right" wrapText="1"/>
    </xf>
    <xf numFmtId="3" fontId="5" fillId="45" borderId="0" xfId="0" applyNumberFormat="1" applyFont="1" applyFill="1" applyBorder="1" applyAlignment="1">
      <alignment horizontal="right"/>
    </xf>
    <xf numFmtId="3" fontId="6" fillId="45" borderId="17" xfId="0" applyNumberFormat="1" applyFont="1" applyFill="1" applyBorder="1" applyAlignment="1">
      <alignment horizontal="right" wrapText="1"/>
    </xf>
    <xf numFmtId="3" fontId="6" fillId="45" borderId="17" xfId="0" applyNumberFormat="1" applyFont="1" applyFill="1" applyBorder="1" applyAlignment="1">
      <alignment/>
    </xf>
    <xf numFmtId="3" fontId="3" fillId="45" borderId="0" xfId="0" applyNumberFormat="1" applyFont="1" applyFill="1" applyBorder="1" applyAlignment="1">
      <alignment horizontal="right" wrapText="1"/>
    </xf>
    <xf numFmtId="0" fontId="70" fillId="24" borderId="17" xfId="0" applyFont="1" applyFill="1" applyBorder="1" applyAlignment="1">
      <alignment horizontal="right" indent="1"/>
    </xf>
    <xf numFmtId="0" fontId="70" fillId="24" borderId="49" xfId="0" applyFont="1" applyFill="1" applyBorder="1" applyAlignment="1">
      <alignment horizontal="right" indent="1"/>
    </xf>
    <xf numFmtId="173" fontId="1" fillId="25" borderId="0" xfId="0" applyNumberFormat="1" applyFont="1" applyFill="1" applyAlignment="1">
      <alignment horizontal="right" indent="1"/>
    </xf>
    <xf numFmtId="173" fontId="1" fillId="48" borderId="31" xfId="0" applyNumberFormat="1" applyFont="1" applyFill="1" applyBorder="1" applyAlignment="1">
      <alignment horizontal="right" indent="1"/>
    </xf>
    <xf numFmtId="173" fontId="1" fillId="48" borderId="41" xfId="0" applyNumberFormat="1" applyFont="1" applyFill="1" applyBorder="1" applyAlignment="1">
      <alignment horizontal="right" indent="1"/>
    </xf>
    <xf numFmtId="175" fontId="1" fillId="25" borderId="0" xfId="0" applyNumberFormat="1" applyFont="1" applyFill="1" applyAlignment="1">
      <alignment horizontal="right" indent="1"/>
    </xf>
    <xf numFmtId="175" fontId="1" fillId="48" borderId="0" xfId="0" applyNumberFormat="1" applyFont="1" applyFill="1" applyAlignment="1">
      <alignment horizontal="right" indent="1"/>
    </xf>
    <xf numFmtId="173" fontId="1" fillId="48" borderId="0" xfId="0" applyNumberFormat="1" applyFont="1" applyFill="1" applyBorder="1" applyAlignment="1">
      <alignment horizontal="right" indent="1"/>
    </xf>
    <xf numFmtId="0" fontId="107" fillId="25" borderId="0" xfId="0" applyFont="1" applyFill="1" applyAlignment="1">
      <alignment/>
    </xf>
    <xf numFmtId="3" fontId="0" fillId="0" borderId="0" xfId="180" applyNumberFormat="1" applyFont="1" applyFill="1" applyBorder="1" applyAlignment="1">
      <alignment horizontal="center"/>
      <protection/>
    </xf>
    <xf numFmtId="9" fontId="0" fillId="0" borderId="17" xfId="263" applyNumberFormat="1" applyFont="1" applyFill="1" applyBorder="1" applyAlignment="1">
      <alignment horizontal="center"/>
    </xf>
    <xf numFmtId="9" fontId="0" fillId="0" borderId="0" xfId="263" applyNumberFormat="1" applyFont="1" applyFill="1" applyBorder="1" applyAlignment="1">
      <alignment horizontal="center"/>
    </xf>
    <xf numFmtId="0" fontId="70" fillId="24" borderId="32" xfId="0" applyFont="1" applyFill="1" applyBorder="1" applyAlignment="1">
      <alignment horizontal="center" wrapText="1"/>
    </xf>
    <xf numFmtId="0" fontId="70" fillId="24" borderId="32" xfId="0" applyFont="1" applyFill="1" applyBorder="1" applyAlignment="1">
      <alignment wrapText="1"/>
    </xf>
    <xf numFmtId="188" fontId="70" fillId="45" borderId="17" xfId="0" applyNumberFormat="1" applyFont="1" applyFill="1" applyBorder="1" applyAlignment="1">
      <alignment/>
    </xf>
    <xf numFmtId="0" fontId="1" fillId="45" borderId="17" xfId="0" applyFont="1" applyFill="1" applyBorder="1" applyAlignment="1">
      <alignment horizontal="right"/>
    </xf>
    <xf numFmtId="0" fontId="1" fillId="45" borderId="17" xfId="0" applyFont="1" applyFill="1" applyBorder="1" applyAlignment="1">
      <alignment horizontal="center"/>
    </xf>
    <xf numFmtId="0" fontId="1" fillId="45" borderId="17" xfId="0" applyFont="1" applyFill="1" applyBorder="1" applyAlignment="1">
      <alignment/>
    </xf>
    <xf numFmtId="188" fontId="1" fillId="45" borderId="0" xfId="0" applyNumberFormat="1" applyFont="1" applyFill="1" applyAlignment="1">
      <alignment/>
    </xf>
    <xf numFmtId="0" fontId="1" fillId="45" borderId="0" xfId="0" applyFont="1" applyFill="1" applyAlignment="1">
      <alignment horizontal="right"/>
    </xf>
    <xf numFmtId="0" fontId="1" fillId="45" borderId="0" xfId="0" applyFont="1" applyFill="1" applyAlignment="1">
      <alignment horizontal="center"/>
    </xf>
    <xf numFmtId="179" fontId="1" fillId="45" borderId="0" xfId="0" applyNumberFormat="1" applyFont="1" applyFill="1" applyAlignment="1">
      <alignment horizontal="center"/>
    </xf>
    <xf numFmtId="188" fontId="1" fillId="45" borderId="0" xfId="0" applyNumberFormat="1" applyFont="1" applyFill="1" applyAlignment="1">
      <alignment horizontal="center"/>
    </xf>
    <xf numFmtId="3" fontId="1" fillId="45" borderId="0" xfId="0" applyNumberFormat="1" applyFont="1" applyFill="1" applyAlignment="1">
      <alignment/>
    </xf>
    <xf numFmtId="0" fontId="1" fillId="45" borderId="0" xfId="0" applyFont="1" applyFill="1" applyAlignment="1">
      <alignment/>
    </xf>
    <xf numFmtId="3" fontId="1" fillId="45" borderId="17" xfId="0" applyNumberFormat="1" applyFont="1" applyFill="1" applyBorder="1" applyAlignment="1">
      <alignment/>
    </xf>
    <xf numFmtId="15" fontId="1" fillId="45" borderId="0" xfId="0" applyNumberFormat="1" applyFont="1" applyFill="1" applyAlignment="1">
      <alignment horizontal="center"/>
    </xf>
    <xf numFmtId="0" fontId="1" fillId="45" borderId="0" xfId="0" applyFont="1" applyFill="1" applyAlignment="1" quotePrefix="1">
      <alignment horizontal="right"/>
    </xf>
    <xf numFmtId="3" fontId="5" fillId="25" borderId="17" xfId="0" applyNumberFormat="1" applyFont="1" applyFill="1" applyBorder="1" applyAlignment="1">
      <alignment horizontal="right"/>
    </xf>
    <xf numFmtId="0" fontId="36" fillId="24" borderId="32" xfId="0" applyFont="1" applyFill="1" applyBorder="1" applyAlignment="1">
      <alignment horizontal="left" vertical="center" wrapText="1"/>
    </xf>
    <xf numFmtId="0" fontId="36" fillId="24" borderId="32" xfId="0" applyFont="1" applyFill="1" applyBorder="1" applyAlignment="1">
      <alignment horizontal="right" vertical="center" wrapText="1"/>
    </xf>
    <xf numFmtId="0" fontId="0" fillId="25" borderId="31" xfId="0" applyFont="1" applyFill="1" applyBorder="1" applyAlignment="1">
      <alignment vertical="center"/>
    </xf>
    <xf numFmtId="191" fontId="0" fillId="25" borderId="31" xfId="100" applyNumberFormat="1" applyFont="1" applyFill="1" applyBorder="1" applyAlignment="1">
      <alignment horizontal="right" vertical="center"/>
    </xf>
    <xf numFmtId="0" fontId="0" fillId="25" borderId="0" xfId="0" applyFont="1" applyFill="1" applyBorder="1" applyAlignment="1">
      <alignment vertical="center"/>
    </xf>
    <xf numFmtId="191" fontId="0" fillId="25" borderId="0" xfId="100" applyNumberFormat="1" applyFont="1" applyFill="1" applyBorder="1" applyAlignment="1">
      <alignment horizontal="right" vertical="center"/>
    </xf>
    <xf numFmtId="0" fontId="36" fillId="25" borderId="32" xfId="0" applyFont="1" applyFill="1" applyBorder="1" applyAlignment="1">
      <alignment/>
    </xf>
    <xf numFmtId="191" fontId="36" fillId="25" borderId="32" xfId="100" applyNumberFormat="1" applyFont="1" applyFill="1" applyBorder="1" applyAlignment="1">
      <alignment horizontal="right"/>
    </xf>
    <xf numFmtId="0" fontId="0" fillId="25" borderId="17" xfId="0" applyFont="1" applyFill="1" applyBorder="1" applyAlignment="1">
      <alignment vertical="center"/>
    </xf>
    <xf numFmtId="191" fontId="0" fillId="25" borderId="17" xfId="100" applyNumberFormat="1" applyFont="1" applyFill="1" applyBorder="1" applyAlignment="1">
      <alignment horizontal="right" vertical="center"/>
    </xf>
    <xf numFmtId="9" fontId="36" fillId="25" borderId="0" xfId="250" applyFont="1" applyFill="1" applyAlignment="1">
      <alignment horizontal="right"/>
    </xf>
    <xf numFmtId="9" fontId="36" fillId="25" borderId="0" xfId="250" applyNumberFormat="1" applyFont="1" applyFill="1" applyAlignment="1">
      <alignment horizontal="right"/>
    </xf>
    <xf numFmtId="0" fontId="108" fillId="47" borderId="7" xfId="15" applyFont="1" applyFill="1" applyBorder="1" applyAlignment="1" quotePrefix="1">
      <alignment vertical="center" wrapText="1"/>
      <protection/>
    </xf>
    <xf numFmtId="0" fontId="108" fillId="47" borderId="46" xfId="15" applyFont="1" applyFill="1" applyBorder="1" applyAlignment="1" quotePrefix="1">
      <alignment horizontal="center" vertical="center" wrapText="1"/>
      <protection/>
    </xf>
    <xf numFmtId="0" fontId="108" fillId="47" borderId="34" xfId="15" applyFont="1" applyFill="1" applyBorder="1" applyAlignment="1" quotePrefix="1">
      <alignment vertical="center" wrapText="1"/>
      <protection/>
    </xf>
    <xf numFmtId="0" fontId="108" fillId="47" borderId="48" xfId="15" applyFont="1" applyFill="1" applyBorder="1" applyAlignment="1" quotePrefix="1">
      <alignment vertical="center" wrapText="1"/>
      <protection/>
    </xf>
    <xf numFmtId="0" fontId="109" fillId="47" borderId="17" xfId="15" applyFont="1" applyFill="1" applyBorder="1" applyAlignment="1" quotePrefix="1">
      <alignment horizontal="center" wrapText="1"/>
      <protection/>
    </xf>
    <xf numFmtId="0" fontId="108" fillId="47" borderId="48" xfId="15" applyFont="1" applyFill="1" applyBorder="1" applyAlignment="1" quotePrefix="1">
      <alignment horizontal="center" wrapText="1"/>
      <protection/>
    </xf>
    <xf numFmtId="0" fontId="109" fillId="45" borderId="33" xfId="15" applyFont="1" applyFill="1" applyBorder="1" applyAlignment="1">
      <alignment horizontal="left" vertical="center" wrapText="1"/>
      <protection/>
    </xf>
    <xf numFmtId="1" fontId="108" fillId="45" borderId="47" xfId="97" applyNumberFormat="1" applyFont="1" applyFill="1" applyBorder="1" applyAlignment="1" applyProtection="1">
      <alignment horizontal="center" vertical="center"/>
      <protection locked="0"/>
    </xf>
    <xf numFmtId="1" fontId="108" fillId="45" borderId="47" xfId="238" applyNumberFormat="1" applyFont="1" applyFill="1" applyBorder="1" applyAlignment="1">
      <alignment horizontal="center" vertical="center"/>
      <protection locked="0"/>
    </xf>
    <xf numFmtId="0" fontId="109" fillId="45" borderId="34" xfId="15" applyFont="1" applyFill="1" applyBorder="1" applyAlignment="1">
      <alignment horizontal="left" vertical="center" wrapText="1"/>
      <protection/>
    </xf>
    <xf numFmtId="1" fontId="108" fillId="45" borderId="48" xfId="97" applyNumberFormat="1" applyFont="1" applyFill="1" applyBorder="1" applyAlignment="1" applyProtection="1">
      <alignment horizontal="center" vertical="center"/>
      <protection locked="0"/>
    </xf>
    <xf numFmtId="1" fontId="108" fillId="45" borderId="48" xfId="238" applyNumberFormat="1" applyFont="1" applyFill="1" applyBorder="1" applyAlignment="1">
      <alignment horizontal="center" vertical="center"/>
      <protection locked="0"/>
    </xf>
    <xf numFmtId="1" fontId="108" fillId="45" borderId="29" xfId="97" applyNumberFormat="1" applyFont="1" applyFill="1" applyBorder="1" applyAlignment="1" applyProtection="1">
      <alignment horizontal="center" vertical="center"/>
      <protection locked="0"/>
    </xf>
    <xf numFmtId="1" fontId="108" fillId="45" borderId="17" xfId="101" applyNumberFormat="1" applyFont="1" applyFill="1" applyBorder="1" applyAlignment="1" applyProtection="1">
      <alignment horizontal="center" vertical="center"/>
      <protection locked="0"/>
    </xf>
    <xf numFmtId="1" fontId="108" fillId="45" borderId="29" xfId="101" applyNumberFormat="1" applyFont="1" applyFill="1" applyBorder="1" applyAlignment="1" applyProtection="1">
      <alignment horizontal="center" vertical="center"/>
      <protection locked="0"/>
    </xf>
    <xf numFmtId="1" fontId="108" fillId="45" borderId="11" xfId="101" applyNumberFormat="1" applyFont="1" applyFill="1" applyBorder="1" applyAlignment="1" applyProtection="1">
      <alignment horizontal="center" vertical="center"/>
      <protection locked="0"/>
    </xf>
    <xf numFmtId="1" fontId="108" fillId="45" borderId="32" xfId="101" applyNumberFormat="1" applyFont="1" applyFill="1" applyBorder="1" applyAlignment="1" applyProtection="1">
      <alignment horizontal="center" vertical="center"/>
      <protection locked="0"/>
    </xf>
    <xf numFmtId="1" fontId="108" fillId="45" borderId="48" xfId="101" applyNumberFormat="1" applyFont="1" applyFill="1" applyBorder="1" applyAlignment="1" applyProtection="1">
      <alignment horizontal="center" vertical="center"/>
      <protection locked="0"/>
    </xf>
    <xf numFmtId="210" fontId="109" fillId="45" borderId="11" xfId="238" applyNumberFormat="1" applyFont="1" applyFill="1" applyBorder="1" applyAlignment="1">
      <alignment horizontal="left" vertical="center"/>
      <protection locked="0"/>
    </xf>
    <xf numFmtId="210" fontId="108" fillId="45" borderId="29" xfId="238" applyNumberFormat="1" applyFont="1" applyFill="1" applyBorder="1" applyAlignment="1">
      <alignment horizontal="right" vertical="center"/>
      <protection locked="0"/>
    </xf>
    <xf numFmtId="210" fontId="108" fillId="45" borderId="11" xfId="238" applyNumberFormat="1" applyFont="1" applyFill="1" applyBorder="1" applyAlignment="1">
      <alignment horizontal="left" vertical="center"/>
      <protection locked="0"/>
    </xf>
    <xf numFmtId="210" fontId="108" fillId="45" borderId="48" xfId="238" applyNumberFormat="1" applyFont="1" applyFill="1" applyBorder="1" applyAlignment="1">
      <alignment horizontal="right" vertical="center"/>
      <protection locked="0"/>
    </xf>
    <xf numFmtId="1" fontId="128" fillId="45" borderId="0" xfId="101" applyNumberFormat="1" applyFont="1" applyFill="1" applyBorder="1" applyAlignment="1">
      <alignment horizontal="center"/>
    </xf>
    <xf numFmtId="1" fontId="128" fillId="45" borderId="7" xfId="101" applyNumberFormat="1" applyFont="1" applyFill="1" applyBorder="1" applyAlignment="1">
      <alignment horizontal="center"/>
    </xf>
    <xf numFmtId="1" fontId="128" fillId="45" borderId="31" xfId="101" applyNumberFormat="1" applyFont="1" applyFill="1" applyBorder="1" applyAlignment="1">
      <alignment horizontal="center"/>
    </xf>
    <xf numFmtId="1" fontId="128" fillId="45" borderId="33" xfId="101" applyNumberFormat="1" applyFont="1" applyFill="1" applyBorder="1" applyAlignment="1">
      <alignment horizontal="center"/>
    </xf>
    <xf numFmtId="1" fontId="128" fillId="45" borderId="34" xfId="101" applyNumberFormat="1" applyFont="1" applyFill="1" applyBorder="1" applyAlignment="1">
      <alignment horizontal="center"/>
    </xf>
    <xf numFmtId="1" fontId="128" fillId="45" borderId="17" xfId="101" applyNumberFormat="1" applyFont="1" applyFill="1" applyBorder="1" applyAlignment="1">
      <alignment horizontal="center"/>
    </xf>
    <xf numFmtId="0" fontId="108" fillId="45" borderId="34" xfId="15" applyFont="1" applyFill="1" applyBorder="1" applyAlignment="1">
      <alignment horizontal="left" vertical="center" wrapText="1"/>
      <protection/>
    </xf>
    <xf numFmtId="1" fontId="128" fillId="45" borderId="11" xfId="101" applyNumberFormat="1" applyFont="1" applyFill="1" applyBorder="1" applyAlignment="1">
      <alignment horizontal="center"/>
    </xf>
    <xf numFmtId="1" fontId="128" fillId="45" borderId="32" xfId="101" applyNumberFormat="1" applyFont="1" applyFill="1" applyBorder="1" applyAlignment="1">
      <alignment horizontal="center"/>
    </xf>
    <xf numFmtId="1" fontId="136" fillId="45" borderId="17" xfId="101" applyNumberFormat="1" applyFont="1" applyFill="1" applyBorder="1" applyAlignment="1">
      <alignment horizontal="center" vertical="center"/>
    </xf>
    <xf numFmtId="0" fontId="128" fillId="45" borderId="0" xfId="0" applyFont="1" applyFill="1" applyAlignment="1">
      <alignment/>
    </xf>
    <xf numFmtId="0" fontId="128" fillId="45" borderId="17" xfId="0" applyFont="1" applyFill="1" applyBorder="1" applyAlignment="1">
      <alignment/>
    </xf>
    <xf numFmtId="3" fontId="128" fillId="45" borderId="0" xfId="0" applyNumberFormat="1" applyFont="1" applyFill="1" applyAlignment="1">
      <alignment/>
    </xf>
    <xf numFmtId="0" fontId="128" fillId="45" borderId="0" xfId="0" applyFont="1" applyFill="1" applyBorder="1" applyAlignment="1">
      <alignment vertical="center"/>
    </xf>
    <xf numFmtId="213" fontId="128" fillId="45" borderId="31" xfId="256" applyNumberFormat="1" applyFont="1" applyFill="1" applyBorder="1" applyAlignment="1">
      <alignment horizontal="center" vertical="center"/>
    </xf>
    <xf numFmtId="213" fontId="128" fillId="45" borderId="0" xfId="256" applyNumberFormat="1" applyFont="1" applyFill="1" applyBorder="1" applyAlignment="1">
      <alignment horizontal="center" vertical="center"/>
    </xf>
    <xf numFmtId="0" fontId="136" fillId="45" borderId="17" xfId="0" applyFont="1" applyFill="1" applyBorder="1" applyAlignment="1">
      <alignment vertical="center"/>
    </xf>
    <xf numFmtId="213" fontId="136" fillId="45" borderId="17" xfId="256" applyNumberFormat="1" applyFont="1" applyFill="1" applyBorder="1" applyAlignment="1">
      <alignment horizontal="center" vertical="center"/>
    </xf>
    <xf numFmtId="0" fontId="5" fillId="0" borderId="0" xfId="229" applyFont="1" applyBorder="1">
      <alignment/>
      <protection/>
    </xf>
    <xf numFmtId="0" fontId="10" fillId="0" borderId="0" xfId="0" applyFont="1" applyBorder="1" applyAlignment="1">
      <alignment/>
    </xf>
    <xf numFmtId="0" fontId="0" fillId="25" borderId="0" xfId="0" applyFont="1" applyFill="1" applyAlignment="1">
      <alignment wrapText="1"/>
    </xf>
    <xf numFmtId="0" fontId="110" fillId="0" borderId="0" xfId="0" applyFont="1" applyFill="1" applyAlignment="1">
      <alignment wrapText="1"/>
    </xf>
    <xf numFmtId="0" fontId="0" fillId="0" borderId="0" xfId="0" applyAlignment="1">
      <alignment wrapText="1"/>
    </xf>
    <xf numFmtId="174" fontId="110" fillId="0" borderId="0" xfId="0" applyNumberFormat="1" applyFont="1" applyFill="1" applyAlignment="1">
      <alignment horizontal="right"/>
    </xf>
    <xf numFmtId="0" fontId="106" fillId="0" borderId="0" xfId="0" applyFont="1" applyAlignment="1">
      <alignment/>
    </xf>
    <xf numFmtId="0" fontId="106" fillId="0" borderId="0" xfId="0" applyFont="1" applyFill="1" applyAlignment="1">
      <alignment/>
    </xf>
    <xf numFmtId="0" fontId="4" fillId="0" borderId="0" xfId="0" applyFont="1" applyFill="1" applyAlignment="1">
      <alignment/>
    </xf>
    <xf numFmtId="3" fontId="4" fillId="0" borderId="0" xfId="0" applyNumberFormat="1" applyFont="1" applyAlignment="1">
      <alignment horizontal="right"/>
    </xf>
    <xf numFmtId="0" fontId="5" fillId="0" borderId="0" xfId="0" applyFont="1" applyAlignment="1">
      <alignment horizontal="right"/>
    </xf>
    <xf numFmtId="0" fontId="4" fillId="0" borderId="31" xfId="0" applyFont="1" applyFill="1" applyBorder="1" applyAlignment="1">
      <alignment/>
    </xf>
    <xf numFmtId="3" fontId="4" fillId="0" borderId="31" xfId="0" applyNumberFormat="1" applyFont="1" applyFill="1" applyBorder="1" applyAlignment="1">
      <alignment horizontal="right"/>
    </xf>
    <xf numFmtId="3" fontId="4" fillId="0" borderId="31" xfId="0" applyNumberFormat="1" applyFont="1" applyBorder="1" applyAlignment="1">
      <alignment horizontal="right"/>
    </xf>
    <xf numFmtId="0" fontId="43" fillId="0" borderId="0" xfId="0" applyFont="1" applyFill="1" applyAlignment="1">
      <alignment wrapText="1"/>
    </xf>
    <xf numFmtId="175" fontId="5" fillId="0" borderId="0" xfId="0" applyNumberFormat="1" applyFont="1" applyFill="1" applyBorder="1" applyAlignment="1">
      <alignment horizontal="right"/>
    </xf>
    <xf numFmtId="0" fontId="5" fillId="0" borderId="0" xfId="0" applyFont="1" applyFill="1" applyAlignment="1">
      <alignment horizontal="left" wrapText="1"/>
    </xf>
    <xf numFmtId="3" fontId="5" fillId="0" borderId="0" xfId="0" applyNumberFormat="1" applyFont="1" applyFill="1" applyAlignment="1" quotePrefix="1">
      <alignment horizontal="right" wrapText="1"/>
    </xf>
    <xf numFmtId="3" fontId="5" fillId="0" borderId="0" xfId="0" applyNumberFormat="1" applyFont="1" applyFill="1" applyAlignment="1" quotePrefix="1">
      <alignment horizontal="right"/>
    </xf>
    <xf numFmtId="175" fontId="5" fillId="0" borderId="0" xfId="0" applyNumberFormat="1" applyFont="1" applyFill="1" applyAlignment="1" quotePrefix="1">
      <alignment horizontal="right"/>
    </xf>
    <xf numFmtId="175" fontId="5" fillId="0" borderId="0" xfId="0" applyNumberFormat="1" applyFont="1" applyFill="1" applyAlignment="1">
      <alignment horizontal="right"/>
    </xf>
    <xf numFmtId="0" fontId="5" fillId="0" borderId="0" xfId="0" applyFont="1" applyFill="1" applyBorder="1" applyAlignment="1">
      <alignment horizontal="left"/>
    </xf>
    <xf numFmtId="3" fontId="5" fillId="0" borderId="0" xfId="309" applyNumberFormat="1" applyFont="1" applyFill="1" applyAlignment="1">
      <alignment horizontal="right"/>
      <protection/>
    </xf>
    <xf numFmtId="0" fontId="4" fillId="0" borderId="0" xfId="0" applyFont="1" applyFill="1" applyBorder="1" applyAlignment="1">
      <alignment horizontal="left"/>
    </xf>
    <xf numFmtId="0" fontId="5" fillId="0" borderId="0" xfId="235" applyFont="1" applyFill="1">
      <alignment/>
      <protection/>
    </xf>
    <xf numFmtId="0" fontId="5" fillId="0" borderId="0" xfId="309" applyFont="1" applyFill="1">
      <alignment/>
      <protection/>
    </xf>
    <xf numFmtId="3" fontId="5" fillId="0" borderId="0" xfId="0" applyNumberFormat="1" applyFont="1" applyFill="1" applyAlignment="1" quotePrefix="1">
      <alignment horizontal="left"/>
    </xf>
    <xf numFmtId="0" fontId="5" fillId="0" borderId="0" xfId="235" applyFont="1" applyFill="1" quotePrefix="1">
      <alignment/>
      <protection/>
    </xf>
    <xf numFmtId="0" fontId="5" fillId="0" borderId="17" xfId="235" applyFont="1" applyFill="1" applyBorder="1">
      <alignment/>
      <protection/>
    </xf>
    <xf numFmtId="3" fontId="5" fillId="0" borderId="17" xfId="0" applyNumberFormat="1" applyFont="1" applyFill="1" applyBorder="1" applyAlignment="1">
      <alignment horizontal="right"/>
    </xf>
    <xf numFmtId="3" fontId="5" fillId="0" borderId="17" xfId="0" applyNumberFormat="1" applyFont="1" applyFill="1" applyBorder="1" applyAlignment="1" quotePrefix="1">
      <alignment horizontal="left"/>
    </xf>
    <xf numFmtId="0" fontId="132" fillId="0" borderId="0" xfId="0" applyFont="1" applyAlignment="1">
      <alignment wrapText="1"/>
    </xf>
    <xf numFmtId="3" fontId="4" fillId="43" borderId="32" xfId="0" applyNumberFormat="1" applyFont="1" applyFill="1" applyBorder="1" applyAlignment="1">
      <alignment horizontal="center"/>
    </xf>
    <xf numFmtId="0" fontId="5" fillId="43" borderId="32" xfId="0" applyFont="1" applyFill="1" applyBorder="1" applyAlignment="1">
      <alignment/>
    </xf>
    <xf numFmtId="0" fontId="110" fillId="0" borderId="0" xfId="0" applyFont="1" applyFill="1" applyAlignment="1">
      <alignment wrapText="1"/>
    </xf>
    <xf numFmtId="0" fontId="0" fillId="0" borderId="0" xfId="0" applyAlignment="1">
      <alignment wrapText="1"/>
    </xf>
    <xf numFmtId="3" fontId="110" fillId="0" borderId="0" xfId="0" applyNumberFormat="1" applyFont="1" applyFill="1" applyAlignment="1">
      <alignment wrapText="1"/>
    </xf>
    <xf numFmtId="0" fontId="0" fillId="0" borderId="0" xfId="229" applyFont="1" applyAlignment="1">
      <alignment wrapText="1"/>
      <protection/>
    </xf>
    <xf numFmtId="0" fontId="0" fillId="0" borderId="0" xfId="0" applyAlignment="1">
      <alignment/>
    </xf>
    <xf numFmtId="0" fontId="106" fillId="0" borderId="0" xfId="0" applyFont="1" applyFill="1" applyAlignment="1">
      <alignment wrapText="1"/>
    </xf>
    <xf numFmtId="0" fontId="0" fillId="0" borderId="0" xfId="0" applyFill="1" applyAlignment="1">
      <alignment wrapText="1"/>
    </xf>
    <xf numFmtId="0" fontId="106" fillId="0" borderId="0" xfId="198" applyFont="1" applyFill="1" applyAlignment="1">
      <alignment wrapText="1"/>
      <protection/>
    </xf>
    <xf numFmtId="0" fontId="0" fillId="0" borderId="0" xfId="198" applyFill="1" applyAlignment="1">
      <alignment wrapText="1"/>
      <protection/>
    </xf>
    <xf numFmtId="0" fontId="4" fillId="24" borderId="50" xfId="218" applyNumberFormat="1" applyFont="1" applyFill="1" applyBorder="1" applyAlignment="1">
      <alignment horizontal="center"/>
      <protection/>
    </xf>
    <xf numFmtId="0" fontId="4" fillId="24" borderId="51" xfId="218" applyNumberFormat="1" applyFont="1" applyFill="1" applyBorder="1" applyAlignment="1">
      <alignment horizontal="center"/>
      <protection/>
    </xf>
    <xf numFmtId="0" fontId="5" fillId="0" borderId="0" xfId="250" applyNumberFormat="1" applyFont="1" applyFill="1" applyBorder="1" applyAlignment="1">
      <alignment horizontal="left" wrapText="1"/>
    </xf>
    <xf numFmtId="0" fontId="6" fillId="0" borderId="0" xfId="218" applyNumberFormat="1" applyFont="1" applyFill="1" applyAlignment="1">
      <alignment horizontal="left" wrapText="1"/>
      <protection/>
    </xf>
    <xf numFmtId="0" fontId="108" fillId="47" borderId="7" xfId="136" applyFont="1" applyFill="1" applyBorder="1" applyAlignment="1">
      <alignment horizontal="center" vertical="center" wrapText="1"/>
      <protection/>
    </xf>
    <xf numFmtId="0" fontId="108" fillId="47" borderId="31" xfId="136" applyFont="1" applyFill="1" applyBorder="1" applyAlignment="1">
      <alignment horizontal="center" vertical="center" wrapText="1"/>
      <protection/>
    </xf>
    <xf numFmtId="0" fontId="108" fillId="47" borderId="46" xfId="136" applyFont="1" applyFill="1" applyBorder="1" applyAlignment="1">
      <alignment horizontal="center" vertical="center" wrapText="1"/>
      <protection/>
    </xf>
    <xf numFmtId="0" fontId="0" fillId="0" borderId="32" xfId="180" applyFont="1" applyFill="1" applyBorder="1" applyAlignment="1">
      <alignment horizontal="left"/>
      <protection/>
    </xf>
    <xf numFmtId="0" fontId="0" fillId="0" borderId="32" xfId="180" applyFont="1" applyFill="1" applyBorder="1" applyAlignment="1">
      <alignment/>
      <protection/>
    </xf>
    <xf numFmtId="0" fontId="0" fillId="0" borderId="31" xfId="180" applyFont="1" applyFill="1" applyBorder="1" applyAlignment="1">
      <alignment horizontal="left" wrapText="1"/>
      <protection/>
    </xf>
    <xf numFmtId="0" fontId="0" fillId="0" borderId="31" xfId="180" applyFont="1" applyFill="1" applyBorder="1" applyAlignment="1">
      <alignment/>
      <protection/>
    </xf>
    <xf numFmtId="0" fontId="0" fillId="0" borderId="17" xfId="180" applyFont="1" applyFill="1" applyBorder="1" applyAlignment="1">
      <alignment horizontal="left"/>
      <protection/>
    </xf>
    <xf numFmtId="0" fontId="0" fillId="0" borderId="17" xfId="180" applyFont="1" applyFill="1" applyBorder="1" applyAlignment="1">
      <alignment/>
      <protection/>
    </xf>
    <xf numFmtId="0" fontId="0" fillId="0" borderId="32" xfId="180" applyFont="1" applyFill="1" applyBorder="1" applyAlignment="1">
      <alignment horizontal="left" wrapText="1"/>
      <protection/>
    </xf>
    <xf numFmtId="0" fontId="5" fillId="0" borderId="0" xfId="309" applyFont="1" applyAlignment="1">
      <alignment horizontal="left" wrapText="1"/>
      <protection/>
    </xf>
    <xf numFmtId="0" fontId="1" fillId="0" borderId="0" xfId="309" applyFont="1" applyAlignment="1">
      <alignment horizontal="left" wrapText="1"/>
      <protection/>
    </xf>
    <xf numFmtId="0" fontId="58" fillId="0" borderId="0" xfId="0" applyFont="1" applyFill="1" applyAlignment="1">
      <alignment horizontal="left" wrapText="1"/>
    </xf>
    <xf numFmtId="0" fontId="58" fillId="0" borderId="0" xfId="0" applyFont="1" applyFill="1" applyBorder="1" applyAlignment="1">
      <alignment horizontal="left" wrapText="1"/>
    </xf>
    <xf numFmtId="0" fontId="4" fillId="24" borderId="31" xfId="0" applyNumberFormat="1" applyFont="1" applyFill="1" applyBorder="1" applyAlignment="1">
      <alignment horizontal="center"/>
    </xf>
    <xf numFmtId="0" fontId="0" fillId="0" borderId="31" xfId="0" applyFont="1" applyBorder="1" applyAlignment="1">
      <alignment horizontal="center"/>
    </xf>
    <xf numFmtId="0" fontId="0" fillId="0" borderId="52" xfId="0" applyFont="1" applyBorder="1" applyAlignment="1">
      <alignment horizontal="center"/>
    </xf>
    <xf numFmtId="0" fontId="5" fillId="45" borderId="0" xfId="180" applyFont="1" applyFill="1" applyBorder="1" applyAlignment="1">
      <alignment horizontal="left"/>
      <protection/>
    </xf>
  </cellXfs>
  <cellStyles count="412">
    <cellStyle name="Normal" xfId="0"/>
    <cellStyle name="=C:\WINNT35\SYSTEM32\COMMAND.CO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Dekorfärg1" xfId="28"/>
    <cellStyle name="20% - Dekorfärg2" xfId="29"/>
    <cellStyle name="20% - Dekorfärg3" xfId="30"/>
    <cellStyle name="20% - Dekorfärg4" xfId="31"/>
    <cellStyle name="20% - Dekorfärg5" xfId="32"/>
    <cellStyle name="20% - Dekorfärg6" xfId="33"/>
    <cellStyle name="40% - Accent1" xfId="34"/>
    <cellStyle name="40% - Accent1 2" xfId="35"/>
    <cellStyle name="40% - Accent2" xfId="36"/>
    <cellStyle name="40% - Accent2 2" xfId="37"/>
    <cellStyle name="40% - Accent3" xfId="38"/>
    <cellStyle name="40% - Accent3 2" xfId="39"/>
    <cellStyle name="40% - Accent4" xfId="40"/>
    <cellStyle name="40% - Accent4 2" xfId="41"/>
    <cellStyle name="40% - Accent5" xfId="42"/>
    <cellStyle name="40% - Accent5 2" xfId="43"/>
    <cellStyle name="40% - Accent5 2 2" xfId="44"/>
    <cellStyle name="40% - Accent6" xfId="45"/>
    <cellStyle name="40% - Accent6 2" xfId="46"/>
    <cellStyle name="40% - Dekorfärg1" xfId="47"/>
    <cellStyle name="40% - Dekorfärg2" xfId="48"/>
    <cellStyle name="40% - Dekorfärg3" xfId="49"/>
    <cellStyle name="40% - Dekorfärg4" xfId="50"/>
    <cellStyle name="40% - Dekorfärg5" xfId="51"/>
    <cellStyle name="40% - Dekorfärg6" xfId="52"/>
    <cellStyle name="60% - Accent1" xfId="53"/>
    <cellStyle name="60% - Accent1 2" xfId="54"/>
    <cellStyle name="60% - Accent2" xfId="55"/>
    <cellStyle name="60% - Accent2 2" xfId="56"/>
    <cellStyle name="60% - Accent3" xfId="57"/>
    <cellStyle name="60% - Accent3 2" xfId="58"/>
    <cellStyle name="60% - Accent4" xfId="59"/>
    <cellStyle name="60% - Accent4 2" xfId="60"/>
    <cellStyle name="60% - Accent5" xfId="61"/>
    <cellStyle name="60% - Accent5 2" xfId="62"/>
    <cellStyle name="60% - Accent6" xfId="63"/>
    <cellStyle name="60% - Accent6 2" xfId="64"/>
    <cellStyle name="60% - Dekorfärg1" xfId="65"/>
    <cellStyle name="60% - Dekorfärg2" xfId="66"/>
    <cellStyle name="60% - Dekorfärg3" xfId="67"/>
    <cellStyle name="60% - Dekorfärg4" xfId="68"/>
    <cellStyle name="60% - Dekorfärg5" xfId="69"/>
    <cellStyle name="60% - Dekorfärg6" xfId="70"/>
    <cellStyle name="Accent1" xfId="71"/>
    <cellStyle name="Accent1 2" xfId="72"/>
    <cellStyle name="Accent2" xfId="73"/>
    <cellStyle name="Accent2 2" xfId="74"/>
    <cellStyle name="Accent3" xfId="75"/>
    <cellStyle name="Accent3 2" xfId="76"/>
    <cellStyle name="Accent4" xfId="77"/>
    <cellStyle name="Accent4 2" xfId="78"/>
    <cellStyle name="Accent5" xfId="79"/>
    <cellStyle name="Accent5 2" xfId="80"/>
    <cellStyle name="Accent6" xfId="81"/>
    <cellStyle name="Accent6 2" xfId="82"/>
    <cellStyle name="Anteckning" xfId="83"/>
    <cellStyle name="ÅRPressTxt2" xfId="84"/>
    <cellStyle name="ASCB - Summa" xfId="85"/>
    <cellStyle name="Availability" xfId="86"/>
    <cellStyle name="Bad" xfId="87"/>
    <cellStyle name="Bad 2" xfId="88"/>
    <cellStyle name="Bad 2 2" xfId="89"/>
    <cellStyle name="Beräkning" xfId="90"/>
    <cellStyle name="Bra" xfId="91"/>
    <cellStyle name="Calculation" xfId="92"/>
    <cellStyle name="Calculation 2" xfId="93"/>
    <cellStyle name="Check Cell" xfId="94"/>
    <cellStyle name="Check Cell 2" xfId="95"/>
    <cellStyle name="checkExposure" xfId="96"/>
    <cellStyle name="Comma" xfId="97"/>
    <cellStyle name="Comma [0]" xfId="98"/>
    <cellStyle name="Comma 2" xfId="99"/>
    <cellStyle name="Comma 2 2" xfId="100"/>
    <cellStyle name="Comma 3" xfId="101"/>
    <cellStyle name="Comma 9" xfId="102"/>
    <cellStyle name="Comment" xfId="103"/>
    <cellStyle name="Currency" xfId="104"/>
    <cellStyle name="Currency [0]" xfId="105"/>
    <cellStyle name="Currency 2" xfId="106"/>
    <cellStyle name="Dålig" xfId="107"/>
    <cellStyle name="Data" xfId="108"/>
    <cellStyle name="Date" xfId="109"/>
    <cellStyle name="Dezimal [0]_Jul94" xfId="110"/>
    <cellStyle name="Dezimal_Jul94" xfId="111"/>
    <cellStyle name="Euro" xfId="112"/>
    <cellStyle name="Explanatory Text" xfId="113"/>
    <cellStyle name="Explanatory Text 2" xfId="114"/>
    <cellStyle name="Färg1" xfId="115"/>
    <cellStyle name="Färg2" xfId="116"/>
    <cellStyle name="Färg3" xfId="117"/>
    <cellStyle name="Färg4" xfId="118"/>
    <cellStyle name="Färg5" xfId="119"/>
    <cellStyle name="Färg6" xfId="120"/>
    <cellStyle name="Followed Hyperlink" xfId="121"/>
    <cellStyle name="Förklarande text" xfId="122"/>
    <cellStyle name="Format 1" xfId="123"/>
    <cellStyle name="Good" xfId="124"/>
    <cellStyle name="Good 2" xfId="125"/>
    <cellStyle name="GPM_Allocation" xfId="126"/>
    <cellStyle name="greyed" xfId="127"/>
    <cellStyle name="Heading 1" xfId="128"/>
    <cellStyle name="Heading 1 2" xfId="129"/>
    <cellStyle name="Heading 2" xfId="130"/>
    <cellStyle name="Heading 2 2" xfId="131"/>
    <cellStyle name="Heading 3" xfId="132"/>
    <cellStyle name="Heading 3 2" xfId="133"/>
    <cellStyle name="Heading 4" xfId="134"/>
    <cellStyle name="Heading 4 2" xfId="135"/>
    <cellStyle name="HeadingTable" xfId="136"/>
    <cellStyle name="highlightExposure" xfId="137"/>
    <cellStyle name="highlightPD" xfId="138"/>
    <cellStyle name="highlightPercentage" xfId="139"/>
    <cellStyle name="highlightText" xfId="140"/>
    <cellStyle name="Hyperlänk 2" xfId="141"/>
    <cellStyle name="Hyperlink" xfId="142"/>
    <cellStyle name="Indata" xfId="143"/>
    <cellStyle name="Indata 2" xfId="144"/>
    <cellStyle name="Input" xfId="145"/>
    <cellStyle name="Input 2" xfId="146"/>
    <cellStyle name="Input%" xfId="147"/>
    <cellStyle name="inputDate" xfId="148"/>
    <cellStyle name="InputDate 2" xfId="149"/>
    <cellStyle name="InputDecimal" xfId="150"/>
    <cellStyle name="inputExposure" xfId="151"/>
    <cellStyle name="inputMaturity" xfId="152"/>
    <cellStyle name="inputParameterE" xfId="153"/>
    <cellStyle name="inputPD" xfId="154"/>
    <cellStyle name="inputPercentage" xfId="155"/>
    <cellStyle name="inputPercentageL" xfId="156"/>
    <cellStyle name="inputPercentageS" xfId="157"/>
    <cellStyle name="inputSelection" xfId="158"/>
    <cellStyle name="inputText" xfId="159"/>
    <cellStyle name="InputValue" xfId="160"/>
    <cellStyle name="Kontrollcell" xfId="161"/>
    <cellStyle name="Länkad cell" xfId="162"/>
    <cellStyle name="Linked Cell" xfId="163"/>
    <cellStyle name="Linked Cell 2" xfId="164"/>
    <cellStyle name="Local_Data_Formula" xfId="165"/>
    <cellStyle name="Neutral" xfId="166"/>
    <cellStyle name="Neutral 2" xfId="167"/>
    <cellStyle name="Neutral 2 2" xfId="168"/>
    <cellStyle name="Normal - Style1" xfId="169"/>
    <cellStyle name="Normal 10" xfId="170"/>
    <cellStyle name="Normal 11" xfId="171"/>
    <cellStyle name="Normal 11 2" xfId="172"/>
    <cellStyle name="Normal 12" xfId="173"/>
    <cellStyle name="Normal 13" xfId="174"/>
    <cellStyle name="Normal 14" xfId="175"/>
    <cellStyle name="Normal 15" xfId="176"/>
    <cellStyle name="Normal 16" xfId="177"/>
    <cellStyle name="Normal 17" xfId="178"/>
    <cellStyle name="Normal 18" xfId="179"/>
    <cellStyle name="Normal 2" xfId="180"/>
    <cellStyle name="Normal 2 17" xfId="181"/>
    <cellStyle name="Normal 2 2" xfId="182"/>
    <cellStyle name="Normal 2 3" xfId="183"/>
    <cellStyle name="Normal 2 3 2" xfId="184"/>
    <cellStyle name="Normal 2 4" xfId="185"/>
    <cellStyle name="Normal 2 5" xfId="186"/>
    <cellStyle name="Normal 2 5 2" xfId="187"/>
    <cellStyle name="Normal 2 6" xfId="188"/>
    <cellStyle name="Normal 3" xfId="189"/>
    <cellStyle name="Normal 3 2" xfId="190"/>
    <cellStyle name="Normal 3 2 2" xfId="191"/>
    <cellStyle name="Normal 3 2_Liquidity reserve Apr 2012 data v1" xfId="192"/>
    <cellStyle name="Normal 3 3" xfId="193"/>
    <cellStyle name="Normal 3 4" xfId="194"/>
    <cellStyle name="Normal 3 5" xfId="195"/>
    <cellStyle name="Normal 3 6" xfId="196"/>
    <cellStyle name="Normal 3 7" xfId="197"/>
    <cellStyle name="Normal 3 8" xfId="198"/>
    <cellStyle name="Normal 3_Liquidity reserve Apr 2012 data v1" xfId="199"/>
    <cellStyle name="Normal 4" xfId="200"/>
    <cellStyle name="Normal 4 2" xfId="201"/>
    <cellStyle name="Normal 4 2 2" xfId="202"/>
    <cellStyle name="Normal 4 3" xfId="203"/>
    <cellStyle name="Normal 4 4" xfId="204"/>
    <cellStyle name="Normal 4_Liquidity reserve Apr 2012 data v1" xfId="205"/>
    <cellStyle name="Normal 5" xfId="206"/>
    <cellStyle name="Normal 5 2" xfId="207"/>
    <cellStyle name="Normal 5 2 2" xfId="208"/>
    <cellStyle name="Normal 5 3" xfId="209"/>
    <cellStyle name="Normal 5 4" xfId="210"/>
    <cellStyle name="Normal 5_Liquidity reserve Apr 2012 data v1" xfId="211"/>
    <cellStyle name="Normal 6" xfId="212"/>
    <cellStyle name="Normal 6 2" xfId="213"/>
    <cellStyle name="Normal 7" xfId="214"/>
    <cellStyle name="Normal 7 2" xfId="215"/>
    <cellStyle name="Normal 7 2 2" xfId="216"/>
    <cellStyle name="Normal 7 2 3" xfId="217"/>
    <cellStyle name="Normal 7 2 3 2" xfId="218"/>
    <cellStyle name="Normal 7 2_Liquidity reserve Apr 2012 data v1" xfId="219"/>
    <cellStyle name="Normal 7 3" xfId="220"/>
    <cellStyle name="Normal 7 4" xfId="221"/>
    <cellStyle name="Normal 7 4 2" xfId="222"/>
    <cellStyle name="Normal 7 5" xfId="223"/>
    <cellStyle name="Normal 7_Liquidity reserve Apr 2012 data v1" xfId="224"/>
    <cellStyle name="Normal 8" xfId="225"/>
    <cellStyle name="Normal 9" xfId="226"/>
    <cellStyle name="Normal_9Q figures Div 2012" xfId="227"/>
    <cellStyle name="Normal_9Q figures Geo Q4 2010" xfId="228"/>
    <cellStyle name="Normal_9Q figures Q4 2010 eng" xfId="229"/>
    <cellStyle name="Normal_Appendix 2 Res per AO" xfId="230"/>
    <cellStyle name="Normal_Book6" xfId="231"/>
    <cellStyle name="Normal_Book8" xfId="232"/>
    <cellStyle name="Normal_Note 3 quarterly iso_20130125" xfId="233"/>
    <cellStyle name="Normal_Sheet1" xfId="234"/>
    <cellStyle name="Normal_Trygg Liv appendix tabeller eng" xfId="235"/>
    <cellStyle name="Note" xfId="236"/>
    <cellStyle name="Note 2" xfId="237"/>
    <cellStyle name="optionalExposure" xfId="238"/>
    <cellStyle name="optionalMaturity" xfId="239"/>
    <cellStyle name="optionalPD" xfId="240"/>
    <cellStyle name="optionalPercentage" xfId="241"/>
    <cellStyle name="optionalPercentageL" xfId="242"/>
    <cellStyle name="optionalPercentageS" xfId="243"/>
    <cellStyle name="optionalSelection" xfId="244"/>
    <cellStyle name="optionalText" xfId="245"/>
    <cellStyle name="Output" xfId="246"/>
    <cellStyle name="Output 2" xfId="247"/>
    <cellStyle name="pb_table_format_bottomonly" xfId="248"/>
    <cellStyle name="Percent" xfId="249"/>
    <cellStyle name="Percent 2" xfId="250"/>
    <cellStyle name="Percent 2 2" xfId="251"/>
    <cellStyle name="Percent 2 2 2" xfId="252"/>
    <cellStyle name="Percent 2 3" xfId="253"/>
    <cellStyle name="Percent 2 4" xfId="254"/>
    <cellStyle name="Percent 3" xfId="255"/>
    <cellStyle name="Percent 3 2" xfId="256"/>
    <cellStyle name="Percent 4" xfId="257"/>
    <cellStyle name="Percent 4 2" xfId="258"/>
    <cellStyle name="Percent 5" xfId="259"/>
    <cellStyle name="Percent 5 2" xfId="260"/>
    <cellStyle name="Percent 6" xfId="261"/>
    <cellStyle name="Percent 7" xfId="262"/>
    <cellStyle name="Procent 2" xfId="263"/>
    <cellStyle name="Procent 2 2" xfId="264"/>
    <cellStyle name="Rubrik" xfId="265"/>
    <cellStyle name="Rubrik 1" xfId="266"/>
    <cellStyle name="Rubrik 2" xfId="267"/>
    <cellStyle name="Rubrik 3" xfId="268"/>
    <cellStyle name="Rubrik 4" xfId="269"/>
    <cellStyle name="s" xfId="270"/>
    <cellStyle name="SAPBEXaggData" xfId="271"/>
    <cellStyle name="SAPBEXaggDataEmph" xfId="272"/>
    <cellStyle name="SAPBEXaggItem" xfId="273"/>
    <cellStyle name="SAPBEXaggItemX" xfId="274"/>
    <cellStyle name="SAPBEXchaText" xfId="275"/>
    <cellStyle name="SAPBEXexcBad7" xfId="276"/>
    <cellStyle name="SAPBEXexcBad8" xfId="277"/>
    <cellStyle name="SAPBEXexcBad9" xfId="278"/>
    <cellStyle name="SAPBEXexcCritical4" xfId="279"/>
    <cellStyle name="SAPBEXexcCritical5" xfId="280"/>
    <cellStyle name="SAPBEXexcCritical6" xfId="281"/>
    <cellStyle name="SAPBEXexcGood1" xfId="282"/>
    <cellStyle name="SAPBEXexcGood2" xfId="283"/>
    <cellStyle name="SAPBEXexcGood3" xfId="284"/>
    <cellStyle name="SAPBEXfilterDrill" xfId="285"/>
    <cellStyle name="SAPBEXfilterItem" xfId="286"/>
    <cellStyle name="SAPBEXfilterText" xfId="287"/>
    <cellStyle name="SAPBEXformats" xfId="288"/>
    <cellStyle name="SAPBEXheaderItem" xfId="289"/>
    <cellStyle name="SAPBEXheaderText" xfId="290"/>
    <cellStyle name="SAPBEXHLevel0" xfId="291"/>
    <cellStyle name="SAPBEXHLevel0X" xfId="292"/>
    <cellStyle name="SAPBEXHLevel1" xfId="293"/>
    <cellStyle name="SAPBEXHLevel1X" xfId="294"/>
    <cellStyle name="SAPBEXHLevel2" xfId="295"/>
    <cellStyle name="SAPBEXHLevel2X" xfId="296"/>
    <cellStyle name="SAPBEXHLevel3" xfId="297"/>
    <cellStyle name="SAPBEXHLevel3X" xfId="298"/>
    <cellStyle name="SAPBEXresData" xfId="299"/>
    <cellStyle name="SAPBEXresDataEmph" xfId="300"/>
    <cellStyle name="SAPBEXresItem" xfId="301"/>
    <cellStyle name="SAPBEXresItemX" xfId="302"/>
    <cellStyle name="SAPBEXstdData" xfId="303"/>
    <cellStyle name="SAPBEXstdDataEmph" xfId="304"/>
    <cellStyle name="SAPBEXstdItem" xfId="305"/>
    <cellStyle name="SAPBEXstdItemX" xfId="306"/>
    <cellStyle name="SAPBEXtitle" xfId="307"/>
    <cellStyle name="SAPBEXundefined" xfId="308"/>
    <cellStyle name="SEB" xfId="309"/>
    <cellStyle name="SEB Green Background" xfId="310"/>
    <cellStyle name="SEB Header" xfId="311"/>
    <cellStyle name="SEB Normal" xfId="312"/>
    <cellStyle name="SEB Table Header Row" xfId="313"/>
    <cellStyle name="SEB Table Row" xfId="314"/>
    <cellStyle name="SEM-BPS-head" xfId="315"/>
    <cellStyle name="SEM-BPS-headdata" xfId="316"/>
    <cellStyle name="SEM-BPS-headkey" xfId="317"/>
    <cellStyle name="SEM-BPS-input-on" xfId="318"/>
    <cellStyle name="SEM-BPS-key" xfId="319"/>
    <cellStyle name="showCheck" xfId="320"/>
    <cellStyle name="showExposure" xfId="321"/>
    <cellStyle name="showParameterE" xfId="322"/>
    <cellStyle name="showParameterS" xfId="323"/>
    <cellStyle name="showPD" xfId="324"/>
    <cellStyle name="showPercentage" xfId="325"/>
    <cellStyle name="showSelection" xfId="326"/>
    <cellStyle name="Standard_CORPAUG" xfId="327"/>
    <cellStyle name="Style 1" xfId="328"/>
    <cellStyle name="Style 1 2" xfId="329"/>
    <cellStyle name="Summa" xfId="330"/>
    <cellStyle name="sup2Date" xfId="331"/>
    <cellStyle name="sup2Int" xfId="332"/>
    <cellStyle name="sup2ParameterE" xfId="333"/>
    <cellStyle name="sup2Percentage" xfId="334"/>
    <cellStyle name="sup2PercentageL" xfId="335"/>
    <cellStyle name="sup2PercentageM" xfId="336"/>
    <cellStyle name="sup2Selection" xfId="337"/>
    <cellStyle name="sup2Text" xfId="338"/>
    <cellStyle name="sup3ParameterE" xfId="339"/>
    <cellStyle name="sup3Percentage" xfId="340"/>
    <cellStyle name="supFloat" xfId="341"/>
    <cellStyle name="supInt" xfId="342"/>
    <cellStyle name="supParameterE" xfId="343"/>
    <cellStyle name="supParameterS" xfId="344"/>
    <cellStyle name="supPD" xfId="345"/>
    <cellStyle name="supPercentage" xfId="346"/>
    <cellStyle name="supPercentageL" xfId="347"/>
    <cellStyle name="supPercentageM" xfId="348"/>
    <cellStyle name="supSelection" xfId="349"/>
    <cellStyle name="supText" xfId="350"/>
    <cellStyle name="Title" xfId="351"/>
    <cellStyle name="Title 2" xfId="352"/>
    <cellStyle name="Total" xfId="353"/>
    <cellStyle name="Total 2" xfId="354"/>
    <cellStyle name="Tusental (0)_9604" xfId="355"/>
    <cellStyle name="Tusental 10" xfId="356"/>
    <cellStyle name="Tusental 10 2" xfId="357"/>
    <cellStyle name="Tusental 11" xfId="358"/>
    <cellStyle name="Tusental 11 2" xfId="359"/>
    <cellStyle name="Tusental 12" xfId="360"/>
    <cellStyle name="Tusental 12 2" xfId="361"/>
    <cellStyle name="Tusental 13" xfId="362"/>
    <cellStyle name="Tusental 13 2" xfId="363"/>
    <cellStyle name="Tusental 14" xfId="364"/>
    <cellStyle name="Tusental 14 2" xfId="365"/>
    <cellStyle name="Tusental 15" xfId="366"/>
    <cellStyle name="Tusental 15 2" xfId="367"/>
    <cellStyle name="Tusental 16" xfId="368"/>
    <cellStyle name="Tusental 16 2" xfId="369"/>
    <cellStyle name="Tusental 17" xfId="370"/>
    <cellStyle name="Tusental 17 2" xfId="371"/>
    <cellStyle name="Tusental 18" xfId="372"/>
    <cellStyle name="Tusental 18 2" xfId="373"/>
    <cellStyle name="Tusental 19" xfId="374"/>
    <cellStyle name="Tusental 19 2" xfId="375"/>
    <cellStyle name="Tusental 2" xfId="376"/>
    <cellStyle name="Tusental 20" xfId="377"/>
    <cellStyle name="Tusental 20 2" xfId="378"/>
    <cellStyle name="Tusental 21" xfId="379"/>
    <cellStyle name="Tusental 21 2" xfId="380"/>
    <cellStyle name="Tusental 22" xfId="381"/>
    <cellStyle name="Tusental 22 2" xfId="382"/>
    <cellStyle name="Tusental 23" xfId="383"/>
    <cellStyle name="Tusental 23 2" xfId="384"/>
    <cellStyle name="Tusental 24" xfId="385"/>
    <cellStyle name="Tusental 25" xfId="386"/>
    <cellStyle name="Tusental 26" xfId="387"/>
    <cellStyle name="Tusental 27" xfId="388"/>
    <cellStyle name="Tusental 28" xfId="389"/>
    <cellStyle name="Tusental 29" xfId="390"/>
    <cellStyle name="Tusental 3" xfId="391"/>
    <cellStyle name="Tusental 3 2" xfId="392"/>
    <cellStyle name="Tusental 3 2 2" xfId="393"/>
    <cellStyle name="Tusental 3 3" xfId="394"/>
    <cellStyle name="Tusental 30" xfId="395"/>
    <cellStyle name="Tusental 31" xfId="396"/>
    <cellStyle name="Tusental 32" xfId="397"/>
    <cellStyle name="Tusental 33" xfId="398"/>
    <cellStyle name="Tusental 34" xfId="399"/>
    <cellStyle name="Tusental 35" xfId="400"/>
    <cellStyle name="Tusental 36" xfId="401"/>
    <cellStyle name="Tusental 37" xfId="402"/>
    <cellStyle name="Tusental 38" xfId="403"/>
    <cellStyle name="Tusental 39" xfId="404"/>
    <cellStyle name="Tusental 4" xfId="405"/>
    <cellStyle name="Tusental 4 2" xfId="406"/>
    <cellStyle name="Tusental 40" xfId="407"/>
    <cellStyle name="Tusental 41" xfId="408"/>
    <cellStyle name="Tusental 5" xfId="409"/>
    <cellStyle name="Tusental 5 2" xfId="410"/>
    <cellStyle name="Tusental 6" xfId="411"/>
    <cellStyle name="Tusental 6 2" xfId="412"/>
    <cellStyle name="Tusental 7" xfId="413"/>
    <cellStyle name="Tusental 7 2" xfId="414"/>
    <cellStyle name="Tusental 8" xfId="415"/>
    <cellStyle name="Tusental 8 2" xfId="416"/>
    <cellStyle name="Tusental 9" xfId="417"/>
    <cellStyle name="Tusental 9 2" xfId="418"/>
    <cellStyle name="Utdata" xfId="419"/>
    <cellStyle name="Valuta (0)_9604" xfId="420"/>
    <cellStyle name="Varningstext" xfId="421"/>
    <cellStyle name="Währung [0]_Jul94" xfId="422"/>
    <cellStyle name="Währung_Jul94" xfId="423"/>
    <cellStyle name="Warning Text" xfId="424"/>
    <cellStyle name="Warning Text 2" xfId="425"/>
  </cellStyles>
  <dxfs count="3">
    <dxf>
      <fill>
        <patternFill>
          <bgColor rgb="FFFF0000"/>
        </patternFill>
      </fill>
    </dxf>
    <dxf>
      <numFmt numFmtId="211" formatCode="#&quot;,&quot;###&quot;,&quot;##0_ ;\-#,##0\ "/>
      <border/>
    </dxf>
    <dxf>
      <numFmt numFmtId="212" formatCode="#&quot;,&quot;##0_ ;\-#,##0\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D00"/>
      <rgbColor rgb="00D8F1B2"/>
      <rgbColor rgb="00B16694"/>
      <rgbColor rgb="00FFFF00"/>
      <rgbColor rgb="00F38AB3"/>
      <rgbColor rgb="00E2ECEE"/>
      <rgbColor rgb="00FAD0E1"/>
      <rgbColor rgb="00B5E05B"/>
      <rgbColor rgb="008A1B60"/>
      <rgbColor rgb="00A07EA3"/>
      <rgbColor rgb="00B0E1E8"/>
      <rgbColor rgb="005494A0"/>
      <rgbColor rgb="00CCCCCC"/>
      <rgbColor rgb="00666666"/>
      <rgbColor rgb="00A3D830"/>
      <rgbColor rgb="00D0ED9D"/>
      <rgbColor rgb="00005F71"/>
      <rgbColor rgb="00A8C8CF"/>
      <rgbColor rgb="008A1B60"/>
      <rgbColor rgb="00D7B1C9"/>
      <rgbColor rgb="000092AA"/>
      <rgbColor rgb="00CFEFF5"/>
      <rgbColor rgb="00A3D830"/>
      <rgbColor rgb="00D0ED9D"/>
      <rgbColor rgb="00005F71"/>
      <rgbColor rgb="00A8C8CF"/>
      <rgbColor rgb="008A1B60"/>
      <rgbColor rgb="00D7B1C9"/>
      <rgbColor rgb="000092AA"/>
      <rgbColor rgb="00CFEFF5"/>
      <rgbColor rgb="00F2E6EC"/>
      <rgbColor rgb="00F8FAFB"/>
      <rgbColor rgb="00DFF5D1"/>
      <rgbColor rgb="00E9D3E0"/>
      <rgbColor rgb="00F8F2F5"/>
      <rgbColor rgb="00F5A1C2"/>
      <rgbColor rgb="00F2FAFC"/>
      <rgbColor rgb="00FFCFCC"/>
      <rgbColor rgb="00D7B1C9"/>
      <rgbColor rgb="00A8C8CF"/>
      <rgbColor rgb="00BFA8C1"/>
      <rgbColor rgb="00FF9E99"/>
      <rgbColor rgb="00FF6E66"/>
      <rgbColor rgb="00FF3D33"/>
      <rgbColor rgb="0054B6C0"/>
      <rgbColor rgb="00999999"/>
      <rgbColor rgb="00005F71"/>
      <rgbColor rgb="00C7E987"/>
      <rgbColor rgb="00A3D830"/>
      <rgbColor rgb="00725274"/>
      <rgbColor rgb="00FF0D00"/>
      <rgbColor rgb="00E3F5F9"/>
      <rgbColor rgb="000092AA"/>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externalLink" Target="externalLinks/externalLink3.xml" /><Relationship Id="rId4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400050</xdr:colOff>
      <xdr:row>51</xdr:row>
      <xdr:rowOff>28575</xdr:rowOff>
    </xdr:to>
    <xdr:pic>
      <xdr:nvPicPr>
        <xdr:cNvPr id="1" name="Picture 3" descr="G:\Allt från C\QuarterlyReports\2015_Q3\2015_Q3_factbook cover.jpg"/>
        <xdr:cNvPicPr preferRelativeResize="1">
          <a:picLocks noChangeAspect="1"/>
        </xdr:cNvPicPr>
      </xdr:nvPicPr>
      <xdr:blipFill>
        <a:blip r:embed="rId1"/>
        <a:stretch>
          <a:fillRect/>
        </a:stretch>
      </xdr:blipFill>
      <xdr:spPr>
        <a:xfrm>
          <a:off x="0" y="0"/>
          <a:ext cx="5886450" cy="828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27</xdr:row>
      <xdr:rowOff>0</xdr:rowOff>
    </xdr:from>
    <xdr:to>
      <xdr:col>2</xdr:col>
      <xdr:colOff>0</xdr:colOff>
      <xdr:row>27</xdr:row>
      <xdr:rowOff>0</xdr:rowOff>
    </xdr:to>
    <xdr:sp>
      <xdr:nvSpPr>
        <xdr:cNvPr id="1" name="AutoShape 6"/>
        <xdr:cNvSpPr>
          <a:spLocks/>
        </xdr:cNvSpPr>
      </xdr:nvSpPr>
      <xdr:spPr>
        <a:xfrm>
          <a:off x="3381375" y="4752975"/>
          <a:ext cx="0" cy="0"/>
        </a:xfrm>
        <a:prstGeom prst="wedgeRectCallout">
          <a:avLst>
            <a:gd name="adj1" fmla="val 147560"/>
            <a:gd name="adj2" fmla="val -2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Fördelningen överensstämmer ej helt mellan banken och GRS.</a:t>
          </a:r>
        </a:p>
      </xdr:txBody>
    </xdr:sp>
    <xdr:clientData/>
  </xdr:twoCellAnchor>
  <xdr:twoCellAnchor>
    <xdr:from>
      <xdr:col>2</xdr:col>
      <xdr:colOff>0</xdr:colOff>
      <xdr:row>27</xdr:row>
      <xdr:rowOff>0</xdr:rowOff>
    </xdr:from>
    <xdr:to>
      <xdr:col>2</xdr:col>
      <xdr:colOff>0</xdr:colOff>
      <xdr:row>27</xdr:row>
      <xdr:rowOff>0</xdr:rowOff>
    </xdr:to>
    <xdr:sp>
      <xdr:nvSpPr>
        <xdr:cNvPr id="2" name="AutoShape 7"/>
        <xdr:cNvSpPr>
          <a:spLocks/>
        </xdr:cNvSpPr>
      </xdr:nvSpPr>
      <xdr:spPr>
        <a:xfrm>
          <a:off x="3381375" y="4752975"/>
          <a:ext cx="0" cy="0"/>
        </a:xfrm>
        <a:prstGeom prst="wedgeRectCallout">
          <a:avLst>
            <a:gd name="adj1" fmla="val 147560"/>
            <a:gd name="adj2" fmla="val -2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Fördelningen överensstämmer ej helt mellan banken och GRS.</a:t>
          </a:r>
        </a:p>
      </xdr:txBody>
    </xdr:sp>
    <xdr:clientData/>
  </xdr:twoCellAnchor>
  <xdr:twoCellAnchor>
    <xdr:from>
      <xdr:col>2</xdr:col>
      <xdr:colOff>0</xdr:colOff>
      <xdr:row>27</xdr:row>
      <xdr:rowOff>0</xdr:rowOff>
    </xdr:from>
    <xdr:to>
      <xdr:col>2</xdr:col>
      <xdr:colOff>0</xdr:colOff>
      <xdr:row>27</xdr:row>
      <xdr:rowOff>0</xdr:rowOff>
    </xdr:to>
    <xdr:sp>
      <xdr:nvSpPr>
        <xdr:cNvPr id="3" name="AutoShape 8"/>
        <xdr:cNvSpPr>
          <a:spLocks/>
        </xdr:cNvSpPr>
      </xdr:nvSpPr>
      <xdr:spPr>
        <a:xfrm>
          <a:off x="3381375" y="4752975"/>
          <a:ext cx="0" cy="0"/>
        </a:xfrm>
        <a:prstGeom prst="wedgeRectCallout">
          <a:avLst>
            <a:gd name="adj1" fmla="val 147560"/>
            <a:gd name="adj2" fmla="val -2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Fördelningen överensstämmer ej helt mellan banken och GRS.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xdr:colOff>
      <xdr:row>0</xdr:row>
      <xdr:rowOff>0</xdr:rowOff>
    </xdr:to>
    <xdr:sp>
      <xdr:nvSpPr>
        <xdr:cNvPr id="1" name="Text Box 8"/>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2" name="Text Box 10"/>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3" name="Text Box 12"/>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4" name="Text Box 14"/>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5" name="Text Box 16"/>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18</xdr:row>
      <xdr:rowOff>0</xdr:rowOff>
    </xdr:from>
    <xdr:to>
      <xdr:col>0</xdr:col>
      <xdr:colOff>66675</xdr:colOff>
      <xdr:row>18</xdr:row>
      <xdr:rowOff>0</xdr:rowOff>
    </xdr:to>
    <xdr:sp>
      <xdr:nvSpPr>
        <xdr:cNvPr id="6" name="Text Box 8"/>
        <xdr:cNvSpPr txBox="1">
          <a:spLocks noChangeArrowheads="1"/>
        </xdr:cNvSpPr>
      </xdr:nvSpPr>
      <xdr:spPr>
        <a:xfrm>
          <a:off x="0" y="4029075"/>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18</xdr:row>
      <xdr:rowOff>0</xdr:rowOff>
    </xdr:from>
    <xdr:to>
      <xdr:col>0</xdr:col>
      <xdr:colOff>66675</xdr:colOff>
      <xdr:row>18</xdr:row>
      <xdr:rowOff>0</xdr:rowOff>
    </xdr:to>
    <xdr:sp>
      <xdr:nvSpPr>
        <xdr:cNvPr id="7" name="Text Box 10"/>
        <xdr:cNvSpPr txBox="1">
          <a:spLocks noChangeArrowheads="1"/>
        </xdr:cNvSpPr>
      </xdr:nvSpPr>
      <xdr:spPr>
        <a:xfrm>
          <a:off x="0" y="4029075"/>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18</xdr:row>
      <xdr:rowOff>0</xdr:rowOff>
    </xdr:from>
    <xdr:to>
      <xdr:col>0</xdr:col>
      <xdr:colOff>66675</xdr:colOff>
      <xdr:row>18</xdr:row>
      <xdr:rowOff>0</xdr:rowOff>
    </xdr:to>
    <xdr:sp>
      <xdr:nvSpPr>
        <xdr:cNvPr id="8" name="Text Box 12"/>
        <xdr:cNvSpPr txBox="1">
          <a:spLocks noChangeArrowheads="1"/>
        </xdr:cNvSpPr>
      </xdr:nvSpPr>
      <xdr:spPr>
        <a:xfrm>
          <a:off x="0" y="4029075"/>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18</xdr:row>
      <xdr:rowOff>0</xdr:rowOff>
    </xdr:from>
    <xdr:to>
      <xdr:col>0</xdr:col>
      <xdr:colOff>66675</xdr:colOff>
      <xdr:row>18</xdr:row>
      <xdr:rowOff>0</xdr:rowOff>
    </xdr:to>
    <xdr:sp>
      <xdr:nvSpPr>
        <xdr:cNvPr id="9" name="Text Box 14"/>
        <xdr:cNvSpPr txBox="1">
          <a:spLocks noChangeArrowheads="1"/>
        </xdr:cNvSpPr>
      </xdr:nvSpPr>
      <xdr:spPr>
        <a:xfrm>
          <a:off x="0" y="4029075"/>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18</xdr:row>
      <xdr:rowOff>0</xdr:rowOff>
    </xdr:from>
    <xdr:to>
      <xdr:col>0</xdr:col>
      <xdr:colOff>66675</xdr:colOff>
      <xdr:row>18</xdr:row>
      <xdr:rowOff>0</xdr:rowOff>
    </xdr:to>
    <xdr:sp>
      <xdr:nvSpPr>
        <xdr:cNvPr id="10" name="Text Box 16"/>
        <xdr:cNvSpPr txBox="1">
          <a:spLocks noChangeArrowheads="1"/>
        </xdr:cNvSpPr>
      </xdr:nvSpPr>
      <xdr:spPr>
        <a:xfrm>
          <a:off x="0" y="4029075"/>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18</xdr:row>
      <xdr:rowOff>0</xdr:rowOff>
    </xdr:from>
    <xdr:to>
      <xdr:col>0</xdr:col>
      <xdr:colOff>66675</xdr:colOff>
      <xdr:row>18</xdr:row>
      <xdr:rowOff>0</xdr:rowOff>
    </xdr:to>
    <xdr:sp>
      <xdr:nvSpPr>
        <xdr:cNvPr id="11" name="Text Box 8"/>
        <xdr:cNvSpPr txBox="1">
          <a:spLocks noChangeArrowheads="1"/>
        </xdr:cNvSpPr>
      </xdr:nvSpPr>
      <xdr:spPr>
        <a:xfrm>
          <a:off x="0" y="4029075"/>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18</xdr:row>
      <xdr:rowOff>0</xdr:rowOff>
    </xdr:from>
    <xdr:to>
      <xdr:col>0</xdr:col>
      <xdr:colOff>66675</xdr:colOff>
      <xdr:row>18</xdr:row>
      <xdr:rowOff>0</xdr:rowOff>
    </xdr:to>
    <xdr:sp>
      <xdr:nvSpPr>
        <xdr:cNvPr id="12" name="Text Box 10"/>
        <xdr:cNvSpPr txBox="1">
          <a:spLocks noChangeArrowheads="1"/>
        </xdr:cNvSpPr>
      </xdr:nvSpPr>
      <xdr:spPr>
        <a:xfrm>
          <a:off x="0" y="4029075"/>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18</xdr:row>
      <xdr:rowOff>0</xdr:rowOff>
    </xdr:from>
    <xdr:to>
      <xdr:col>0</xdr:col>
      <xdr:colOff>66675</xdr:colOff>
      <xdr:row>18</xdr:row>
      <xdr:rowOff>0</xdr:rowOff>
    </xdr:to>
    <xdr:sp>
      <xdr:nvSpPr>
        <xdr:cNvPr id="13" name="Text Box 12"/>
        <xdr:cNvSpPr txBox="1">
          <a:spLocks noChangeArrowheads="1"/>
        </xdr:cNvSpPr>
      </xdr:nvSpPr>
      <xdr:spPr>
        <a:xfrm>
          <a:off x="0" y="4029075"/>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18</xdr:row>
      <xdr:rowOff>0</xdr:rowOff>
    </xdr:from>
    <xdr:to>
      <xdr:col>0</xdr:col>
      <xdr:colOff>66675</xdr:colOff>
      <xdr:row>18</xdr:row>
      <xdr:rowOff>0</xdr:rowOff>
    </xdr:to>
    <xdr:sp>
      <xdr:nvSpPr>
        <xdr:cNvPr id="14" name="Text Box 14"/>
        <xdr:cNvSpPr txBox="1">
          <a:spLocks noChangeArrowheads="1"/>
        </xdr:cNvSpPr>
      </xdr:nvSpPr>
      <xdr:spPr>
        <a:xfrm>
          <a:off x="0" y="4029075"/>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18</xdr:row>
      <xdr:rowOff>0</xdr:rowOff>
    </xdr:from>
    <xdr:to>
      <xdr:col>0</xdr:col>
      <xdr:colOff>66675</xdr:colOff>
      <xdr:row>18</xdr:row>
      <xdr:rowOff>0</xdr:rowOff>
    </xdr:to>
    <xdr:sp>
      <xdr:nvSpPr>
        <xdr:cNvPr id="15" name="Text Box 16"/>
        <xdr:cNvSpPr txBox="1">
          <a:spLocks noChangeArrowheads="1"/>
        </xdr:cNvSpPr>
      </xdr:nvSpPr>
      <xdr:spPr>
        <a:xfrm>
          <a:off x="0" y="4029075"/>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66675</xdr:colOff>
      <xdr:row>1</xdr:row>
      <xdr:rowOff>0</xdr:rowOff>
    </xdr:to>
    <xdr:sp>
      <xdr:nvSpPr>
        <xdr:cNvPr id="1"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2"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3"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4"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5"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6"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7"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8"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9"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0"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1" name="Text Box 11"/>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2"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3" name="Text Box 13"/>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4"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5" name="Text Box 15"/>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6"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7"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8"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9"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20"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466725</xdr:colOff>
      <xdr:row>10</xdr:row>
      <xdr:rowOff>133350</xdr:rowOff>
    </xdr:from>
    <xdr:ext cx="133350" cy="228600"/>
    <xdr:sp>
      <xdr:nvSpPr>
        <xdr:cNvPr id="1" name="Text Box 1"/>
        <xdr:cNvSpPr txBox="1">
          <a:spLocks noChangeArrowheads="1"/>
        </xdr:cNvSpPr>
      </xdr:nvSpPr>
      <xdr:spPr>
        <a:xfrm>
          <a:off x="6477000" y="1952625"/>
          <a:ext cx="133350" cy="228600"/>
        </a:xfrm>
        <a:prstGeom prst="rect">
          <a:avLst/>
        </a:prstGeom>
        <a:noFill/>
        <a:ln w="19050" cmpd="sng">
          <a:noFill/>
        </a:ln>
      </xdr:spPr>
      <xdr:txBody>
        <a:bodyPr vertOverflow="clip" wrap="square" lIns="36000" tIns="36000" rIns="36000" bIns="36000"/>
        <a:p>
          <a:pPr algn="l">
            <a:defRPr/>
          </a:pPr>
          <a:r>
            <a:rPr lang="en-US" cap="none" sz="1000" b="0" i="0" u="none" baseline="0">
              <a:solidFill>
                <a:srgbClr val="000000"/>
              </a:solidFil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27098\Local%20Settings\Temporary%20Internet%20Files\OLKC\ONE%20name%20lending%20Credit%20portfolio%20by%20industry%20and%20geography%2020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s31111nt21\gemck\Ge-11\Financial%20report\OH\OH%202006%20kv4_excel_ver%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_Group%20Reporting%20&amp;%20Controlling\Capital%20adequacy\Personal%20working%20files\Kenneth\Equity%20spec%20nov%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 val="Input"/>
    </sheetNames>
    <sheetDataSet>
      <sheetData sheetId="1">
        <row r="3">
          <cell r="B3" t="str">
            <v>Row_Corp_Transp</v>
          </cell>
          <cell r="C3">
            <v>23598611.6571</v>
          </cell>
          <cell r="D3">
            <v>5520046.7822</v>
          </cell>
          <cell r="E3">
            <v>3159378.0551</v>
          </cell>
          <cell r="F3">
            <v>1662723.9929</v>
          </cell>
          <cell r="G3">
            <v>1219714.9074</v>
          </cell>
          <cell r="H3">
            <v>1799193.854</v>
          </cell>
          <cell r="I3">
            <v>2276326.1533</v>
          </cell>
          <cell r="J3">
            <v>6168983.0481</v>
          </cell>
          <cell r="K3">
            <v>285277.4905</v>
          </cell>
        </row>
        <row r="4">
          <cell r="B4" t="str">
            <v>Row_Corp_Constr</v>
          </cell>
          <cell r="C4">
            <v>10885167.0234</v>
          </cell>
          <cell r="D4">
            <v>322357.656</v>
          </cell>
          <cell r="E4">
            <v>484697.4738</v>
          </cell>
          <cell r="F4">
            <v>1078473.6379</v>
          </cell>
          <cell r="G4">
            <v>906727.4636</v>
          </cell>
          <cell r="H4">
            <v>1251443.8502</v>
          </cell>
          <cell r="I4">
            <v>1065649.3051</v>
          </cell>
          <cell r="J4">
            <v>3377162.1503</v>
          </cell>
          <cell r="K4">
            <v>1088406.5398</v>
          </cell>
        </row>
        <row r="5">
          <cell r="B5" t="str">
            <v>Row_Corp_El_Gas_Water</v>
          </cell>
          <cell r="C5">
            <v>19727617.7238</v>
          </cell>
          <cell r="D5">
            <v>1369699.2457</v>
          </cell>
          <cell r="E5">
            <v>3569805.4799</v>
          </cell>
          <cell r="F5">
            <v>9314041.0332</v>
          </cell>
          <cell r="G5">
            <v>2295580.1641</v>
          </cell>
          <cell r="H5">
            <v>1650849.3225</v>
          </cell>
          <cell r="I5">
            <v>1882631.1444</v>
          </cell>
          <cell r="J5">
            <v>12514394.8422</v>
          </cell>
          <cell r="K5">
            <v>360883.3885</v>
          </cell>
        </row>
        <row r="6">
          <cell r="B6" t="str">
            <v>Row_Not_Available</v>
          </cell>
          <cell r="C6">
            <v>0</v>
          </cell>
          <cell r="D6">
            <v>0</v>
          </cell>
          <cell r="E6">
            <v>3.4921</v>
          </cell>
          <cell r="F6">
            <v>0</v>
          </cell>
          <cell r="G6">
            <v>0</v>
          </cell>
          <cell r="H6">
            <v>0</v>
          </cell>
          <cell r="I6">
            <v>0</v>
          </cell>
          <cell r="J6">
            <v>0</v>
          </cell>
          <cell r="K6">
            <v>0</v>
          </cell>
        </row>
        <row r="7">
          <cell r="B7" t="str">
            <v>Row_House_Mortg</v>
          </cell>
          <cell r="C7">
            <v>359359172.1793</v>
          </cell>
          <cell r="D7">
            <v>0</v>
          </cell>
          <cell r="E7">
            <v>2846018.1359</v>
          </cell>
          <cell r="F7">
            <v>0</v>
          </cell>
          <cell r="G7">
            <v>13911618.8919</v>
          </cell>
          <cell r="H7">
            <v>8114301.1983</v>
          </cell>
          <cell r="I7">
            <v>18089004.6128</v>
          </cell>
          <cell r="J7">
            <v>0</v>
          </cell>
          <cell r="K7">
            <v>2918629.5215</v>
          </cell>
        </row>
        <row r="8">
          <cell r="B8" t="str">
            <v>Row_PropMan_Multi</v>
          </cell>
          <cell r="C8">
            <v>103811432.3771</v>
          </cell>
          <cell r="D8">
            <v>361.4529</v>
          </cell>
          <cell r="E8">
            <v>81993.09</v>
          </cell>
          <cell r="F8">
            <v>0</v>
          </cell>
          <cell r="G8">
            <v>0</v>
          </cell>
          <cell r="H8">
            <v>1925271.3676</v>
          </cell>
          <cell r="I8">
            <v>12818.5996</v>
          </cell>
          <cell r="J8">
            <v>23218007.651</v>
          </cell>
          <cell r="K8">
            <v>31967.019</v>
          </cell>
        </row>
        <row r="9">
          <cell r="B9" t="str">
            <v>Row_House_Other</v>
          </cell>
          <cell r="C9">
            <v>41538775.2113</v>
          </cell>
          <cell r="D9">
            <v>4417328.2574</v>
          </cell>
          <cell r="E9">
            <v>24152037.8891</v>
          </cell>
          <cell r="F9">
            <v>1026561.573</v>
          </cell>
          <cell r="G9">
            <v>2624648.6277</v>
          </cell>
          <cell r="H9">
            <v>2836778.2742</v>
          </cell>
          <cell r="I9">
            <v>1507934.2877</v>
          </cell>
          <cell r="J9">
            <v>6656.7091</v>
          </cell>
          <cell r="K9">
            <v>3002401.9619</v>
          </cell>
        </row>
        <row r="10">
          <cell r="B10" t="str">
            <v>Row_Corp_Bus_House_Serv</v>
          </cell>
          <cell r="C10">
            <v>72210080.4591</v>
          </cell>
          <cell r="D10">
            <v>4178107.8971</v>
          </cell>
          <cell r="E10">
            <v>15424565.9607</v>
          </cell>
          <cell r="F10">
            <v>6113741.7399</v>
          </cell>
          <cell r="G10">
            <v>2020761.6701</v>
          </cell>
          <cell r="H10">
            <v>2134839.7563</v>
          </cell>
          <cell r="I10">
            <v>2247772.3395</v>
          </cell>
          <cell r="J10">
            <v>16751538.038</v>
          </cell>
          <cell r="K10">
            <v>2629574.1668</v>
          </cell>
        </row>
        <row r="11">
          <cell r="B11" t="str">
            <v>Row_PropMan_Comm</v>
          </cell>
          <cell r="C11">
            <v>65646623.8443</v>
          </cell>
          <cell r="D11">
            <v>2665767.2538</v>
          </cell>
          <cell r="E11">
            <v>9443846.7871</v>
          </cell>
          <cell r="F11">
            <v>7705463.9512</v>
          </cell>
          <cell r="G11">
            <v>5360194.9345</v>
          </cell>
          <cell r="H11">
            <v>2639670.5103</v>
          </cell>
          <cell r="I11">
            <v>10251433.072</v>
          </cell>
          <cell r="J11">
            <v>42896342.8182</v>
          </cell>
          <cell r="K11">
            <v>1089968.1053</v>
          </cell>
        </row>
        <row r="12">
          <cell r="B12" t="str">
            <v>Row_Corp_Manufact</v>
          </cell>
          <cell r="C12">
            <v>92836502.453</v>
          </cell>
          <cell r="D12">
            <v>9561967.6118</v>
          </cell>
          <cell r="E12">
            <v>12508792.1726</v>
          </cell>
          <cell r="F12">
            <v>27423732.1795</v>
          </cell>
          <cell r="G12">
            <v>3627050.299</v>
          </cell>
          <cell r="H12">
            <v>1926159.4654</v>
          </cell>
          <cell r="I12">
            <v>6547903.2646</v>
          </cell>
          <cell r="J12">
            <v>30967450.9449</v>
          </cell>
          <cell r="K12">
            <v>12108745.0365</v>
          </cell>
        </row>
        <row r="13">
          <cell r="B13" t="str">
            <v>Row_Corp_Who_Ret</v>
          </cell>
          <cell r="C13">
            <v>32267385.5005</v>
          </cell>
          <cell r="D13">
            <v>1938215.074</v>
          </cell>
          <cell r="E13">
            <v>2028885.6597</v>
          </cell>
          <cell r="F13">
            <v>2118655.7055</v>
          </cell>
          <cell r="G13">
            <v>2202217.9589</v>
          </cell>
          <cell r="H13">
            <v>2964790.9949</v>
          </cell>
          <cell r="I13">
            <v>7588256.903</v>
          </cell>
          <cell r="J13">
            <v>11133150.4932</v>
          </cell>
          <cell r="K13">
            <v>5960671.9842</v>
          </cell>
        </row>
        <row r="14">
          <cell r="B14" t="str">
            <v>Row_Corp_Fin_Ins</v>
          </cell>
          <cell r="C14">
            <v>56122687.1757</v>
          </cell>
          <cell r="D14">
            <v>702300.2424</v>
          </cell>
          <cell r="E14">
            <v>7554935.2509</v>
          </cell>
          <cell r="F14">
            <v>2917898.6652</v>
          </cell>
          <cell r="G14">
            <v>175448.7953</v>
          </cell>
          <cell r="H14">
            <v>515324.9268</v>
          </cell>
          <cell r="I14">
            <v>438153.4347</v>
          </cell>
          <cell r="J14">
            <v>15824219.3575</v>
          </cell>
          <cell r="K14">
            <v>3537017.8145</v>
          </cell>
        </row>
        <row r="15">
          <cell r="B15" t="str">
            <v>Row_PubAdm</v>
          </cell>
          <cell r="C15">
            <v>16668941.7558</v>
          </cell>
          <cell r="D15">
            <v>6645.6053</v>
          </cell>
          <cell r="E15">
            <v>1057662.7336</v>
          </cell>
          <cell r="F15">
            <v>1207335.6017</v>
          </cell>
          <cell r="G15">
            <v>1755218.0853</v>
          </cell>
          <cell r="H15">
            <v>277423.4238</v>
          </cell>
          <cell r="I15">
            <v>2442263.115</v>
          </cell>
          <cell r="J15">
            <v>50904972.6514</v>
          </cell>
          <cell r="K15">
            <v>1554172.5723</v>
          </cell>
        </row>
        <row r="16">
          <cell r="B16" t="str">
            <v>Row_Corp_Mining</v>
          </cell>
          <cell r="C16">
            <v>2440842.697</v>
          </cell>
          <cell r="D16">
            <v>104688.714</v>
          </cell>
          <cell r="E16">
            <v>26558240.4601</v>
          </cell>
          <cell r="F16">
            <v>701449.0469</v>
          </cell>
          <cell r="G16">
            <v>23354.2376</v>
          </cell>
          <cell r="H16">
            <v>119277.7142</v>
          </cell>
          <cell r="I16">
            <v>88321.7294</v>
          </cell>
          <cell r="J16">
            <v>0</v>
          </cell>
          <cell r="K16">
            <v>439357.5236</v>
          </cell>
        </row>
        <row r="17">
          <cell r="B17" t="str">
            <v>Row_Corp_Other</v>
          </cell>
          <cell r="C17">
            <v>17262988.9853</v>
          </cell>
          <cell r="D17">
            <v>892657.2129</v>
          </cell>
          <cell r="E17">
            <v>4659828.235</v>
          </cell>
          <cell r="F17">
            <v>1176463.621</v>
          </cell>
          <cell r="G17">
            <v>245565.3602</v>
          </cell>
          <cell r="H17">
            <v>302707.2189</v>
          </cell>
          <cell r="I17">
            <v>207674.2267</v>
          </cell>
          <cell r="J17">
            <v>1686728.3999</v>
          </cell>
          <cell r="K17">
            <v>5713233.9699</v>
          </cell>
        </row>
        <row r="18">
          <cell r="B18" t="str">
            <v>Row_Corp_Ship</v>
          </cell>
          <cell r="C18">
            <v>11362557.9665</v>
          </cell>
          <cell r="D18">
            <v>734317.4123</v>
          </cell>
          <cell r="E18">
            <v>8093251.6128</v>
          </cell>
          <cell r="F18">
            <v>189415.8883</v>
          </cell>
          <cell r="G18">
            <v>725800.9138</v>
          </cell>
          <cell r="H18">
            <v>142117.9554</v>
          </cell>
          <cell r="I18">
            <v>249376.4144</v>
          </cell>
          <cell r="J18">
            <v>11378.9818</v>
          </cell>
          <cell r="K18">
            <v>14729102.2136</v>
          </cell>
        </row>
        <row r="19">
          <cell r="B19" t="str">
            <v>Row_Corp_Agri</v>
          </cell>
          <cell r="C19">
            <v>4821090.4455</v>
          </cell>
          <cell r="D19">
            <v>270940.3332</v>
          </cell>
          <cell r="E19">
            <v>10619.6776</v>
          </cell>
          <cell r="F19">
            <v>33441.8529</v>
          </cell>
          <cell r="G19">
            <v>1087413.6259</v>
          </cell>
          <cell r="H19">
            <v>1908031.2206</v>
          </cell>
          <cell r="I19">
            <v>617177.7888</v>
          </cell>
          <cell r="J19">
            <v>34972.3168</v>
          </cell>
          <cell r="K19">
            <v>10951.5357</v>
          </cell>
        </row>
        <row r="20">
          <cell r="B20" t="str">
            <v>Row_Banks</v>
          </cell>
          <cell r="C20">
            <v>89874285.612</v>
          </cell>
          <cell r="D20">
            <v>18805610.8296</v>
          </cell>
          <cell r="E20">
            <v>13653246.7871</v>
          </cell>
          <cell r="F20">
            <v>3106870.716</v>
          </cell>
          <cell r="G20">
            <v>175457.0569</v>
          </cell>
          <cell r="H20">
            <v>438173.4597</v>
          </cell>
          <cell r="I20">
            <v>444850.4935</v>
          </cell>
          <cell r="J20">
            <v>44828653.481</v>
          </cell>
          <cell r="K20">
            <v>16311126.3463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y"/>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Admin"/>
    </sheetNames>
    <sheetDataSet>
      <sheetData sheetId="73">
        <row r="17">
          <cell r="B17" t="b">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oup"/>
      <sheetName val="Parent"/>
      <sheetName val="Equity sheet Own funds file"/>
      <sheetName val="Förslag till ny layout nov 2014"/>
    </sheetNames>
    <sheetDataSet>
      <sheetData sheetId="3">
        <row r="816">
          <cell r="E816" t="str">
            <v>Minority interests</v>
          </cell>
        </row>
      </sheetData>
    </sheetDataSet>
  </externalBook>
</externalLink>
</file>

<file path=xl/theme/theme1.xml><?xml version="1.0" encoding="utf-8"?>
<a:theme xmlns:a="http://schemas.openxmlformats.org/drawingml/2006/main" name="Office Theme">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tabSelected="1" zoomScale="70" zoomScaleNormal="70" zoomScaleSheetLayoutView="100" zoomScalePageLayoutView="0" workbookViewId="0" topLeftCell="A1">
      <selection activeCell="A1" sqref="A1"/>
    </sheetView>
  </sheetViews>
  <sheetFormatPr defaultColWidth="9.140625" defaultRowHeight="12.75"/>
  <cols>
    <col min="1" max="10" width="9.140625" style="45" customWidth="1"/>
    <col min="11" max="11" width="9.28125" style="45" customWidth="1"/>
    <col min="12" max="16384" width="9.140625" style="45"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sheetData>
  <sheetProtection/>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J57"/>
  <sheetViews>
    <sheetView zoomScale="85" zoomScaleNormal="85" zoomScalePageLayoutView="0" workbookViewId="0" topLeftCell="A1">
      <selection activeCell="A1" sqref="A1"/>
    </sheetView>
  </sheetViews>
  <sheetFormatPr defaultColWidth="9.140625" defaultRowHeight="12.75"/>
  <cols>
    <col min="1" max="1" width="40.57421875" style="1" customWidth="1"/>
    <col min="2" max="16384" width="9.140625" style="1" customWidth="1"/>
  </cols>
  <sheetData>
    <row r="1" spans="1:10" ht="15">
      <c r="A1" s="115" t="s">
        <v>124</v>
      </c>
      <c r="B1" s="66"/>
      <c r="C1" s="66"/>
      <c r="D1" s="66"/>
      <c r="E1" s="66"/>
      <c r="F1" s="66"/>
      <c r="G1" s="66"/>
      <c r="H1" s="66"/>
      <c r="I1" s="66"/>
      <c r="J1" s="66"/>
    </row>
    <row r="2" spans="1:10" ht="15">
      <c r="A2" s="115"/>
      <c r="B2" s="66"/>
      <c r="C2" s="66"/>
      <c r="D2" s="66"/>
      <c r="E2" s="66"/>
      <c r="F2" s="66"/>
      <c r="G2" s="66"/>
      <c r="H2" s="66"/>
      <c r="I2" s="66"/>
      <c r="J2" s="66"/>
    </row>
    <row r="3" spans="1:9" ht="15">
      <c r="A3" s="115" t="s">
        <v>132</v>
      </c>
      <c r="B3" s="455"/>
      <c r="C3" s="455"/>
      <c r="D3" s="455"/>
      <c r="E3" s="455"/>
      <c r="F3" s="455"/>
      <c r="G3" s="455"/>
      <c r="H3" s="455"/>
      <c r="I3" s="36"/>
    </row>
    <row r="4" spans="1:10" ht="25.5">
      <c r="A4" s="112" t="s">
        <v>52</v>
      </c>
      <c r="B4" s="113" t="s">
        <v>509</v>
      </c>
      <c r="C4" s="113" t="s">
        <v>526</v>
      </c>
      <c r="D4" s="113" t="s">
        <v>550</v>
      </c>
      <c r="E4" s="113" t="s">
        <v>616</v>
      </c>
      <c r="F4" s="113" t="s">
        <v>643</v>
      </c>
      <c r="G4" s="113" t="s">
        <v>734</v>
      </c>
      <c r="H4" s="113" t="s">
        <v>760</v>
      </c>
      <c r="I4" s="113" t="s">
        <v>811</v>
      </c>
      <c r="J4" s="113" t="s">
        <v>849</v>
      </c>
    </row>
    <row r="5" spans="1:10" ht="12.75">
      <c r="A5" s="116" t="s">
        <v>95</v>
      </c>
      <c r="B5" s="117">
        <v>1282</v>
      </c>
      <c r="C5" s="117">
        <v>1303</v>
      </c>
      <c r="D5" s="117">
        <v>1330</v>
      </c>
      <c r="E5" s="117">
        <v>1388</v>
      </c>
      <c r="F5" s="117">
        <v>1363</v>
      </c>
      <c r="G5" s="117">
        <v>1356</v>
      </c>
      <c r="H5" s="117">
        <v>1417</v>
      </c>
      <c r="I5" s="117">
        <v>1395</v>
      </c>
      <c r="J5" s="117">
        <v>1394</v>
      </c>
    </row>
    <row r="6" spans="1:10" ht="12.75">
      <c r="A6" s="118" t="s">
        <v>93</v>
      </c>
      <c r="B6" s="117">
        <v>83</v>
      </c>
      <c r="C6" s="117">
        <v>87</v>
      </c>
      <c r="D6" s="117">
        <v>96</v>
      </c>
      <c r="E6" s="117">
        <v>107</v>
      </c>
      <c r="F6" s="117">
        <v>86</v>
      </c>
      <c r="G6" s="117">
        <v>76</v>
      </c>
      <c r="H6" s="117">
        <v>108</v>
      </c>
      <c r="I6" s="117">
        <v>94</v>
      </c>
      <c r="J6" s="117">
        <v>88</v>
      </c>
    </row>
    <row r="7" spans="1:10" ht="12.75">
      <c r="A7" s="119" t="s">
        <v>96</v>
      </c>
      <c r="B7" s="120">
        <v>22</v>
      </c>
      <c r="C7" s="120">
        <v>24</v>
      </c>
      <c r="D7" s="120">
        <v>22</v>
      </c>
      <c r="E7" s="120">
        <v>22</v>
      </c>
      <c r="F7" s="120">
        <v>22</v>
      </c>
      <c r="G7" s="120">
        <v>22</v>
      </c>
      <c r="H7" s="120">
        <v>22</v>
      </c>
      <c r="I7" s="120">
        <v>20</v>
      </c>
      <c r="J7" s="120">
        <v>18</v>
      </c>
    </row>
    <row r="8" spans="1:10" ht="12.75">
      <c r="A8" s="121" t="s">
        <v>302</v>
      </c>
      <c r="B8" s="122">
        <v>1177</v>
      </c>
      <c r="C8" s="122">
        <v>1192</v>
      </c>
      <c r="D8" s="122">
        <v>1212</v>
      </c>
      <c r="E8" s="122">
        <v>1259</v>
      </c>
      <c r="F8" s="122">
        <v>1255</v>
      </c>
      <c r="G8" s="122">
        <v>1258</v>
      </c>
      <c r="H8" s="122">
        <v>1287</v>
      </c>
      <c r="I8" s="122">
        <v>1281</v>
      </c>
      <c r="J8" s="122">
        <v>1288</v>
      </c>
    </row>
    <row r="9" spans="1:10" ht="12.75">
      <c r="A9" s="116" t="s">
        <v>106</v>
      </c>
      <c r="B9" s="117">
        <v>923</v>
      </c>
      <c r="C9" s="117">
        <v>849</v>
      </c>
      <c r="D9" s="117">
        <v>904</v>
      </c>
      <c r="E9" s="117">
        <v>890</v>
      </c>
      <c r="F9" s="117">
        <v>1045</v>
      </c>
      <c r="G9" s="117">
        <v>943</v>
      </c>
      <c r="H9" s="117">
        <v>1020</v>
      </c>
      <c r="I9" s="117">
        <v>970</v>
      </c>
      <c r="J9" s="117">
        <v>975</v>
      </c>
    </row>
    <row r="10" spans="1:10" ht="12.75">
      <c r="A10" s="119" t="s">
        <v>93</v>
      </c>
      <c r="B10" s="114">
        <v>19</v>
      </c>
      <c r="C10" s="114">
        <v>11</v>
      </c>
      <c r="D10" s="114">
        <v>10</v>
      </c>
      <c r="E10" s="114">
        <v>9</v>
      </c>
      <c r="F10" s="114">
        <v>15</v>
      </c>
      <c r="G10" s="114">
        <v>6</v>
      </c>
      <c r="H10" s="114">
        <v>5</v>
      </c>
      <c r="I10" s="114">
        <v>18</v>
      </c>
      <c r="J10" s="114">
        <v>22</v>
      </c>
    </row>
    <row r="11" spans="1:10" ht="12.75">
      <c r="A11" s="121" t="s">
        <v>131</v>
      </c>
      <c r="B11" s="123">
        <v>904</v>
      </c>
      <c r="C11" s="123">
        <v>838</v>
      </c>
      <c r="D11" s="123">
        <v>894</v>
      </c>
      <c r="E11" s="123">
        <v>881</v>
      </c>
      <c r="F11" s="123">
        <v>1030</v>
      </c>
      <c r="G11" s="123">
        <v>937</v>
      </c>
      <c r="H11" s="123">
        <v>1015</v>
      </c>
      <c r="I11" s="123">
        <v>952</v>
      </c>
      <c r="J11" s="123">
        <v>953</v>
      </c>
    </row>
    <row r="12" spans="1:10" ht="25.5">
      <c r="A12" s="124" t="s">
        <v>303</v>
      </c>
      <c r="B12" s="125">
        <v>1.301991150442478</v>
      </c>
      <c r="C12" s="125">
        <v>1.422434367541766</v>
      </c>
      <c r="D12" s="125">
        <v>1.3557046979865772</v>
      </c>
      <c r="E12" s="125">
        <v>1.4290578887627696</v>
      </c>
      <c r="F12" s="125">
        <v>1.2184466019417475</v>
      </c>
      <c r="G12" s="125">
        <v>1.3425827107790822</v>
      </c>
      <c r="H12" s="125">
        <v>1.27</v>
      </c>
      <c r="I12" s="125">
        <v>1.3455882352941178</v>
      </c>
      <c r="J12" s="125">
        <v>1.3515215110178385</v>
      </c>
    </row>
    <row r="13" ht="12.75">
      <c r="A13" s="160"/>
    </row>
    <row r="14" ht="15">
      <c r="A14" s="115" t="s">
        <v>171</v>
      </c>
    </row>
    <row r="15" spans="1:10" ht="12.75">
      <c r="A15" s="131"/>
      <c r="B15" s="127" t="s">
        <v>139</v>
      </c>
      <c r="C15" s="127" t="s">
        <v>136</v>
      </c>
      <c r="D15" s="127" t="s">
        <v>137</v>
      </c>
      <c r="E15" s="127" t="s">
        <v>138</v>
      </c>
      <c r="F15" s="127" t="s">
        <v>139</v>
      </c>
      <c r="G15" s="127" t="s">
        <v>136</v>
      </c>
      <c r="H15" s="127" t="s">
        <v>137</v>
      </c>
      <c r="I15" s="127" t="s">
        <v>138</v>
      </c>
      <c r="J15" s="127" t="s">
        <v>139</v>
      </c>
    </row>
    <row r="16" spans="1:10" ht="12.75">
      <c r="A16" s="132" t="s">
        <v>16</v>
      </c>
      <c r="B16" s="128">
        <v>2013</v>
      </c>
      <c r="C16" s="128">
        <v>2013</v>
      </c>
      <c r="D16" s="128">
        <v>2014</v>
      </c>
      <c r="E16" s="128">
        <v>2014</v>
      </c>
      <c r="F16" s="128">
        <v>2014</v>
      </c>
      <c r="G16" s="128">
        <v>2014</v>
      </c>
      <c r="H16" s="128">
        <v>2015</v>
      </c>
      <c r="I16" s="128">
        <v>2015</v>
      </c>
      <c r="J16" s="128">
        <v>2015</v>
      </c>
    </row>
    <row r="17" spans="1:10" ht="19.5" customHeight="1">
      <c r="A17" s="45" t="s">
        <v>168</v>
      </c>
      <c r="B17" s="162">
        <v>10372.6516712667</v>
      </c>
      <c r="C17" s="162">
        <v>10407.8095819255</v>
      </c>
      <c r="D17" s="162">
        <v>10442.215816907199</v>
      </c>
      <c r="E17" s="162">
        <v>10506.2326191816</v>
      </c>
      <c r="F17" s="162">
        <v>10562.500466937401</v>
      </c>
      <c r="G17" s="162">
        <v>10286.9069918385</v>
      </c>
      <c r="H17" s="162">
        <v>10293.961701000002</v>
      </c>
      <c r="I17" s="162">
        <v>10272.925242000001</v>
      </c>
      <c r="J17" s="162">
        <v>10051.567784</v>
      </c>
    </row>
    <row r="18" spans="1:10" ht="19.5" customHeight="1">
      <c r="A18" s="45" t="s">
        <v>169</v>
      </c>
      <c r="B18" s="162">
        <v>2702.803035282481</v>
      </c>
      <c r="C18" s="162">
        <v>2677.2405975772203</v>
      </c>
      <c r="D18" s="162">
        <v>2661.693885322189</v>
      </c>
      <c r="E18" s="162">
        <v>2822.63150348215</v>
      </c>
      <c r="F18" s="162">
        <v>2725.2288324866004</v>
      </c>
      <c r="G18" s="162">
        <v>2715.5937580505692</v>
      </c>
      <c r="H18" s="162">
        <v>2688.9934443689694</v>
      </c>
      <c r="I18" s="162">
        <v>2653.00894077295</v>
      </c>
      <c r="J18" s="162">
        <v>2718.8752273210307</v>
      </c>
    </row>
    <row r="19" spans="1:10" ht="19.5" customHeight="1">
      <c r="A19" s="156" t="s">
        <v>170</v>
      </c>
      <c r="B19" s="114">
        <v>4070.90352207028</v>
      </c>
      <c r="C19" s="114">
        <v>4085.9905048485994</v>
      </c>
      <c r="D19" s="114">
        <v>4114.4223456836</v>
      </c>
      <c r="E19" s="114">
        <v>4156.816438248199</v>
      </c>
      <c r="F19" s="114">
        <v>4158.523793831351</v>
      </c>
      <c r="G19" s="114">
        <v>4231.481722782121</v>
      </c>
      <c r="H19" s="114">
        <v>4277.10161694</v>
      </c>
      <c r="I19" s="114">
        <v>4294.050141558001</v>
      </c>
      <c r="J19" s="114">
        <v>4288.52970206133</v>
      </c>
    </row>
    <row r="20" spans="1:10" ht="19.5" customHeight="1">
      <c r="A20" s="46" t="s">
        <v>171</v>
      </c>
      <c r="B20" s="162">
        <v>17146.35822861946</v>
      </c>
      <c r="C20" s="162">
        <v>17171.04068435132</v>
      </c>
      <c r="D20" s="162">
        <v>17218.332047912987</v>
      </c>
      <c r="E20" s="162">
        <v>17485.68056091195</v>
      </c>
      <c r="F20" s="162">
        <v>17446.25309325535</v>
      </c>
      <c r="G20" s="162">
        <v>17233.982472671192</v>
      </c>
      <c r="H20" s="162">
        <v>17260.056762308974</v>
      </c>
      <c r="I20" s="162">
        <v>17219.984324330948</v>
      </c>
      <c r="J20" s="162">
        <v>17058.972713382354</v>
      </c>
    </row>
    <row r="21" spans="1:10" ht="12.75">
      <c r="A21" s="160"/>
      <c r="B21" s="161"/>
      <c r="C21" s="161"/>
      <c r="D21" s="161"/>
      <c r="E21" s="161"/>
      <c r="F21" s="161"/>
      <c r="G21" s="161"/>
      <c r="H21" s="161"/>
      <c r="I21" s="161"/>
      <c r="J21" s="161"/>
    </row>
    <row r="22" spans="1:10" ht="12.75">
      <c r="A22" s="160"/>
      <c r="B22" s="161"/>
      <c r="C22" s="161"/>
      <c r="D22" s="161"/>
      <c r="E22" s="161"/>
      <c r="F22" s="161"/>
      <c r="G22" s="161"/>
      <c r="H22" s="161"/>
      <c r="I22" s="161"/>
      <c r="J22" s="66"/>
    </row>
    <row r="23" spans="1:10" ht="15">
      <c r="A23" s="115" t="s">
        <v>128</v>
      </c>
      <c r="B23" s="66"/>
      <c r="C23" s="66"/>
      <c r="D23" s="66"/>
      <c r="E23" s="66"/>
      <c r="F23" s="66"/>
      <c r="G23" s="66"/>
      <c r="H23" s="66"/>
      <c r="I23" s="66"/>
      <c r="J23" s="66"/>
    </row>
    <row r="24" spans="1:10" ht="12.75">
      <c r="A24" s="247" t="s">
        <v>290</v>
      </c>
      <c r="B24" s="717" t="s">
        <v>291</v>
      </c>
      <c r="C24" s="717" t="s">
        <v>292</v>
      </c>
      <c r="D24" s="717" t="s">
        <v>293</v>
      </c>
      <c r="E24" s="717" t="s">
        <v>294</v>
      </c>
      <c r="F24" s="717" t="s">
        <v>295</v>
      </c>
      <c r="G24" s="717" t="s">
        <v>296</v>
      </c>
      <c r="H24" s="717" t="s">
        <v>297</v>
      </c>
      <c r="I24" s="717" t="s">
        <v>298</v>
      </c>
      <c r="J24" s="717" t="s">
        <v>42</v>
      </c>
    </row>
    <row r="25" spans="1:10" ht="12.75">
      <c r="A25" s="45" t="s">
        <v>278</v>
      </c>
      <c r="B25" s="730">
        <v>49.786</v>
      </c>
      <c r="C25" s="730">
        <v>39.155</v>
      </c>
      <c r="D25" s="730">
        <v>49.494999999999976</v>
      </c>
      <c r="E25" s="730">
        <v>46.09</v>
      </c>
      <c r="F25" s="730">
        <v>27.66</v>
      </c>
      <c r="G25" s="730">
        <v>1.5</v>
      </c>
      <c r="H25" s="730">
        <v>5.255999999999999</v>
      </c>
      <c r="I25" s="730">
        <v>5.074</v>
      </c>
      <c r="J25" s="130">
        <v>224.016</v>
      </c>
    </row>
    <row r="26" spans="1:10" ht="12.75">
      <c r="A26" s="45" t="s">
        <v>279</v>
      </c>
      <c r="B26" s="730">
        <v>12.358475228403208</v>
      </c>
      <c r="C26" s="730">
        <v>0</v>
      </c>
      <c r="D26" s="730">
        <v>22.230609687300003</v>
      </c>
      <c r="E26" s="730">
        <v>0</v>
      </c>
      <c r="F26" s="730">
        <v>9.412803615000001</v>
      </c>
      <c r="G26" s="730">
        <v>31.455082162040945</v>
      </c>
      <c r="H26" s="730">
        <v>0.22590728675999996</v>
      </c>
      <c r="I26" s="730">
        <v>0</v>
      </c>
      <c r="J26" s="130">
        <v>75.68287797950417</v>
      </c>
    </row>
    <row r="27" spans="1:10" ht="12.75">
      <c r="A27" s="45" t="s">
        <v>280</v>
      </c>
      <c r="B27" s="730">
        <v>4.683811078824001</v>
      </c>
      <c r="C27" s="730">
        <v>1.8543223121549994</v>
      </c>
      <c r="D27" s="730">
        <v>1.7390154678712497</v>
      </c>
      <c r="E27" s="730">
        <v>7.326926333915997</v>
      </c>
      <c r="F27" s="730">
        <v>0.8848035398099999</v>
      </c>
      <c r="G27" s="730">
        <v>0.6683090566649998</v>
      </c>
      <c r="H27" s="730">
        <v>2.3437881001349994</v>
      </c>
      <c r="I27" s="730">
        <v>2.7466560948569994</v>
      </c>
      <c r="J27" s="130">
        <v>22.247631984233244</v>
      </c>
    </row>
    <row r="28" spans="1:10" ht="12.75">
      <c r="A28" s="45" t="s">
        <v>127</v>
      </c>
      <c r="B28" s="730">
        <v>25.931358556309938</v>
      </c>
      <c r="C28" s="730">
        <v>26.802050595103942</v>
      </c>
      <c r="D28" s="730">
        <v>29.256046541433513</v>
      </c>
      <c r="E28" s="730">
        <v>37.18300180090553</v>
      </c>
      <c r="F28" s="730">
        <v>28.642406772724797</v>
      </c>
      <c r="G28" s="730">
        <v>16.362587587210275</v>
      </c>
      <c r="H28" s="730">
        <v>1.5146516173675</v>
      </c>
      <c r="I28" s="730">
        <v>3.503841063008999</v>
      </c>
      <c r="J28" s="130">
        <v>169.1959445340645</v>
      </c>
    </row>
    <row r="29" spans="1:10" ht="12.75">
      <c r="A29" s="156" t="s">
        <v>890</v>
      </c>
      <c r="B29" s="731">
        <v>0.7010866397435364</v>
      </c>
      <c r="C29" s="731">
        <v>7.059602711249999</v>
      </c>
      <c r="D29" s="731">
        <v>4.706401807500001</v>
      </c>
      <c r="E29" s="731">
        <v>0</v>
      </c>
      <c r="F29" s="731">
        <v>9.26167</v>
      </c>
      <c r="G29" s="731">
        <v>9.412803615000001</v>
      </c>
      <c r="H29" s="731">
        <v>0</v>
      </c>
      <c r="I29" s="731">
        <v>0</v>
      </c>
      <c r="J29" s="732">
        <v>31.14156477349354</v>
      </c>
    </row>
    <row r="30" spans="1:10" ht="12.75">
      <c r="A30" s="46" t="s">
        <v>42</v>
      </c>
      <c r="B30" s="130">
        <v>93.46073150328068</v>
      </c>
      <c r="C30" s="130">
        <v>74.87097561850894</v>
      </c>
      <c r="D30" s="130">
        <v>107.42707350410474</v>
      </c>
      <c r="E30" s="130">
        <v>90.59992813482154</v>
      </c>
      <c r="F30" s="130">
        <v>75.8616839275348</v>
      </c>
      <c r="G30" s="130">
        <v>59.39878242091622</v>
      </c>
      <c r="H30" s="130">
        <v>9.3403470042625</v>
      </c>
      <c r="I30" s="130">
        <v>11.324497157865999</v>
      </c>
      <c r="J30" s="130">
        <v>522.2840192712954</v>
      </c>
    </row>
    <row r="31" spans="1:10" ht="51">
      <c r="A31" s="911" t="s">
        <v>904</v>
      </c>
      <c r="B31" s="66"/>
      <c r="C31" s="66"/>
      <c r="D31" s="66"/>
      <c r="E31" s="66"/>
      <c r="F31" s="66"/>
      <c r="G31" s="66"/>
      <c r="H31" s="66"/>
      <c r="I31" s="66"/>
      <c r="J31" s="66"/>
    </row>
    <row r="32" spans="1:10" ht="12.75">
      <c r="A32" s="66"/>
      <c r="B32" s="66"/>
      <c r="C32" s="66"/>
      <c r="D32" s="66"/>
      <c r="E32" s="66"/>
      <c r="F32" s="66"/>
      <c r="G32" s="66"/>
      <c r="H32" s="66"/>
      <c r="I32" s="66"/>
      <c r="J32" s="66"/>
    </row>
    <row r="33" spans="1:10" ht="15">
      <c r="A33" s="115" t="s">
        <v>125</v>
      </c>
      <c r="B33" s="66"/>
      <c r="C33" s="66"/>
      <c r="D33" s="66"/>
      <c r="E33" s="66"/>
      <c r="F33" s="66"/>
      <c r="G33" s="66"/>
      <c r="H33" s="66"/>
      <c r="I33" s="66"/>
      <c r="J33" s="66"/>
    </row>
    <row r="34" spans="1:10" ht="12.75">
      <c r="A34" s="133" t="s">
        <v>299</v>
      </c>
      <c r="B34" s="50" t="s">
        <v>291</v>
      </c>
      <c r="C34" s="50" t="s">
        <v>292</v>
      </c>
      <c r="D34" s="50" t="s">
        <v>293</v>
      </c>
      <c r="E34" s="50" t="s">
        <v>294</v>
      </c>
      <c r="F34" s="50" t="s">
        <v>295</v>
      </c>
      <c r="G34" s="50" t="s">
        <v>296</v>
      </c>
      <c r="H34" s="50" t="s">
        <v>297</v>
      </c>
      <c r="I34" s="50" t="s">
        <v>298</v>
      </c>
      <c r="J34" s="50" t="s">
        <v>42</v>
      </c>
    </row>
    <row r="35" spans="1:10" ht="12.75">
      <c r="A35" s="733" t="s">
        <v>117</v>
      </c>
      <c r="B35" s="734">
        <v>60.75726000000003</v>
      </c>
      <c r="C35" s="734">
        <v>47.048850000000016</v>
      </c>
      <c r="D35" s="734">
        <v>56.55314000000004</v>
      </c>
      <c r="E35" s="734">
        <v>48.71046000000003</v>
      </c>
      <c r="F35" s="734">
        <v>29.586930000000002</v>
      </c>
      <c r="G35" s="734">
        <v>1.6274</v>
      </c>
      <c r="H35" s="734">
        <v>5.255999999999999</v>
      </c>
      <c r="I35" s="734">
        <v>5.074</v>
      </c>
      <c r="J35" s="130">
        <v>254.61404000000013</v>
      </c>
    </row>
    <row r="36" spans="1:10" ht="12.75">
      <c r="A36" s="733" t="s">
        <v>891</v>
      </c>
      <c r="B36" s="734">
        <v>30.76649231182831</v>
      </c>
      <c r="C36" s="734">
        <v>26.992390966464367</v>
      </c>
      <c r="D36" s="734">
        <v>27.544480136894954</v>
      </c>
      <c r="E36" s="734">
        <v>20.64260777582151</v>
      </c>
      <c r="F36" s="734">
        <v>28.171363444850357</v>
      </c>
      <c r="G36" s="734">
        <v>52.50131467040114</v>
      </c>
      <c r="H36" s="734">
        <v>3.929845509262499</v>
      </c>
      <c r="I36" s="734">
        <v>4.785469357865997</v>
      </c>
      <c r="J36" s="130">
        <v>195.33396417338912</v>
      </c>
    </row>
    <row r="37" spans="1:10" ht="12.75">
      <c r="A37" s="733" t="s">
        <v>892</v>
      </c>
      <c r="B37" s="734">
        <v>0.031152890000000003</v>
      </c>
      <c r="C37" s="734">
        <v>0.050265609</v>
      </c>
      <c r="D37" s="734">
        <v>23.227257996000002</v>
      </c>
      <c r="E37" s="734">
        <v>21.119217707</v>
      </c>
      <c r="F37" s="734">
        <v>18.0910473429</v>
      </c>
      <c r="G37" s="734">
        <v>0.30354702440000003</v>
      </c>
      <c r="H37" s="734">
        <v>0.15450149500000002</v>
      </c>
      <c r="I37" s="734">
        <v>1.4650278</v>
      </c>
      <c r="J37" s="130">
        <v>64.4420178643</v>
      </c>
    </row>
    <row r="38" spans="1:10" ht="12.75">
      <c r="A38" s="733" t="s">
        <v>120</v>
      </c>
      <c r="B38" s="734"/>
      <c r="C38" s="734"/>
      <c r="D38" s="734"/>
      <c r="E38" s="734">
        <v>0.12764265200000002</v>
      </c>
      <c r="F38" s="734"/>
      <c r="G38" s="734">
        <v>3.8292795600000002</v>
      </c>
      <c r="H38" s="734"/>
      <c r="I38" s="734"/>
      <c r="J38" s="130">
        <v>3.9569222120000003</v>
      </c>
    </row>
    <row r="39" spans="1:10" ht="12.75">
      <c r="A39" s="733" t="s">
        <v>893</v>
      </c>
      <c r="B39" s="734">
        <v>0.7010866397435364</v>
      </c>
      <c r="C39" s="734"/>
      <c r="D39" s="734"/>
      <c r="E39" s="734"/>
      <c r="F39" s="734"/>
      <c r="G39" s="734"/>
      <c r="H39" s="734"/>
      <c r="I39" s="734"/>
      <c r="J39" s="130">
        <v>0.7010866397435364</v>
      </c>
    </row>
    <row r="40" spans="1:10" ht="12.75">
      <c r="A40" s="733" t="s">
        <v>122</v>
      </c>
      <c r="B40" s="734"/>
      <c r="C40" s="734"/>
      <c r="D40" s="734"/>
      <c r="E40" s="734"/>
      <c r="F40" s="734"/>
      <c r="G40" s="734">
        <v>0.8634704132909445</v>
      </c>
      <c r="H40" s="734"/>
      <c r="I40" s="734"/>
      <c r="J40" s="130">
        <v>0.8634704132909445</v>
      </c>
    </row>
    <row r="41" spans="1:10" ht="12.75">
      <c r="A41" s="733" t="s">
        <v>300</v>
      </c>
      <c r="B41" s="734"/>
      <c r="C41" s="734"/>
      <c r="D41" s="734"/>
      <c r="E41" s="734"/>
      <c r="F41" s="734"/>
      <c r="G41" s="734">
        <v>0.27377075282413893</v>
      </c>
      <c r="H41" s="734"/>
      <c r="I41" s="734"/>
      <c r="J41" s="130">
        <v>0.27377075282413893</v>
      </c>
    </row>
    <row r="42" spans="1:10" ht="12.75">
      <c r="A42" s="733" t="s">
        <v>123</v>
      </c>
      <c r="B42" s="734">
        <v>0.6054458181946124</v>
      </c>
      <c r="C42" s="734">
        <v>0.14989508954226138</v>
      </c>
      <c r="D42" s="734"/>
      <c r="E42" s="734"/>
      <c r="F42" s="734">
        <v>0.012343139784441813</v>
      </c>
      <c r="G42" s="734"/>
      <c r="H42" s="734"/>
      <c r="I42" s="734"/>
      <c r="J42" s="130">
        <v>0.7676840475213156</v>
      </c>
    </row>
    <row r="43" spans="1:10" ht="12.75">
      <c r="A43" s="735" t="s">
        <v>346</v>
      </c>
      <c r="B43" s="731">
        <v>0.5992938435142243</v>
      </c>
      <c r="C43" s="731">
        <v>0.6295739535023115</v>
      </c>
      <c r="D43" s="731">
        <v>0.10219537120979405</v>
      </c>
      <c r="E43" s="731"/>
      <c r="F43" s="731"/>
      <c r="G43" s="731"/>
      <c r="H43" s="731"/>
      <c r="I43" s="731"/>
      <c r="J43" s="732">
        <v>1.3310631682263299</v>
      </c>
    </row>
    <row r="44" spans="1:10" ht="12.75">
      <c r="A44" s="46" t="s">
        <v>347</v>
      </c>
      <c r="B44" s="130">
        <v>93.4607315032807</v>
      </c>
      <c r="C44" s="130">
        <v>74.87097561850895</v>
      </c>
      <c r="D44" s="130">
        <v>107.42707350410478</v>
      </c>
      <c r="E44" s="130">
        <v>90.59992813482155</v>
      </c>
      <c r="F44" s="130">
        <v>75.86168392753481</v>
      </c>
      <c r="G44" s="130">
        <v>59.398782420916234</v>
      </c>
      <c r="H44" s="130">
        <v>9.3403470042625</v>
      </c>
      <c r="I44" s="130">
        <v>11.324497157865997</v>
      </c>
      <c r="J44" s="130">
        <v>522.2840192712956</v>
      </c>
    </row>
    <row r="45" spans="1:10" ht="51">
      <c r="A45" s="911" t="s">
        <v>905</v>
      </c>
      <c r="B45" s="45"/>
      <c r="C45" s="45"/>
      <c r="D45" s="45"/>
      <c r="E45" s="45"/>
      <c r="F45" s="45"/>
      <c r="G45" s="45"/>
      <c r="H45" s="45"/>
      <c r="I45" s="45"/>
      <c r="J45" s="45"/>
    </row>
    <row r="46" spans="1:10" ht="12.75">
      <c r="A46" s="66"/>
      <c r="B46" s="66"/>
      <c r="C46" s="66"/>
      <c r="D46" s="66"/>
      <c r="E46" s="66"/>
      <c r="F46" s="66"/>
      <c r="G46" s="66"/>
      <c r="H46" s="66"/>
      <c r="I46" s="66"/>
      <c r="J46" s="66"/>
    </row>
    <row r="47" spans="1:10" ht="15">
      <c r="A47" s="115" t="s">
        <v>350</v>
      </c>
      <c r="B47" s="66"/>
      <c r="C47" s="66"/>
      <c r="D47" s="66"/>
      <c r="E47" s="66"/>
      <c r="F47" s="66"/>
      <c r="G47" s="66"/>
      <c r="H47" s="66"/>
      <c r="I47" s="66"/>
      <c r="J47" s="66"/>
    </row>
    <row r="48" spans="1:9" ht="24">
      <c r="A48" s="475" t="s">
        <v>348</v>
      </c>
      <c r="B48" s="586">
        <v>2010</v>
      </c>
      <c r="C48" s="586">
        <v>2011</v>
      </c>
      <c r="D48" s="587" t="s">
        <v>467</v>
      </c>
      <c r="E48" s="587" t="s">
        <v>531</v>
      </c>
      <c r="F48" s="587" t="s">
        <v>744</v>
      </c>
      <c r="G48" s="718" t="s">
        <v>760</v>
      </c>
      <c r="H48" s="718" t="s">
        <v>811</v>
      </c>
      <c r="I48" s="718" t="s">
        <v>849</v>
      </c>
    </row>
    <row r="49" spans="1:9" ht="12.75">
      <c r="A49" s="512" t="s">
        <v>127</v>
      </c>
      <c r="B49" s="589">
        <v>20</v>
      </c>
      <c r="C49" s="589">
        <v>32</v>
      </c>
      <c r="D49" s="589">
        <v>42.326</v>
      </c>
      <c r="E49" s="589">
        <v>45.26173187498379</v>
      </c>
      <c r="F49" s="589">
        <v>32.08773</v>
      </c>
      <c r="G49" s="719">
        <v>2.14434</v>
      </c>
      <c r="H49" s="719">
        <v>11.707</v>
      </c>
      <c r="I49" s="589">
        <v>13</v>
      </c>
    </row>
    <row r="50" spans="1:9" ht="12.75">
      <c r="A50" s="512" t="s">
        <v>301</v>
      </c>
      <c r="B50" s="588">
        <v>71</v>
      </c>
      <c r="C50" s="588">
        <v>95</v>
      </c>
      <c r="D50" s="589">
        <v>80.85</v>
      </c>
      <c r="E50" s="589">
        <v>72.83949446</v>
      </c>
      <c r="F50" s="589">
        <v>60.035</v>
      </c>
      <c r="G50" s="719">
        <v>12.06</v>
      </c>
      <c r="H50" s="719">
        <v>13.884</v>
      </c>
      <c r="I50" s="589">
        <v>12</v>
      </c>
    </row>
    <row r="51" spans="1:9" ht="12.75">
      <c r="A51" s="512" t="s">
        <v>129</v>
      </c>
      <c r="B51" s="588">
        <v>11</v>
      </c>
      <c r="C51" s="588">
        <v>0</v>
      </c>
      <c r="D51" s="589">
        <v>1.1</v>
      </c>
      <c r="E51" s="589">
        <v>1.788</v>
      </c>
      <c r="F51" s="589">
        <v>0</v>
      </c>
      <c r="G51" s="719">
        <v>0</v>
      </c>
      <c r="H51" s="719">
        <v>0</v>
      </c>
      <c r="I51" s="589">
        <v>0</v>
      </c>
    </row>
    <row r="52" spans="1:9" ht="12.75">
      <c r="A52" s="513" t="s">
        <v>126</v>
      </c>
      <c r="B52" s="590">
        <v>0</v>
      </c>
      <c r="C52" s="590">
        <v>0</v>
      </c>
      <c r="D52" s="591">
        <v>6.319</v>
      </c>
      <c r="E52" s="591">
        <v>0</v>
      </c>
      <c r="F52" s="591">
        <v>17.272</v>
      </c>
      <c r="G52" s="720">
        <v>0</v>
      </c>
      <c r="H52" s="720">
        <v>0</v>
      </c>
      <c r="I52" s="591">
        <v>0</v>
      </c>
    </row>
    <row r="53" spans="1:9" ht="12.75">
      <c r="A53" s="46" t="s">
        <v>349</v>
      </c>
      <c r="B53" s="592">
        <v>102</v>
      </c>
      <c r="C53" s="592">
        <v>126</v>
      </c>
      <c r="D53" s="593">
        <v>130.55</v>
      </c>
      <c r="E53" s="593">
        <v>119.88922633498379</v>
      </c>
      <c r="F53" s="593">
        <v>109.39</v>
      </c>
      <c r="G53" s="721">
        <v>14.204</v>
      </c>
      <c r="H53" s="721">
        <v>25.591</v>
      </c>
      <c r="I53" s="593">
        <v>25</v>
      </c>
    </row>
    <row r="54" spans="1:9" ht="12.75">
      <c r="A54" s="66"/>
      <c r="B54" s="66"/>
      <c r="C54" s="66"/>
      <c r="D54" s="66"/>
      <c r="E54" s="66"/>
      <c r="F54" s="66"/>
      <c r="G54" s="66"/>
      <c r="H54" s="66"/>
      <c r="I54" s="66"/>
    </row>
    <row r="55" spans="1:10" ht="12.75">
      <c r="A55" s="66"/>
      <c r="B55" s="66"/>
      <c r="C55" s="66"/>
      <c r="D55" s="66"/>
      <c r="E55" s="66"/>
      <c r="F55" s="66"/>
      <c r="G55" s="66"/>
      <c r="H55" s="66"/>
      <c r="I55" s="66"/>
      <c r="J55" s="66"/>
    </row>
    <row r="56" spans="1:10" ht="12.75">
      <c r="A56" s="66"/>
      <c r="B56" s="66"/>
      <c r="C56" s="66"/>
      <c r="D56" s="66"/>
      <c r="E56" s="66"/>
      <c r="F56" s="66"/>
      <c r="G56" s="66"/>
      <c r="H56" s="66"/>
      <c r="I56" s="66"/>
      <c r="J56" s="66"/>
    </row>
    <row r="57" ht="15">
      <c r="A57" s="32"/>
    </row>
    <row r="72" ht="12.75" customHeight="1"/>
  </sheetData>
  <sheetProtection/>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110"/>
  <sheetViews>
    <sheetView zoomScale="85" zoomScaleNormal="85" zoomScalePageLayoutView="0" workbookViewId="0" topLeftCell="A1">
      <selection activeCell="A1" sqref="A1"/>
    </sheetView>
  </sheetViews>
  <sheetFormatPr defaultColWidth="9.140625" defaultRowHeight="12.75"/>
  <cols>
    <col min="1" max="1" width="43.7109375" style="1" customWidth="1"/>
    <col min="2" max="2" width="11.28125" style="1" customWidth="1"/>
    <col min="3" max="9" width="9.7109375" style="1" customWidth="1"/>
    <col min="10" max="11" width="11.57421875" style="1" customWidth="1"/>
    <col min="12" max="12" width="10.7109375" style="1" bestFit="1" customWidth="1"/>
    <col min="13" max="16384" width="9.140625" style="1" customWidth="1"/>
  </cols>
  <sheetData>
    <row r="1" ht="15">
      <c r="A1" s="509" t="s">
        <v>846</v>
      </c>
    </row>
    <row r="2" spans="1:12" s="270" customFormat="1" ht="11.25" customHeight="1">
      <c r="A2" s="255" t="s">
        <v>16</v>
      </c>
      <c r="B2" s="202" t="s">
        <v>327</v>
      </c>
      <c r="C2" s="202" t="s">
        <v>328</v>
      </c>
      <c r="D2" s="202" t="s">
        <v>329</v>
      </c>
      <c r="E2" s="202" t="s">
        <v>351</v>
      </c>
      <c r="F2" s="202" t="s">
        <v>352</v>
      </c>
      <c r="G2" s="202" t="s">
        <v>292</v>
      </c>
      <c r="H2" s="202" t="s">
        <v>330</v>
      </c>
      <c r="I2" s="202" t="s">
        <v>331</v>
      </c>
      <c r="J2" s="202" t="s">
        <v>298</v>
      </c>
      <c r="K2" s="202" t="s">
        <v>404</v>
      </c>
      <c r="L2" s="202" t="s">
        <v>42</v>
      </c>
    </row>
    <row r="3" spans="1:12" ht="12.75">
      <c r="A3" s="272" t="s">
        <v>281</v>
      </c>
      <c r="B3" s="65">
        <v>211462.4164333367</v>
      </c>
      <c r="C3" s="65">
        <v>0</v>
      </c>
      <c r="D3" s="65">
        <v>0</v>
      </c>
      <c r="E3" s="65">
        <v>0</v>
      </c>
      <c r="F3" s="65">
        <v>0.1441704825229841</v>
      </c>
      <c r="G3" s="65">
        <v>0</v>
      </c>
      <c r="H3" s="65">
        <v>0</v>
      </c>
      <c r="I3" s="65">
        <v>0</v>
      </c>
      <c r="J3" s="65">
        <v>0</v>
      </c>
      <c r="K3" s="65">
        <v>0</v>
      </c>
      <c r="L3" s="65">
        <v>211462.5606038192</v>
      </c>
    </row>
    <row r="4" spans="1:12" ht="12.75">
      <c r="A4" s="272" t="s">
        <v>332</v>
      </c>
      <c r="B4" s="65">
        <v>0</v>
      </c>
      <c r="C4" s="65">
        <v>23828.25236006</v>
      </c>
      <c r="D4" s="65">
        <v>104.1934114</v>
      </c>
      <c r="E4" s="65">
        <v>161.54291511000002</v>
      </c>
      <c r="F4" s="65">
        <v>0</v>
      </c>
      <c r="G4" s="65">
        <v>0</v>
      </c>
      <c r="H4" s="65">
        <v>0</v>
      </c>
      <c r="I4" s="65">
        <v>0</v>
      </c>
      <c r="J4" s="65">
        <v>0</v>
      </c>
      <c r="K4" s="65">
        <v>0</v>
      </c>
      <c r="L4" s="65">
        <v>24093.988686570003</v>
      </c>
    </row>
    <row r="5" spans="1:12" ht="12.75">
      <c r="A5" s="264" t="s">
        <v>94</v>
      </c>
      <c r="B5" s="259">
        <v>13966.047277250611</v>
      </c>
      <c r="C5" s="259">
        <v>38300.017534331644</v>
      </c>
      <c r="D5" s="259">
        <v>7377.77567933309</v>
      </c>
      <c r="E5" s="259">
        <v>3313.1707890992056</v>
      </c>
      <c r="F5" s="259">
        <v>6632.683635811546</v>
      </c>
      <c r="G5" s="259">
        <v>2727.424235403026</v>
      </c>
      <c r="H5" s="259">
        <v>4229.225720245658</v>
      </c>
      <c r="I5" s="259">
        <v>605.3253508378311</v>
      </c>
      <c r="J5" s="259">
        <v>-0.003349882476238227</v>
      </c>
      <c r="K5" s="259">
        <v>0</v>
      </c>
      <c r="L5" s="259">
        <v>77151.66687243013</v>
      </c>
    </row>
    <row r="6" spans="1:12" ht="12.75">
      <c r="A6" s="260" t="s">
        <v>353</v>
      </c>
      <c r="B6" s="30">
        <v>0</v>
      </c>
      <c r="C6" s="30">
        <v>33516.546849616716</v>
      </c>
      <c r="D6" s="30">
        <v>659.5378538512789</v>
      </c>
      <c r="E6" s="30">
        <v>0</v>
      </c>
      <c r="F6" s="30">
        <v>0</v>
      </c>
      <c r="G6" s="30">
        <v>0</v>
      </c>
      <c r="H6" s="30">
        <v>0</v>
      </c>
      <c r="I6" s="30">
        <v>0</v>
      </c>
      <c r="J6" s="30">
        <v>0</v>
      </c>
      <c r="K6" s="30">
        <v>0</v>
      </c>
      <c r="L6" s="30">
        <v>34176.084703468</v>
      </c>
    </row>
    <row r="7" spans="1:12" ht="12.75">
      <c r="A7" s="264" t="s">
        <v>95</v>
      </c>
      <c r="B7" s="259">
        <v>66778.07494714334</v>
      </c>
      <c r="C7" s="259">
        <v>162849.9960559442</v>
      </c>
      <c r="D7" s="259">
        <v>93109.51497610866</v>
      </c>
      <c r="E7" s="259">
        <v>89606.28105744228</v>
      </c>
      <c r="F7" s="259">
        <v>196542.10833579017</v>
      </c>
      <c r="G7" s="259">
        <v>323763.3010997767</v>
      </c>
      <c r="H7" s="259">
        <v>312621.9299198139</v>
      </c>
      <c r="I7" s="259">
        <v>87799.06706975926</v>
      </c>
      <c r="J7" s="259">
        <v>60970.72755256435</v>
      </c>
      <c r="K7" s="259">
        <v>0</v>
      </c>
      <c r="L7" s="259">
        <v>1394041.001014343</v>
      </c>
    </row>
    <row r="8" spans="1:12" ht="12.75">
      <c r="A8" s="273" t="s">
        <v>353</v>
      </c>
      <c r="B8" s="274">
        <v>0</v>
      </c>
      <c r="C8" s="274">
        <v>99222.88330589503</v>
      </c>
      <c r="D8" s="274">
        <v>1115.7777360167306</v>
      </c>
      <c r="E8" s="274">
        <v>0</v>
      </c>
      <c r="F8" s="274">
        <v>0</v>
      </c>
      <c r="G8" s="274">
        <v>0</v>
      </c>
      <c r="H8" s="274">
        <v>22.25386111686247</v>
      </c>
      <c r="I8" s="274">
        <v>0</v>
      </c>
      <c r="J8" s="274">
        <v>0</v>
      </c>
      <c r="K8" s="274">
        <v>0</v>
      </c>
      <c r="L8" s="274">
        <v>100360.9149030286</v>
      </c>
    </row>
    <row r="9" spans="1:14" ht="12.75">
      <c r="A9" s="275" t="s">
        <v>571</v>
      </c>
      <c r="B9" s="276">
        <v>17481.123109448305</v>
      </c>
      <c r="C9" s="276">
        <v>6283.101676733246</v>
      </c>
      <c r="D9" s="276">
        <v>2167.2675256535313</v>
      </c>
      <c r="E9" s="276">
        <v>2208.3476168533957</v>
      </c>
      <c r="F9" s="276">
        <v>8425.415358650627</v>
      </c>
      <c r="G9" s="276">
        <v>3681.7827842835122</v>
      </c>
      <c r="H9" s="276">
        <v>16585.734047617207</v>
      </c>
      <c r="I9" s="276">
        <v>4465.605188047939</v>
      </c>
      <c r="J9" s="276">
        <v>1343.8922651846533</v>
      </c>
      <c r="K9" s="276">
        <v>0</v>
      </c>
      <c r="L9" s="276">
        <v>62642.26957247242</v>
      </c>
      <c r="N9" s="266"/>
    </row>
    <row r="10" spans="1:14" ht="12.75">
      <c r="A10" s="258" t="s">
        <v>195</v>
      </c>
      <c r="B10" s="57">
        <v>4829.629869171007</v>
      </c>
      <c r="C10" s="57">
        <v>16986.12700322336</v>
      </c>
      <c r="D10" s="57">
        <v>41944.22343914717</v>
      </c>
      <c r="E10" s="57">
        <v>49962.204322138125</v>
      </c>
      <c r="F10" s="57">
        <v>93693.56717323785</v>
      </c>
      <c r="G10" s="57">
        <v>227658.3369723311</v>
      </c>
      <c r="H10" s="57">
        <v>52299.27450647854</v>
      </c>
      <c r="I10" s="57">
        <v>17235.88858465951</v>
      </c>
      <c r="J10" s="57">
        <v>26656.09791826677</v>
      </c>
      <c r="K10" s="57">
        <v>0</v>
      </c>
      <c r="L10" s="57">
        <v>531265.3497886534</v>
      </c>
      <c r="M10" s="266"/>
      <c r="N10" s="266"/>
    </row>
    <row r="11" spans="1:14" ht="12.75">
      <c r="A11" s="258" t="s">
        <v>142</v>
      </c>
      <c r="B11" s="57">
        <v>44467.32196852402</v>
      </c>
      <c r="C11" s="57">
        <v>139580.7673759876</v>
      </c>
      <c r="D11" s="57">
        <v>48998.02401130795</v>
      </c>
      <c r="E11" s="57">
        <v>37435.729118450756</v>
      </c>
      <c r="F11" s="57">
        <v>94423.12580390168</v>
      </c>
      <c r="G11" s="57">
        <v>92423.18134316204</v>
      </c>
      <c r="H11" s="57">
        <v>243736.92136571818</v>
      </c>
      <c r="I11" s="57">
        <v>66097.57329705181</v>
      </c>
      <c r="J11" s="57">
        <v>32970.737369112925</v>
      </c>
      <c r="K11" s="57">
        <v>0</v>
      </c>
      <c r="L11" s="57">
        <v>800133.3816532171</v>
      </c>
      <c r="N11" s="266"/>
    </row>
    <row r="12" spans="1:12" ht="12.75">
      <c r="A12" s="277" t="s">
        <v>99</v>
      </c>
      <c r="B12" s="261">
        <v>0</v>
      </c>
      <c r="C12" s="261">
        <v>16164.02234603</v>
      </c>
      <c r="D12" s="261">
        <v>15072.759817532999</v>
      </c>
      <c r="E12" s="261">
        <v>18381.55923658667</v>
      </c>
      <c r="F12" s="261">
        <v>20513.013837285</v>
      </c>
      <c r="G12" s="261">
        <v>48893.53435757092</v>
      </c>
      <c r="H12" s="261">
        <v>60005.67779202135</v>
      </c>
      <c r="I12" s="261">
        <v>14081.59031778471</v>
      </c>
      <c r="J12" s="261">
        <v>5756.869798695114</v>
      </c>
      <c r="K12" s="261">
        <v>704870.7705651212</v>
      </c>
      <c r="L12" s="261">
        <v>903739.7980686281</v>
      </c>
    </row>
    <row r="13" spans="1:15" ht="12.75">
      <c r="A13" s="258" t="s">
        <v>96</v>
      </c>
      <c r="B13" s="57">
        <v>0</v>
      </c>
      <c r="C13" s="57">
        <v>16164.02234603</v>
      </c>
      <c r="D13" s="57">
        <v>15067.576205313999</v>
      </c>
      <c r="E13" s="57">
        <v>17353.38839004167</v>
      </c>
      <c r="F13" s="57">
        <v>20282.773243167</v>
      </c>
      <c r="G13" s="57">
        <v>47726.89701878492</v>
      </c>
      <c r="H13" s="57">
        <v>58988.13441435635</v>
      </c>
      <c r="I13" s="57">
        <v>14081.59031778471</v>
      </c>
      <c r="J13" s="57">
        <v>5756.869798695114</v>
      </c>
      <c r="K13" s="57">
        <v>0</v>
      </c>
      <c r="L13" s="57">
        <v>195421.25173417377</v>
      </c>
      <c r="N13" s="278"/>
      <c r="O13" s="278"/>
    </row>
    <row r="14" spans="1:12" ht="12.75">
      <c r="A14" s="258" t="s">
        <v>97</v>
      </c>
      <c r="B14" s="57">
        <v>0</v>
      </c>
      <c r="C14" s="57">
        <v>0</v>
      </c>
      <c r="D14" s="57">
        <v>0</v>
      </c>
      <c r="E14" s="57">
        <v>0</v>
      </c>
      <c r="F14" s="57">
        <v>0</v>
      </c>
      <c r="G14" s="57">
        <v>0</v>
      </c>
      <c r="H14" s="57">
        <v>0</v>
      </c>
      <c r="I14" s="57">
        <v>0</v>
      </c>
      <c r="J14" s="57">
        <v>0</v>
      </c>
      <c r="K14" s="57">
        <v>89829.54273958092</v>
      </c>
      <c r="L14" s="57">
        <v>89829.54273958092</v>
      </c>
    </row>
    <row r="15" spans="1:12" ht="12.75">
      <c r="A15" s="258" t="s">
        <v>62</v>
      </c>
      <c r="B15" s="57">
        <v>0</v>
      </c>
      <c r="C15" s="57">
        <v>0</v>
      </c>
      <c r="D15" s="57">
        <v>0</v>
      </c>
      <c r="E15" s="57">
        <v>0</v>
      </c>
      <c r="F15" s="57">
        <v>0</v>
      </c>
      <c r="G15" s="57">
        <v>0</v>
      </c>
      <c r="H15" s="57">
        <v>0</v>
      </c>
      <c r="I15" s="57">
        <v>0</v>
      </c>
      <c r="J15" s="57">
        <v>0</v>
      </c>
      <c r="K15" s="57">
        <v>250914.10379783827</v>
      </c>
      <c r="L15" s="57">
        <v>250914.10379783827</v>
      </c>
    </row>
    <row r="16" spans="1:12" ht="12.75">
      <c r="A16" s="258" t="s">
        <v>98</v>
      </c>
      <c r="B16" s="57">
        <v>0</v>
      </c>
      <c r="C16" s="57">
        <v>0</v>
      </c>
      <c r="D16" s="57">
        <v>5.183612219</v>
      </c>
      <c r="E16" s="57">
        <v>1028.1708465450001</v>
      </c>
      <c r="F16" s="57">
        <v>230.240594118</v>
      </c>
      <c r="G16" s="57">
        <v>1166.637338786</v>
      </c>
      <c r="H16" s="57">
        <v>1017.543377665</v>
      </c>
      <c r="I16" s="57">
        <v>0</v>
      </c>
      <c r="J16" s="57">
        <v>0</v>
      </c>
      <c r="K16" s="57">
        <v>364127.124027702</v>
      </c>
      <c r="L16" s="57">
        <v>367574.89979703503</v>
      </c>
    </row>
    <row r="17" spans="1:12" ht="12.75">
      <c r="A17" s="272" t="s">
        <v>63</v>
      </c>
      <c r="B17" s="65">
        <v>0</v>
      </c>
      <c r="C17" s="65">
        <v>16763.2067967988</v>
      </c>
      <c r="D17" s="65">
        <v>1437.4929311959356</v>
      </c>
      <c r="E17" s="65">
        <v>1824.1611144686624</v>
      </c>
      <c r="F17" s="65">
        <v>557.522891949055</v>
      </c>
      <c r="G17" s="65">
        <v>7510.997858017919</v>
      </c>
      <c r="H17" s="65">
        <v>24159.02404872059</v>
      </c>
      <c r="I17" s="65">
        <v>5938.616570515598</v>
      </c>
      <c r="J17" s="65">
        <v>1511.0319224195352</v>
      </c>
      <c r="K17" s="65">
        <v>72377.83004517682</v>
      </c>
      <c r="L17" s="65">
        <v>132079.8841792629</v>
      </c>
    </row>
    <row r="18" spans="1:12" ht="13.5" thickBot="1">
      <c r="A18" s="262" t="s">
        <v>103</v>
      </c>
      <c r="B18" s="263">
        <v>292206.5386577307</v>
      </c>
      <c r="C18" s="263">
        <v>257905.49509316467</v>
      </c>
      <c r="D18" s="263">
        <v>117101.7368155707</v>
      </c>
      <c r="E18" s="263">
        <v>113286.7151127068</v>
      </c>
      <c r="F18" s="263">
        <v>224245.4728713183</v>
      </c>
      <c r="G18" s="263">
        <v>382895.25755076855</v>
      </c>
      <c r="H18" s="263">
        <v>401015.85748080147</v>
      </c>
      <c r="I18" s="263">
        <v>108424.59930889739</v>
      </c>
      <c r="J18" s="263">
        <v>68238.62592379651</v>
      </c>
      <c r="K18" s="263">
        <v>777248.600610298</v>
      </c>
      <c r="L18" s="263">
        <v>2742568.8994250535</v>
      </c>
    </row>
    <row r="19" spans="1:12" ht="3" customHeight="1" hidden="1">
      <c r="A19" s="264"/>
      <c r="B19" s="259"/>
      <c r="C19" s="259"/>
      <c r="D19" s="259"/>
      <c r="E19" s="259"/>
      <c r="F19" s="259"/>
      <c r="G19" s="259"/>
      <c r="H19" s="259"/>
      <c r="I19" s="259"/>
      <c r="J19" s="259"/>
      <c r="K19" s="259"/>
      <c r="L19" s="259"/>
    </row>
    <row r="20" spans="1:12" ht="12.75" customHeight="1">
      <c r="A20" s="255"/>
      <c r="B20" s="202" t="s">
        <v>327</v>
      </c>
      <c r="C20" s="202" t="s">
        <v>328</v>
      </c>
      <c r="D20" s="202" t="s">
        <v>329</v>
      </c>
      <c r="E20" s="202" t="s">
        <v>351</v>
      </c>
      <c r="F20" s="202" t="s">
        <v>352</v>
      </c>
      <c r="G20" s="202" t="s">
        <v>292</v>
      </c>
      <c r="H20" s="202" t="s">
        <v>330</v>
      </c>
      <c r="I20" s="202" t="s">
        <v>331</v>
      </c>
      <c r="J20" s="202" t="s">
        <v>298</v>
      </c>
      <c r="K20" s="202" t="s">
        <v>404</v>
      </c>
      <c r="L20" s="202" t="s">
        <v>42</v>
      </c>
    </row>
    <row r="21" spans="1:12" ht="12.75">
      <c r="A21" s="768" t="s">
        <v>333</v>
      </c>
      <c r="B21" s="608">
        <v>52288.70783543566</v>
      </c>
      <c r="C21" s="608">
        <v>67204.24944743866</v>
      </c>
      <c r="D21" s="608">
        <v>28902.573152478064</v>
      </c>
      <c r="E21" s="608">
        <v>5604.6659132244495</v>
      </c>
      <c r="F21" s="608">
        <v>3506.472108620847</v>
      </c>
      <c r="G21" s="608">
        <v>885.3037738326508</v>
      </c>
      <c r="H21" s="608">
        <v>335.6698694188848</v>
      </c>
      <c r="I21" s="608">
        <v>152.54773665571722</v>
      </c>
      <c r="J21" s="608">
        <v>98.71443756572172</v>
      </c>
      <c r="K21" s="608">
        <v>0</v>
      </c>
      <c r="L21" s="608">
        <v>158978.9042746707</v>
      </c>
    </row>
    <row r="22" spans="1:12" ht="12.75">
      <c r="A22" s="769" t="s">
        <v>353</v>
      </c>
      <c r="B22" s="770">
        <v>0</v>
      </c>
      <c r="C22" s="770">
        <v>11312.95598102919</v>
      </c>
      <c r="D22" s="770">
        <v>0</v>
      </c>
      <c r="E22" s="770">
        <v>0</v>
      </c>
      <c r="F22" s="770">
        <v>0</v>
      </c>
      <c r="G22" s="770">
        <v>0</v>
      </c>
      <c r="H22" s="770">
        <v>0</v>
      </c>
      <c r="I22" s="770">
        <v>0</v>
      </c>
      <c r="J22" s="770">
        <v>0</v>
      </c>
      <c r="K22" s="770">
        <v>0</v>
      </c>
      <c r="L22" s="770">
        <v>11312.95598102919</v>
      </c>
    </row>
    <row r="23" spans="1:12" ht="12.75">
      <c r="A23" s="768" t="s">
        <v>282</v>
      </c>
      <c r="B23" s="608">
        <v>755399.1180891586</v>
      </c>
      <c r="C23" s="608">
        <v>87653.58067897818</v>
      </c>
      <c r="D23" s="608">
        <v>49942.08381162552</v>
      </c>
      <c r="E23" s="608">
        <v>16415.54046505321</v>
      </c>
      <c r="F23" s="608">
        <v>11628.726936532104</v>
      </c>
      <c r="G23" s="608">
        <v>7616.428755224731</v>
      </c>
      <c r="H23" s="608">
        <v>21345.245863725144</v>
      </c>
      <c r="I23" s="608">
        <v>11783.372543303229</v>
      </c>
      <c r="J23" s="608">
        <v>12759.446332465779</v>
      </c>
      <c r="K23" s="608">
        <v>0</v>
      </c>
      <c r="L23" s="608">
        <v>974543.5434760664</v>
      </c>
    </row>
    <row r="24" spans="1:12" ht="12.75">
      <c r="A24" s="771" t="s">
        <v>353</v>
      </c>
      <c r="B24" s="371">
        <v>0</v>
      </c>
      <c r="C24" s="371">
        <v>9411.376304202986</v>
      </c>
      <c r="D24" s="371">
        <v>16189.52504552098</v>
      </c>
      <c r="E24" s="371">
        <v>2983.0273659717654</v>
      </c>
      <c r="F24" s="371">
        <v>843.3098391954064</v>
      </c>
      <c r="G24" s="371">
        <v>1270.047039038908</v>
      </c>
      <c r="H24" s="371">
        <v>1157.014409153288</v>
      </c>
      <c r="I24" s="371">
        <v>4916.831833763379</v>
      </c>
      <c r="J24" s="371">
        <v>3243.6688348240455</v>
      </c>
      <c r="K24" s="371">
        <v>0</v>
      </c>
      <c r="L24" s="371">
        <v>40014.80067167076</v>
      </c>
    </row>
    <row r="25" spans="1:12" ht="12.75">
      <c r="A25" s="772" t="s">
        <v>354</v>
      </c>
      <c r="B25" s="767">
        <v>0</v>
      </c>
      <c r="C25" s="767">
        <v>0</v>
      </c>
      <c r="D25" s="767">
        <v>0</v>
      </c>
      <c r="E25" s="767">
        <v>0</v>
      </c>
      <c r="F25" s="767">
        <v>0</v>
      </c>
      <c r="G25" s="767">
        <v>0</v>
      </c>
      <c r="H25" s="767">
        <v>0</v>
      </c>
      <c r="I25" s="767">
        <v>0</v>
      </c>
      <c r="J25" s="767">
        <v>0</v>
      </c>
      <c r="K25" s="767">
        <v>253776</v>
      </c>
      <c r="L25" s="371">
        <v>253776</v>
      </c>
    </row>
    <row r="26" spans="1:12" ht="12.75">
      <c r="A26" s="773" t="s">
        <v>571</v>
      </c>
      <c r="B26" s="774">
        <v>25668.774175182414</v>
      </c>
      <c r="C26" s="774">
        <v>11942.766607295582</v>
      </c>
      <c r="D26" s="774">
        <v>11603.721298499004</v>
      </c>
      <c r="E26" s="774">
        <v>4894.646530807384</v>
      </c>
      <c r="F26" s="774">
        <v>1713.0358322782781</v>
      </c>
      <c r="G26" s="774">
        <v>79.38630137732196</v>
      </c>
      <c r="H26" s="774">
        <v>89.41688273914134</v>
      </c>
      <c r="I26" s="774">
        <v>1410.1896380904361</v>
      </c>
      <c r="J26" s="774">
        <v>3185.84234525674</v>
      </c>
      <c r="K26" s="774">
        <v>0</v>
      </c>
      <c r="L26" s="774">
        <v>60587.7796115263</v>
      </c>
    </row>
    <row r="27" spans="1:12" ht="12.75">
      <c r="A27" s="771" t="s">
        <v>195</v>
      </c>
      <c r="B27" s="371">
        <v>221679.89546956524</v>
      </c>
      <c r="C27" s="371">
        <v>13234.47741560871</v>
      </c>
      <c r="D27" s="371">
        <v>19311.611045162816</v>
      </c>
      <c r="E27" s="371">
        <v>6667.998366997158</v>
      </c>
      <c r="F27" s="371">
        <v>3027.915903633879</v>
      </c>
      <c r="G27" s="371">
        <v>731.3126843874801</v>
      </c>
      <c r="H27" s="371">
        <v>385.1931892694074</v>
      </c>
      <c r="I27" s="371">
        <v>1.9516247392413615</v>
      </c>
      <c r="J27" s="371">
        <v>860.8217931402944</v>
      </c>
      <c r="K27" s="371">
        <v>0</v>
      </c>
      <c r="L27" s="371">
        <v>265901.1774925042</v>
      </c>
    </row>
    <row r="28" spans="1:12" ht="12.75">
      <c r="A28" s="769" t="s">
        <v>142</v>
      </c>
      <c r="B28" s="770">
        <v>508050.4484444109</v>
      </c>
      <c r="C28" s="770">
        <v>62476.33665607388</v>
      </c>
      <c r="D28" s="770">
        <v>19026.751467963702</v>
      </c>
      <c r="E28" s="770">
        <v>4852.895567248668</v>
      </c>
      <c r="F28" s="770">
        <v>6887.775200619947</v>
      </c>
      <c r="G28" s="770">
        <v>6805.729769459929</v>
      </c>
      <c r="H28" s="770">
        <v>20870.635791716595</v>
      </c>
      <c r="I28" s="770">
        <v>10371.231280473552</v>
      </c>
      <c r="J28" s="770">
        <v>8712.782194068745</v>
      </c>
      <c r="K28" s="770">
        <v>0</v>
      </c>
      <c r="L28" s="770">
        <v>648054.586372036</v>
      </c>
    </row>
    <row r="29" spans="1:12" ht="12.75">
      <c r="A29" s="775" t="s">
        <v>107</v>
      </c>
      <c r="B29" s="776">
        <v>0</v>
      </c>
      <c r="C29" s="776">
        <v>0</v>
      </c>
      <c r="D29" s="776">
        <v>0</v>
      </c>
      <c r="E29" s="776">
        <v>0</v>
      </c>
      <c r="F29" s="776">
        <v>0</v>
      </c>
      <c r="G29" s="776">
        <v>0</v>
      </c>
      <c r="H29" s="776">
        <v>0</v>
      </c>
      <c r="I29" s="776">
        <v>0</v>
      </c>
      <c r="J29" s="776">
        <v>0</v>
      </c>
      <c r="K29" s="776">
        <v>366776.96329274395</v>
      </c>
      <c r="L29" s="776">
        <v>366776.96329274395</v>
      </c>
    </row>
    <row r="30" spans="1:12" ht="12.75">
      <c r="A30" s="775" t="s">
        <v>110</v>
      </c>
      <c r="B30" s="776">
        <v>0</v>
      </c>
      <c r="C30" s="776">
        <v>98718.12723394339</v>
      </c>
      <c r="D30" s="776">
        <v>72596.1514584384</v>
      </c>
      <c r="E30" s="776">
        <v>83596.34117667023</v>
      </c>
      <c r="F30" s="776">
        <v>70715.95705820576</v>
      </c>
      <c r="G30" s="776">
        <v>63083.274135002306</v>
      </c>
      <c r="H30" s="776">
        <v>257559.83857899567</v>
      </c>
      <c r="I30" s="776">
        <v>55706.43098665156</v>
      </c>
      <c r="J30" s="776">
        <v>7618.4231157118475</v>
      </c>
      <c r="K30" s="776">
        <v>0</v>
      </c>
      <c r="L30" s="776">
        <v>709594.5437436191</v>
      </c>
    </row>
    <row r="31" spans="1:12" ht="12.75">
      <c r="A31" s="771" t="s">
        <v>355</v>
      </c>
      <c r="B31" s="371">
        <v>0</v>
      </c>
      <c r="C31" s="371">
        <v>97433.51010194974</v>
      </c>
      <c r="D31" s="371">
        <v>69035.44129903</v>
      </c>
      <c r="E31" s="371">
        <v>65571.673569367</v>
      </c>
      <c r="F31" s="371">
        <v>5586.884583130804</v>
      </c>
      <c r="G31" s="371">
        <v>1113.748513761</v>
      </c>
      <c r="H31" s="371">
        <v>8.881231815</v>
      </c>
      <c r="I31" s="371">
        <v>0</v>
      </c>
      <c r="J31" s="371">
        <v>0</v>
      </c>
      <c r="K31" s="371">
        <v>0</v>
      </c>
      <c r="L31" s="371">
        <v>238750.13929905352</v>
      </c>
    </row>
    <row r="32" spans="1:12" ht="12.75">
      <c r="A32" s="771" t="s">
        <v>356</v>
      </c>
      <c r="B32" s="371">
        <v>0</v>
      </c>
      <c r="C32" s="371">
        <v>547.8773591270952</v>
      </c>
      <c r="D32" s="371">
        <v>847.1215156435914</v>
      </c>
      <c r="E32" s="371">
        <v>13375.579836187955</v>
      </c>
      <c r="F32" s="371">
        <v>50632.688380830274</v>
      </c>
      <c r="G32" s="371">
        <v>41221.52051469465</v>
      </c>
      <c r="H32" s="371">
        <v>162142.29522232653</v>
      </c>
      <c r="I32" s="371">
        <v>39403.23867219929</v>
      </c>
      <c r="J32" s="371">
        <v>5120.248952762371</v>
      </c>
      <c r="K32" s="371">
        <v>0</v>
      </c>
      <c r="L32" s="371">
        <v>313290.5704537718</v>
      </c>
    </row>
    <row r="33" spans="1:12" ht="12.75">
      <c r="A33" s="769" t="s">
        <v>357</v>
      </c>
      <c r="B33" s="770">
        <v>0</v>
      </c>
      <c r="C33" s="770">
        <v>736.7397728665624</v>
      </c>
      <c r="D33" s="770">
        <v>2713.588643764814</v>
      </c>
      <c r="E33" s="770">
        <v>4649.087771115265</v>
      </c>
      <c r="F33" s="770">
        <v>14496.384094244684</v>
      </c>
      <c r="G33" s="770">
        <v>20748.005106546658</v>
      </c>
      <c r="H33" s="770">
        <v>95408.6621248541</v>
      </c>
      <c r="I33" s="770">
        <v>16303.192314452272</v>
      </c>
      <c r="J33" s="770">
        <v>2498.174162949477</v>
      </c>
      <c r="K33" s="770">
        <v>0</v>
      </c>
      <c r="L33" s="770">
        <v>157553.83399079382</v>
      </c>
    </row>
    <row r="34" spans="1:15" ht="12.75">
      <c r="A34" s="775" t="s">
        <v>111</v>
      </c>
      <c r="B34" s="776">
        <v>0</v>
      </c>
      <c r="C34" s="776">
        <v>2777.3124512000004</v>
      </c>
      <c r="D34" s="776">
        <v>1003.0191707</v>
      </c>
      <c r="E34" s="776">
        <v>689.94459151</v>
      </c>
      <c r="F34" s="776">
        <v>305.3499550735712</v>
      </c>
      <c r="G34" s="776">
        <v>4468.709555471535</v>
      </c>
      <c r="H34" s="776">
        <v>3935.7399989037463</v>
      </c>
      <c r="I34" s="776">
        <v>4519.076425820151</v>
      </c>
      <c r="J34" s="776">
        <v>2332.98589821</v>
      </c>
      <c r="K34" s="776">
        <v>249686.15562990675</v>
      </c>
      <c r="L34" s="776">
        <v>269718.2936767957</v>
      </c>
      <c r="N34" s="278"/>
      <c r="O34" s="278"/>
    </row>
    <row r="35" spans="1:12" ht="12.75">
      <c r="A35" s="771" t="s">
        <v>96</v>
      </c>
      <c r="B35" s="371">
        <v>0</v>
      </c>
      <c r="C35" s="371">
        <v>2777.3124512000004</v>
      </c>
      <c r="D35" s="371">
        <v>1003.0191707</v>
      </c>
      <c r="E35" s="371">
        <v>689.94459151</v>
      </c>
      <c r="F35" s="371">
        <v>305.3499550735712</v>
      </c>
      <c r="G35" s="371">
        <v>4468.709555471535</v>
      </c>
      <c r="H35" s="371">
        <v>3935.7399989037463</v>
      </c>
      <c r="I35" s="371">
        <v>4519.076425820151</v>
      </c>
      <c r="J35" s="371">
        <v>2332.98589821</v>
      </c>
      <c r="K35" s="371">
        <v>58.312074</v>
      </c>
      <c r="L35" s="371">
        <v>20090.450120889</v>
      </c>
    </row>
    <row r="36" spans="1:12" ht="12.75">
      <c r="A36" s="771" t="s">
        <v>97</v>
      </c>
      <c r="B36" s="371">
        <v>0</v>
      </c>
      <c r="C36" s="371">
        <v>0</v>
      </c>
      <c r="D36" s="371">
        <v>0</v>
      </c>
      <c r="E36" s="371">
        <v>0</v>
      </c>
      <c r="F36" s="371">
        <v>0</v>
      </c>
      <c r="G36" s="371">
        <v>0</v>
      </c>
      <c r="H36" s="371">
        <v>0</v>
      </c>
      <c r="I36" s="371">
        <v>0</v>
      </c>
      <c r="J36" s="371">
        <v>0</v>
      </c>
      <c r="K36" s="371">
        <v>12077.793129351356</v>
      </c>
      <c r="L36" s="371">
        <v>12077.793129351356</v>
      </c>
    </row>
    <row r="37" spans="1:12" ht="12.75">
      <c r="A37" s="769" t="s">
        <v>62</v>
      </c>
      <c r="B37" s="770">
        <v>0</v>
      </c>
      <c r="C37" s="770">
        <v>0</v>
      </c>
      <c r="D37" s="770">
        <v>0</v>
      </c>
      <c r="E37" s="770">
        <v>0</v>
      </c>
      <c r="F37" s="770">
        <v>0</v>
      </c>
      <c r="G37" s="770">
        <v>0</v>
      </c>
      <c r="H37" s="770">
        <v>0</v>
      </c>
      <c r="I37" s="770">
        <v>0</v>
      </c>
      <c r="J37" s="770">
        <v>0</v>
      </c>
      <c r="K37" s="770">
        <v>237550.0504265554</v>
      </c>
      <c r="L37" s="770">
        <v>237550.0504265554</v>
      </c>
    </row>
    <row r="38" spans="1:12" ht="12.75">
      <c r="A38" s="775" t="s">
        <v>63</v>
      </c>
      <c r="B38" s="776">
        <v>0</v>
      </c>
      <c r="C38" s="776">
        <v>33737.67333038007</v>
      </c>
      <c r="D38" s="776">
        <v>16699.785535056115</v>
      </c>
      <c r="E38" s="776">
        <v>1285.6221034673483</v>
      </c>
      <c r="F38" s="776">
        <v>0</v>
      </c>
      <c r="G38" s="776">
        <v>8221.771837945862</v>
      </c>
      <c r="H38" s="776">
        <v>400</v>
      </c>
      <c r="I38" s="776">
        <v>62.848191160299685</v>
      </c>
      <c r="J38" s="776">
        <v>60.896392072751084</v>
      </c>
      <c r="K38" s="776">
        <v>33308.18627731078</v>
      </c>
      <c r="L38" s="776">
        <v>93776.78366739323</v>
      </c>
    </row>
    <row r="39" spans="1:12" ht="12.75">
      <c r="A39" s="775" t="s">
        <v>113</v>
      </c>
      <c r="B39" s="776">
        <v>0</v>
      </c>
      <c r="C39" s="776">
        <v>403.7189698599997</v>
      </c>
      <c r="D39" s="776">
        <v>727.4896845955487</v>
      </c>
      <c r="E39" s="776">
        <v>0</v>
      </c>
      <c r="F39" s="776">
        <v>0</v>
      </c>
      <c r="G39" s="776">
        <v>7325.433767190788</v>
      </c>
      <c r="H39" s="776">
        <v>14494.042553292611</v>
      </c>
      <c r="I39" s="776">
        <v>9767.245022921052</v>
      </c>
      <c r="J39" s="776">
        <v>0</v>
      </c>
      <c r="K39" s="776">
        <v>0</v>
      </c>
      <c r="L39" s="776">
        <v>32717.929997859996</v>
      </c>
    </row>
    <row r="40" spans="1:12" ht="12.75">
      <c r="A40" s="775" t="s">
        <v>156</v>
      </c>
      <c r="B40" s="776">
        <v>0</v>
      </c>
      <c r="C40" s="776">
        <v>0</v>
      </c>
      <c r="D40" s="776">
        <v>-0.04398499588449735</v>
      </c>
      <c r="E40" s="776">
        <v>0</v>
      </c>
      <c r="F40" s="776">
        <v>0</v>
      </c>
      <c r="G40" s="776">
        <v>0</v>
      </c>
      <c r="H40" s="776">
        <v>0</v>
      </c>
      <c r="I40" s="776">
        <v>0</v>
      </c>
      <c r="J40" s="776">
        <v>0</v>
      </c>
      <c r="K40" s="776">
        <v>136462.19238755456</v>
      </c>
      <c r="L40" s="776">
        <v>136462.1484025587</v>
      </c>
    </row>
    <row r="41" spans="1:12" ht="13.5" thickBot="1">
      <c r="A41" s="777" t="s">
        <v>334</v>
      </c>
      <c r="B41" s="778">
        <v>807687.8259245942</v>
      </c>
      <c r="C41" s="778">
        <v>290494.6621118003</v>
      </c>
      <c r="D41" s="778">
        <v>169871.05882789774</v>
      </c>
      <c r="E41" s="778">
        <v>107592.11424992525</v>
      </c>
      <c r="F41" s="778">
        <v>86156.5060584323</v>
      </c>
      <c r="G41" s="778">
        <v>91600.92182466786</v>
      </c>
      <c r="H41" s="778">
        <v>298070.53686433606</v>
      </c>
      <c r="I41" s="778">
        <v>81991.520906512</v>
      </c>
      <c r="J41" s="778">
        <v>22870.4661760261</v>
      </c>
      <c r="K41" s="778">
        <v>786233.497587516</v>
      </c>
      <c r="L41" s="778">
        <v>2742569.110531708</v>
      </c>
    </row>
    <row r="42" spans="1:12" ht="3" customHeight="1">
      <c r="A42" s="779"/>
      <c r="B42" s="522"/>
      <c r="C42" s="522"/>
      <c r="D42" s="522"/>
      <c r="E42" s="522"/>
      <c r="F42" s="522"/>
      <c r="G42" s="522"/>
      <c r="H42" s="522"/>
      <c r="I42" s="522"/>
      <c r="J42" s="522"/>
      <c r="K42" s="522"/>
      <c r="L42" s="546"/>
    </row>
    <row r="43" spans="1:12" ht="10.5" customHeight="1">
      <c r="A43" s="779" t="s">
        <v>468</v>
      </c>
      <c r="B43" s="780"/>
      <c r="C43" s="780"/>
      <c r="D43" s="780"/>
      <c r="E43" s="780"/>
      <c r="F43" s="780"/>
      <c r="G43" s="780"/>
      <c r="H43" s="780"/>
      <c r="I43" s="780"/>
      <c r="J43" s="780"/>
      <c r="K43" s="780"/>
      <c r="L43" s="553"/>
    </row>
    <row r="44" spans="1:12" ht="10.5" customHeight="1">
      <c r="A44" s="779" t="s">
        <v>469</v>
      </c>
      <c r="B44" s="507"/>
      <c r="C44" s="507"/>
      <c r="D44" s="507"/>
      <c r="E44" s="507"/>
      <c r="F44" s="507"/>
      <c r="G44" s="507"/>
      <c r="H44" s="507"/>
      <c r="I44" s="507"/>
      <c r="J44" s="507"/>
      <c r="K44" s="507"/>
      <c r="L44" s="553"/>
    </row>
    <row r="45" spans="1:12" ht="10.5" customHeight="1">
      <c r="A45" s="779" t="s">
        <v>470</v>
      </c>
      <c r="B45" s="507"/>
      <c r="C45" s="507"/>
      <c r="D45" s="507"/>
      <c r="E45" s="507"/>
      <c r="F45" s="507"/>
      <c r="G45" s="507"/>
      <c r="H45" s="507"/>
      <c r="I45" s="507"/>
      <c r="J45" s="507"/>
      <c r="K45" s="507"/>
      <c r="L45" s="553"/>
    </row>
    <row r="46" spans="1:12" ht="10.5" customHeight="1">
      <c r="A46" s="779" t="s">
        <v>336</v>
      </c>
      <c r="B46" s="507"/>
      <c r="C46" s="507"/>
      <c r="D46" s="507"/>
      <c r="E46" s="507"/>
      <c r="F46" s="507"/>
      <c r="G46" s="507"/>
      <c r="H46" s="507"/>
      <c r="I46" s="507"/>
      <c r="J46" s="507"/>
      <c r="K46" s="507"/>
      <c r="L46" s="553"/>
    </row>
    <row r="47" spans="1:12" ht="10.5" customHeight="1">
      <c r="A47" s="779" t="s">
        <v>471</v>
      </c>
      <c r="B47" s="507"/>
      <c r="C47" s="507"/>
      <c r="D47" s="507"/>
      <c r="E47" s="507"/>
      <c r="F47" s="507"/>
      <c r="G47" s="507"/>
      <c r="H47" s="507"/>
      <c r="I47" s="507"/>
      <c r="J47" s="507"/>
      <c r="K47" s="507"/>
      <c r="L47" s="553"/>
    </row>
    <row r="48" spans="1:12" ht="12.75">
      <c r="A48" s="507"/>
      <c r="B48" s="507"/>
      <c r="C48" s="507"/>
      <c r="D48" s="507"/>
      <c r="E48" s="507"/>
      <c r="F48" s="507"/>
      <c r="G48" s="507"/>
      <c r="H48" s="507"/>
      <c r="I48" s="507"/>
      <c r="J48" s="507"/>
      <c r="K48" s="507"/>
      <c r="L48" s="507"/>
    </row>
    <row r="49" spans="1:12" ht="15">
      <c r="A49" s="510" t="s">
        <v>906</v>
      </c>
      <c r="B49" s="111"/>
      <c r="C49" s="111"/>
      <c r="D49" s="111"/>
      <c r="E49" s="111"/>
      <c r="F49" s="111"/>
      <c r="G49" s="111"/>
      <c r="H49" s="111"/>
      <c r="I49" s="111"/>
      <c r="J49" s="111"/>
      <c r="K49" s="111"/>
      <c r="L49" s="129"/>
    </row>
    <row r="50" spans="1:12" ht="24">
      <c r="A50" s="255" t="s">
        <v>16</v>
      </c>
      <c r="B50" s="256" t="s">
        <v>327</v>
      </c>
      <c r="C50" s="256" t="s">
        <v>328</v>
      </c>
      <c r="D50" s="256" t="s">
        <v>329</v>
      </c>
      <c r="E50" s="256" t="s">
        <v>351</v>
      </c>
      <c r="F50" s="256" t="s">
        <v>352</v>
      </c>
      <c r="G50" s="256" t="s">
        <v>292</v>
      </c>
      <c r="H50" s="256" t="s">
        <v>330</v>
      </c>
      <c r="I50" s="256" t="s">
        <v>331</v>
      </c>
      <c r="J50" s="256" t="s">
        <v>298</v>
      </c>
      <c r="K50" s="256" t="s">
        <v>404</v>
      </c>
      <c r="L50" s="256" t="s">
        <v>42</v>
      </c>
    </row>
    <row r="51" spans="1:12" ht="12.75">
      <c r="A51" s="257" t="s">
        <v>281</v>
      </c>
      <c r="B51" s="61">
        <v>94389.06646785344</v>
      </c>
      <c r="C51" s="61">
        <v>0</v>
      </c>
      <c r="D51" s="61">
        <v>0</v>
      </c>
      <c r="E51" s="61">
        <v>0</v>
      </c>
      <c r="F51" s="61">
        <v>0</v>
      </c>
      <c r="G51" s="61">
        <v>0</v>
      </c>
      <c r="H51" s="61">
        <v>0</v>
      </c>
      <c r="I51" s="61">
        <v>0</v>
      </c>
      <c r="J51" s="61">
        <v>0</v>
      </c>
      <c r="K51" s="61">
        <v>0</v>
      </c>
      <c r="L51" s="204">
        <v>94389.06646785344</v>
      </c>
    </row>
    <row r="52" spans="1:12" ht="12.75">
      <c r="A52" s="258" t="s">
        <v>332</v>
      </c>
      <c r="B52" s="57">
        <v>0</v>
      </c>
      <c r="C52" s="57">
        <v>0</v>
      </c>
      <c r="D52" s="57">
        <v>0</v>
      </c>
      <c r="E52" s="57">
        <v>160.017668</v>
      </c>
      <c r="F52" s="57">
        <v>0</v>
      </c>
      <c r="G52" s="57">
        <v>0</v>
      </c>
      <c r="H52" s="57">
        <v>0</v>
      </c>
      <c r="I52" s="57">
        <v>0</v>
      </c>
      <c r="J52" s="57">
        <v>0</v>
      </c>
      <c r="K52" s="57">
        <v>0</v>
      </c>
      <c r="L52" s="259">
        <v>160.017668</v>
      </c>
    </row>
    <row r="53" spans="1:12" ht="12.75">
      <c r="A53" s="258" t="s">
        <v>94</v>
      </c>
      <c r="B53" s="57">
        <v>1771.1146921289378</v>
      </c>
      <c r="C53" s="57">
        <v>11677.43489175372</v>
      </c>
      <c r="D53" s="57">
        <v>1927.8636707347705</v>
      </c>
      <c r="E53" s="57">
        <v>1470.0040766656641</v>
      </c>
      <c r="F53" s="57">
        <v>3857.0183979552944</v>
      </c>
      <c r="G53" s="57">
        <v>1726.2740896467367</v>
      </c>
      <c r="H53" s="57">
        <v>2528.2921100338144</v>
      </c>
      <c r="I53" s="57">
        <v>440.106479676797</v>
      </c>
      <c r="J53" s="57">
        <v>1.1698572505474863E-05</v>
      </c>
      <c r="K53" s="57">
        <v>0</v>
      </c>
      <c r="L53" s="259">
        <v>25398.108420294306</v>
      </c>
    </row>
    <row r="54" spans="1:12" ht="12.75">
      <c r="A54" s="258" t="s">
        <v>95</v>
      </c>
      <c r="B54" s="57">
        <v>20571.09747891997</v>
      </c>
      <c r="C54" s="57">
        <v>18446.725481812206</v>
      </c>
      <c r="D54" s="57">
        <v>13805.881547913004</v>
      </c>
      <c r="E54" s="57">
        <v>13497.240534006063</v>
      </c>
      <c r="F54" s="57">
        <v>31092.72365815213</v>
      </c>
      <c r="G54" s="57">
        <v>33912.48394983903</v>
      </c>
      <c r="H54" s="57">
        <v>106826.42647631878</v>
      </c>
      <c r="I54" s="57">
        <v>36310.16541915695</v>
      </c>
      <c r="J54" s="57">
        <v>39746.56440525611</v>
      </c>
      <c r="K54" s="57">
        <v>0</v>
      </c>
      <c r="L54" s="259">
        <v>314209.30895137426</v>
      </c>
    </row>
    <row r="55" spans="1:12" ht="12.75">
      <c r="A55" s="258" t="s">
        <v>99</v>
      </c>
      <c r="B55" s="57">
        <v>0</v>
      </c>
      <c r="C55" s="57">
        <v>2304.6476198299997</v>
      </c>
      <c r="D55" s="57">
        <v>2100.1950906839998</v>
      </c>
      <c r="E55" s="57">
        <v>4607.598889847666</v>
      </c>
      <c r="F55" s="57">
        <v>1020.027868543</v>
      </c>
      <c r="G55" s="57">
        <v>7136.263628216187</v>
      </c>
      <c r="H55" s="57">
        <v>4769.816466329616</v>
      </c>
      <c r="I55" s="57">
        <v>1517.8871979977112</v>
      </c>
      <c r="J55" s="57">
        <v>23.080245203999997</v>
      </c>
      <c r="K55" s="57">
        <v>157387.50473845797</v>
      </c>
      <c r="L55" s="259">
        <v>180867.02174511016</v>
      </c>
    </row>
    <row r="56" spans="1:12" ht="12.75">
      <c r="A56" s="260" t="s">
        <v>63</v>
      </c>
      <c r="B56" s="30">
        <v>0</v>
      </c>
      <c r="C56" s="30">
        <v>8081.664859259805</v>
      </c>
      <c r="D56" s="30">
        <v>150.7635433494313</v>
      </c>
      <c r="E56" s="30">
        <v>1342.9880963008047</v>
      </c>
      <c r="F56" s="30">
        <v>557.3688863393969</v>
      </c>
      <c r="G56" s="30">
        <v>2038.22682812329</v>
      </c>
      <c r="H56" s="30">
        <v>21975.628429108518</v>
      </c>
      <c r="I56" s="30">
        <v>5108.136448109432</v>
      </c>
      <c r="J56" s="30">
        <v>473.9903899542844</v>
      </c>
      <c r="K56" s="30">
        <v>27544.971807641145</v>
      </c>
      <c r="L56" s="261">
        <v>67273.7392881861</v>
      </c>
    </row>
    <row r="57" spans="1:12" ht="13.5" thickBot="1">
      <c r="A57" s="262" t="s">
        <v>42</v>
      </c>
      <c r="B57" s="263">
        <v>116731.27863890234</v>
      </c>
      <c r="C57" s="263">
        <v>40510.47285265573</v>
      </c>
      <c r="D57" s="263">
        <v>17984.703852681207</v>
      </c>
      <c r="E57" s="263">
        <v>21077.849264820197</v>
      </c>
      <c r="F57" s="263">
        <v>36527.138810989825</v>
      </c>
      <c r="G57" s="263">
        <v>44813.24849582524</v>
      </c>
      <c r="H57" s="263">
        <v>136100.16348179075</v>
      </c>
      <c r="I57" s="263">
        <v>43376.29554494089</v>
      </c>
      <c r="J57" s="263">
        <v>40243.63505211297</v>
      </c>
      <c r="K57" s="263">
        <v>184932.47654609912</v>
      </c>
      <c r="L57" s="263">
        <v>682297.2625408183</v>
      </c>
    </row>
    <row r="58" spans="1:12" ht="12.75">
      <c r="A58" s="264"/>
      <c r="B58" s="259"/>
      <c r="C58" s="259"/>
      <c r="D58" s="259"/>
      <c r="E58" s="259"/>
      <c r="F58" s="259"/>
      <c r="G58" s="259"/>
      <c r="H58" s="259"/>
      <c r="I58" s="259"/>
      <c r="J58" s="259"/>
      <c r="K58" s="259"/>
      <c r="L58" s="259"/>
    </row>
    <row r="59" spans="1:12" ht="24">
      <c r="A59" s="255" t="s">
        <v>16</v>
      </c>
      <c r="B59" s="202" t="s">
        <v>327</v>
      </c>
      <c r="C59" s="202" t="s">
        <v>328</v>
      </c>
      <c r="D59" s="202" t="s">
        <v>329</v>
      </c>
      <c r="E59" s="202" t="s">
        <v>351</v>
      </c>
      <c r="F59" s="202" t="s">
        <v>352</v>
      </c>
      <c r="G59" s="202" t="s">
        <v>292</v>
      </c>
      <c r="H59" s="202" t="s">
        <v>330</v>
      </c>
      <c r="I59" s="202" t="s">
        <v>331</v>
      </c>
      <c r="J59" s="202" t="s">
        <v>298</v>
      </c>
      <c r="K59" s="202" t="s">
        <v>404</v>
      </c>
      <c r="L59" s="202" t="s">
        <v>42</v>
      </c>
    </row>
    <row r="60" spans="1:12" ht="12.75">
      <c r="A60" s="257" t="s">
        <v>333</v>
      </c>
      <c r="B60" s="61">
        <v>18113.39342254062</v>
      </c>
      <c r="C60" s="61">
        <v>18478.712953138715</v>
      </c>
      <c r="D60" s="61">
        <v>596.1360423668723</v>
      </c>
      <c r="E60" s="61">
        <v>240.99028712776126</v>
      </c>
      <c r="F60" s="61">
        <v>794.2463054938671</v>
      </c>
      <c r="G60" s="61">
        <v>885.309754354703</v>
      </c>
      <c r="H60" s="61">
        <v>335.6698694188848</v>
      </c>
      <c r="I60" s="61">
        <v>152.54773665571722</v>
      </c>
      <c r="J60" s="61">
        <v>98.714361219964</v>
      </c>
      <c r="K60" s="61">
        <v>0</v>
      </c>
      <c r="L60" s="204">
        <v>39695.720732317095</v>
      </c>
    </row>
    <row r="61" spans="1:12" ht="12.75">
      <c r="A61" s="258" t="s">
        <v>282</v>
      </c>
      <c r="B61" s="57">
        <v>184587.87544072742</v>
      </c>
      <c r="C61" s="57">
        <v>15694.040714188268</v>
      </c>
      <c r="D61" s="57">
        <v>21681.409795148094</v>
      </c>
      <c r="E61" s="57">
        <v>10356.436861553098</v>
      </c>
      <c r="F61" s="57">
        <v>10246.197931813489</v>
      </c>
      <c r="G61" s="57">
        <v>5969.748278160752</v>
      </c>
      <c r="H61" s="57">
        <v>20062.858794291835</v>
      </c>
      <c r="I61" s="57">
        <v>7050.018698563767</v>
      </c>
      <c r="J61" s="57">
        <v>8000.946787038439</v>
      </c>
      <c r="K61" s="57">
        <v>0</v>
      </c>
      <c r="L61" s="259">
        <v>283649.5333014851</v>
      </c>
    </row>
    <row r="62" spans="1:12" ht="12.75">
      <c r="A62" s="258" t="s">
        <v>110</v>
      </c>
      <c r="B62" s="57">
        <v>0</v>
      </c>
      <c r="C62" s="57">
        <v>704.677201127682</v>
      </c>
      <c r="D62" s="57">
        <v>4602.62669358539</v>
      </c>
      <c r="E62" s="57">
        <v>13691.305426268005</v>
      </c>
      <c r="F62" s="57">
        <v>12787.702646882459</v>
      </c>
      <c r="G62" s="57">
        <v>14650.225711107207</v>
      </c>
      <c r="H62" s="57">
        <v>57532.36382423492</v>
      </c>
      <c r="I62" s="57">
        <v>44758.4162439589</v>
      </c>
      <c r="J62" s="57">
        <v>2430.6117712408827</v>
      </c>
      <c r="K62" s="57">
        <v>0</v>
      </c>
      <c r="L62" s="259">
        <v>151157.92951840546</v>
      </c>
    </row>
    <row r="63" spans="1:12" ht="12.75">
      <c r="A63" s="258" t="s">
        <v>111</v>
      </c>
      <c r="B63" s="57">
        <v>0</v>
      </c>
      <c r="C63" s="57">
        <v>1528.3373236300001</v>
      </c>
      <c r="D63" s="57">
        <v>0</v>
      </c>
      <c r="E63" s="57">
        <v>0</v>
      </c>
      <c r="F63" s="57">
        <v>98.93215208357122</v>
      </c>
      <c r="G63" s="57">
        <v>188.01407383153457</v>
      </c>
      <c r="H63" s="57">
        <v>509.1589005437463</v>
      </c>
      <c r="I63" s="57">
        <v>250.71981861015044</v>
      </c>
      <c r="J63" s="57">
        <v>0</v>
      </c>
      <c r="K63" s="265">
        <v>80768.59469620409</v>
      </c>
      <c r="L63" s="259">
        <v>83343.75696490309</v>
      </c>
    </row>
    <row r="64" spans="1:12" ht="12.75">
      <c r="A64" s="260" t="s">
        <v>63</v>
      </c>
      <c r="B64" s="30">
        <v>0</v>
      </c>
      <c r="C64" s="30">
        <v>2417.864257773177</v>
      </c>
      <c r="D64" s="30">
        <v>5469.444263390926</v>
      </c>
      <c r="E64" s="30">
        <v>120.89735991193896</v>
      </c>
      <c r="F64" s="30">
        <v>0</v>
      </c>
      <c r="G64" s="30">
        <v>7403.718288751085</v>
      </c>
      <c r="H64" s="30">
        <v>4909.261815333333</v>
      </c>
      <c r="I64" s="30">
        <v>9821.371821826966</v>
      </c>
      <c r="J64" s="30">
        <v>41.4051459983185</v>
      </c>
      <c r="K64" s="265">
        <v>97465.67142993887</v>
      </c>
      <c r="L64" s="261">
        <v>127649.63438292462</v>
      </c>
    </row>
    <row r="65" spans="1:12" ht="13.5" thickBot="1">
      <c r="A65" s="262" t="s">
        <v>42</v>
      </c>
      <c r="B65" s="263">
        <v>202701.26886326805</v>
      </c>
      <c r="C65" s="263">
        <v>38823.63244985785</v>
      </c>
      <c r="D65" s="263">
        <v>32349.61679449128</v>
      </c>
      <c r="E65" s="263">
        <v>24409.629934860804</v>
      </c>
      <c r="F65" s="263">
        <v>23927.07903627339</v>
      </c>
      <c r="G65" s="263">
        <v>29097.016106205283</v>
      </c>
      <c r="H65" s="263">
        <v>83349.31320382272</v>
      </c>
      <c r="I65" s="263">
        <v>62033.0743196155</v>
      </c>
      <c r="J65" s="263">
        <v>10571.678065497605</v>
      </c>
      <c r="K65" s="263">
        <v>178234.26612614296</v>
      </c>
      <c r="L65" s="263">
        <v>685496.5749000354</v>
      </c>
    </row>
    <row r="66" spans="1:12" ht="12.75">
      <c r="A66" s="781"/>
      <c r="B66" s="522"/>
      <c r="C66" s="522"/>
      <c r="D66" s="522"/>
      <c r="E66" s="522"/>
      <c r="F66" s="522"/>
      <c r="G66" s="522"/>
      <c r="H66" s="522"/>
      <c r="I66" s="522"/>
      <c r="J66" s="522"/>
      <c r="K66" s="522"/>
      <c r="L66" s="546"/>
    </row>
    <row r="67" spans="1:12" ht="12.75">
      <c r="A67" s="781"/>
      <c r="B67" s="507"/>
      <c r="C67" s="507"/>
      <c r="D67" s="507"/>
      <c r="E67" s="507"/>
      <c r="F67" s="507"/>
      <c r="G67" s="507"/>
      <c r="H67" s="507"/>
      <c r="I67" s="507"/>
      <c r="J67" s="507"/>
      <c r="K67" s="507"/>
      <c r="L67" s="553"/>
    </row>
    <row r="68" spans="1:12" ht="15">
      <c r="A68" s="510" t="s">
        <v>907</v>
      </c>
      <c r="B68" s="111"/>
      <c r="C68" s="111"/>
      <c r="D68" s="111"/>
      <c r="E68" s="111"/>
      <c r="F68" s="111"/>
      <c r="G68" s="111"/>
      <c r="H68" s="111"/>
      <c r="I68" s="111"/>
      <c r="J68" s="111"/>
      <c r="K68" s="111"/>
      <c r="L68" s="129"/>
    </row>
    <row r="69" spans="1:12" ht="24">
      <c r="A69" s="255" t="s">
        <v>16</v>
      </c>
      <c r="B69" s="202" t="s">
        <v>327</v>
      </c>
      <c r="C69" s="202" t="s">
        <v>328</v>
      </c>
      <c r="D69" s="202" t="s">
        <v>329</v>
      </c>
      <c r="E69" s="202" t="s">
        <v>351</v>
      </c>
      <c r="F69" s="202" t="s">
        <v>352</v>
      </c>
      <c r="G69" s="202" t="s">
        <v>292</v>
      </c>
      <c r="H69" s="202" t="s">
        <v>330</v>
      </c>
      <c r="I69" s="202" t="s">
        <v>331</v>
      </c>
      <c r="J69" s="202" t="s">
        <v>298</v>
      </c>
      <c r="K69" s="202" t="s">
        <v>404</v>
      </c>
      <c r="L69" s="202" t="s">
        <v>42</v>
      </c>
    </row>
    <row r="70" spans="1:12" ht="12.75">
      <c r="A70" s="257" t="s">
        <v>281</v>
      </c>
      <c r="B70" s="61">
        <v>109642.61503575256</v>
      </c>
      <c r="C70" s="61">
        <v>0</v>
      </c>
      <c r="D70" s="61">
        <v>0</v>
      </c>
      <c r="E70" s="61">
        <v>0</v>
      </c>
      <c r="F70" s="61">
        <v>0</v>
      </c>
      <c r="G70" s="61">
        <v>0</v>
      </c>
      <c r="H70" s="61">
        <v>0</v>
      </c>
      <c r="I70" s="61">
        <v>0</v>
      </c>
      <c r="J70" s="61">
        <v>0</v>
      </c>
      <c r="K70" s="61">
        <v>0</v>
      </c>
      <c r="L70" s="204">
        <v>109642.61503575256</v>
      </c>
    </row>
    <row r="71" spans="1:12" ht="12.75">
      <c r="A71" s="258" t="s">
        <v>332</v>
      </c>
      <c r="B71" s="57">
        <v>0</v>
      </c>
      <c r="C71" s="57">
        <v>31.63602645</v>
      </c>
      <c r="D71" s="57">
        <v>2.95688568</v>
      </c>
      <c r="E71" s="57">
        <v>1.52524711</v>
      </c>
      <c r="F71" s="57">
        <v>0</v>
      </c>
      <c r="G71" s="57">
        <v>0</v>
      </c>
      <c r="H71" s="57">
        <v>0</v>
      </c>
      <c r="I71" s="57">
        <v>0</v>
      </c>
      <c r="J71" s="57">
        <v>0</v>
      </c>
      <c r="K71" s="57">
        <v>0</v>
      </c>
      <c r="L71" s="259">
        <v>36.118159240000004</v>
      </c>
    </row>
    <row r="72" spans="1:12" ht="12.75">
      <c r="A72" s="258" t="s">
        <v>94</v>
      </c>
      <c r="B72" s="57">
        <v>2888.081595318022</v>
      </c>
      <c r="C72" s="57">
        <v>19750.829872690767</v>
      </c>
      <c r="D72" s="57">
        <v>3274.4858210335583</v>
      </c>
      <c r="E72" s="57">
        <v>1076.657948913889</v>
      </c>
      <c r="F72" s="57">
        <v>1637.4562550101502</v>
      </c>
      <c r="G72" s="57">
        <v>47.047362337086064</v>
      </c>
      <c r="H72" s="57">
        <v>30.774880079836812</v>
      </c>
      <c r="I72" s="57">
        <v>16.518684696443806</v>
      </c>
      <c r="J72" s="57">
        <v>-0.0032487501773908506</v>
      </c>
      <c r="K72" s="57">
        <v>0</v>
      </c>
      <c r="L72" s="259">
        <v>28721.849171329573</v>
      </c>
    </row>
    <row r="73" spans="1:12" ht="12.75">
      <c r="A73" s="258" t="s">
        <v>95</v>
      </c>
      <c r="B73" s="57">
        <v>3702.645448719211</v>
      </c>
      <c r="C73" s="57">
        <v>21473.077916755065</v>
      </c>
      <c r="D73" s="57">
        <v>5964.163896397389</v>
      </c>
      <c r="E73" s="57">
        <v>1423.0222099121358</v>
      </c>
      <c r="F73" s="57">
        <v>6974.420304427547</v>
      </c>
      <c r="G73" s="57">
        <v>8964.684653913144</v>
      </c>
      <c r="H73" s="57">
        <v>48282.57746366582</v>
      </c>
      <c r="I73" s="57">
        <v>22899.751858136926</v>
      </c>
      <c r="J73" s="57">
        <v>2597.7974255815457</v>
      </c>
      <c r="K73" s="57">
        <v>0</v>
      </c>
      <c r="L73" s="259">
        <v>122282.14117750878</v>
      </c>
    </row>
    <row r="74" spans="1:12" ht="12.75">
      <c r="A74" s="258" t="s">
        <v>99</v>
      </c>
      <c r="B74" s="57">
        <v>0</v>
      </c>
      <c r="C74" s="57">
        <v>35.06140836</v>
      </c>
      <c r="D74" s="57">
        <v>378.8865</v>
      </c>
      <c r="E74" s="57">
        <v>2130.3207096300002</v>
      </c>
      <c r="F74" s="57">
        <v>1213.80129642</v>
      </c>
      <c r="G74" s="57">
        <v>3708.51932954</v>
      </c>
      <c r="H74" s="57">
        <v>10955.06931365</v>
      </c>
      <c r="I74" s="57">
        <v>351.662623567</v>
      </c>
      <c r="J74" s="57">
        <v>195.7965243111144</v>
      </c>
      <c r="K74" s="57">
        <v>65258.40863698123</v>
      </c>
      <c r="L74" s="259">
        <v>84227.52634245934</v>
      </c>
    </row>
    <row r="75" spans="1:12" ht="12.75">
      <c r="A75" s="260" t="s">
        <v>63</v>
      </c>
      <c r="B75" s="30">
        <v>0</v>
      </c>
      <c r="C75" s="30">
        <v>1754.5400885689478</v>
      </c>
      <c r="D75" s="30">
        <v>127.16410424746233</v>
      </c>
      <c r="E75" s="30">
        <v>0.005262321989001898</v>
      </c>
      <c r="F75" s="30">
        <v>0.14253667322140273</v>
      </c>
      <c r="G75" s="30">
        <v>0.0050752895811718495</v>
      </c>
      <c r="H75" s="30">
        <v>4.5494318332189225</v>
      </c>
      <c r="I75" s="30">
        <v>5.2822380399053515</v>
      </c>
      <c r="J75" s="30">
        <v>174.77997382299162</v>
      </c>
      <c r="K75" s="30">
        <v>3573.9085322323904</v>
      </c>
      <c r="L75" s="261">
        <v>5640.377243029709</v>
      </c>
    </row>
    <row r="76" spans="1:12" ht="13.5" thickBot="1">
      <c r="A76" s="262" t="s">
        <v>42</v>
      </c>
      <c r="B76" s="263">
        <v>116233.3420797898</v>
      </c>
      <c r="C76" s="263">
        <v>43045.145312824774</v>
      </c>
      <c r="D76" s="263">
        <v>9747.65720735841</v>
      </c>
      <c r="E76" s="263">
        <v>4631.531377888014</v>
      </c>
      <c r="F76" s="263">
        <v>9825.82039253092</v>
      </c>
      <c r="G76" s="263">
        <v>12720.25642107981</v>
      </c>
      <c r="H76" s="263">
        <v>59272.97108922887</v>
      </c>
      <c r="I76" s="263">
        <v>23273.215404440274</v>
      </c>
      <c r="J76" s="263">
        <v>2968.370674965474</v>
      </c>
      <c r="K76" s="263">
        <v>68832.31716921362</v>
      </c>
      <c r="L76" s="263">
        <v>350550.62712932</v>
      </c>
    </row>
    <row r="77" spans="1:12" ht="12.75">
      <c r="A77" s="264"/>
      <c r="B77" s="267"/>
      <c r="C77" s="267"/>
      <c r="D77" s="267"/>
      <c r="E77" s="267"/>
      <c r="F77" s="267"/>
      <c r="G77" s="267"/>
      <c r="H77" s="267"/>
      <c r="I77" s="267"/>
      <c r="J77" s="267"/>
      <c r="K77" s="267"/>
      <c r="L77" s="267"/>
    </row>
    <row r="78" spans="1:12" ht="24">
      <c r="A78" s="255" t="s">
        <v>16</v>
      </c>
      <c r="B78" s="202" t="s">
        <v>327</v>
      </c>
      <c r="C78" s="202" t="s">
        <v>328</v>
      </c>
      <c r="D78" s="202" t="s">
        <v>329</v>
      </c>
      <c r="E78" s="202" t="s">
        <v>351</v>
      </c>
      <c r="F78" s="202" t="s">
        <v>352</v>
      </c>
      <c r="G78" s="202" t="s">
        <v>292</v>
      </c>
      <c r="H78" s="202" t="s">
        <v>330</v>
      </c>
      <c r="I78" s="202" t="s">
        <v>331</v>
      </c>
      <c r="J78" s="202" t="s">
        <v>298</v>
      </c>
      <c r="K78" s="202" t="s">
        <v>404</v>
      </c>
      <c r="L78" s="202" t="s">
        <v>42</v>
      </c>
    </row>
    <row r="79" spans="1:12" ht="12.75">
      <c r="A79" s="257" t="s">
        <v>333</v>
      </c>
      <c r="B79" s="61">
        <v>12041.140241797206</v>
      </c>
      <c r="C79" s="61">
        <v>15435.304949101881</v>
      </c>
      <c r="D79" s="61">
        <v>25819.571571851437</v>
      </c>
      <c r="E79" s="61">
        <v>5266.55096197046</v>
      </c>
      <c r="F79" s="61">
        <v>757.7770995855843</v>
      </c>
      <c r="G79" s="61">
        <v>0</v>
      </c>
      <c r="H79" s="61">
        <v>0</v>
      </c>
      <c r="I79" s="61">
        <v>0</v>
      </c>
      <c r="J79" s="61">
        <v>0</v>
      </c>
      <c r="K79" s="61">
        <v>0</v>
      </c>
      <c r="L79" s="204">
        <v>59320.34482430657</v>
      </c>
    </row>
    <row r="80" spans="1:12" ht="12.75">
      <c r="A80" s="258" t="s">
        <v>282</v>
      </c>
      <c r="B80" s="57">
        <v>134157.02805126543</v>
      </c>
      <c r="C80" s="57">
        <v>26619.776195943843</v>
      </c>
      <c r="D80" s="57">
        <v>2097.344015663095</v>
      </c>
      <c r="E80" s="57">
        <v>464.42564288485295</v>
      </c>
      <c r="F80" s="57">
        <v>438.98549022270043</v>
      </c>
      <c r="G80" s="57">
        <v>57.35328809495189</v>
      </c>
      <c r="H80" s="57">
        <v>17.27083532151525</v>
      </c>
      <c r="I80" s="57">
        <v>0.11513160954965075</v>
      </c>
      <c r="J80" s="57">
        <v>0.7327302053891895</v>
      </c>
      <c r="K80" s="57">
        <v>0</v>
      </c>
      <c r="L80" s="259">
        <v>163853.03138121133</v>
      </c>
    </row>
    <row r="81" spans="1:12" ht="12.75">
      <c r="A81" s="258" t="s">
        <v>110</v>
      </c>
      <c r="B81" s="57">
        <v>0</v>
      </c>
      <c r="C81" s="57">
        <v>86682.00482837201</v>
      </c>
      <c r="D81" s="57">
        <v>59712.34429145</v>
      </c>
      <c r="E81" s="57">
        <v>54950.14346514</v>
      </c>
      <c r="F81" s="57">
        <v>2658.5558959679565</v>
      </c>
      <c r="G81" s="57">
        <v>1074.137847693641</v>
      </c>
      <c r="H81" s="57">
        <v>54083.41099448868</v>
      </c>
      <c r="I81" s="57">
        <v>473.25892813371746</v>
      </c>
      <c r="J81" s="57">
        <v>0</v>
      </c>
      <c r="K81" s="57">
        <v>0</v>
      </c>
      <c r="L81" s="259">
        <v>259633.856251246</v>
      </c>
    </row>
    <row r="82" spans="1:12" ht="12.75">
      <c r="A82" s="258" t="s">
        <v>111</v>
      </c>
      <c r="B82" s="57">
        <v>0</v>
      </c>
      <c r="C82" s="57">
        <v>0</v>
      </c>
      <c r="D82" s="57">
        <v>90.77200538</v>
      </c>
      <c r="E82" s="57">
        <v>0</v>
      </c>
      <c r="F82" s="57">
        <v>0</v>
      </c>
      <c r="G82" s="57">
        <v>0</v>
      </c>
      <c r="H82" s="57">
        <v>0</v>
      </c>
      <c r="I82" s="57">
        <v>0</v>
      </c>
      <c r="J82" s="57">
        <v>0</v>
      </c>
      <c r="K82" s="265">
        <v>22916.70781481992</v>
      </c>
      <c r="L82" s="259">
        <v>23007.479820199922</v>
      </c>
    </row>
    <row r="83" spans="1:12" ht="12.75">
      <c r="A83" s="260" t="s">
        <v>63</v>
      </c>
      <c r="B83" s="30">
        <v>0</v>
      </c>
      <c r="C83" s="30">
        <v>677.1014457876086</v>
      </c>
      <c r="D83" s="30">
        <v>1013.1167877166619</v>
      </c>
      <c r="E83" s="30">
        <v>0</v>
      </c>
      <c r="F83" s="30">
        <v>0</v>
      </c>
      <c r="G83" s="30">
        <v>14.964210951391966</v>
      </c>
      <c r="H83" s="30">
        <v>9517.937285</v>
      </c>
      <c r="I83" s="30">
        <v>0</v>
      </c>
      <c r="J83" s="30">
        <v>18.464225696570928</v>
      </c>
      <c r="K83" s="30">
        <v>8473.03928214487</v>
      </c>
      <c r="L83" s="261">
        <v>19714.623237297103</v>
      </c>
    </row>
    <row r="84" spans="1:12" ht="13.5" thickBot="1">
      <c r="A84" s="262" t="s">
        <v>42</v>
      </c>
      <c r="B84" s="263">
        <v>146198.16829306263</v>
      </c>
      <c r="C84" s="263">
        <v>129414.18741920535</v>
      </c>
      <c r="D84" s="263">
        <v>88733.14867206119</v>
      </c>
      <c r="E84" s="263">
        <v>60681.12006999531</v>
      </c>
      <c r="F84" s="263">
        <v>3855.3184857762412</v>
      </c>
      <c r="G84" s="263">
        <v>1146.455346739985</v>
      </c>
      <c r="H84" s="263">
        <v>63618.61911481019</v>
      </c>
      <c r="I84" s="263">
        <v>473.37405974326714</v>
      </c>
      <c r="J84" s="263">
        <v>19.196955901960116</v>
      </c>
      <c r="K84" s="263">
        <v>31389.74709696479</v>
      </c>
      <c r="L84" s="263">
        <v>525529.3355142609</v>
      </c>
    </row>
    <row r="85" spans="1:12" ht="12.75">
      <c r="A85" s="781"/>
      <c r="B85" s="507"/>
      <c r="C85" s="507"/>
      <c r="D85" s="507"/>
      <c r="E85" s="507"/>
      <c r="F85" s="507"/>
      <c r="G85" s="507"/>
      <c r="H85" s="507"/>
      <c r="I85" s="507"/>
      <c r="J85" s="507"/>
      <c r="K85" s="507"/>
      <c r="L85" s="553"/>
    </row>
    <row r="86" spans="1:12" ht="12.75">
      <c r="A86" s="781"/>
      <c r="B86" s="507"/>
      <c r="C86" s="507"/>
      <c r="D86" s="507"/>
      <c r="E86" s="507"/>
      <c r="F86" s="507"/>
      <c r="G86" s="507"/>
      <c r="H86" s="507"/>
      <c r="I86" s="507"/>
      <c r="J86" s="507"/>
      <c r="K86" s="507"/>
      <c r="L86" s="553"/>
    </row>
    <row r="87" spans="1:12" ht="15">
      <c r="A87" s="510" t="s">
        <v>908</v>
      </c>
      <c r="B87" s="111"/>
      <c r="C87" s="111"/>
      <c r="D87" s="111"/>
      <c r="E87" s="111"/>
      <c r="F87" s="111"/>
      <c r="G87" s="111"/>
      <c r="H87" s="111"/>
      <c r="I87" s="111"/>
      <c r="J87" s="111"/>
      <c r="K87" s="111"/>
      <c r="L87" s="129"/>
    </row>
    <row r="88" spans="1:12" ht="24">
      <c r="A88" s="202" t="s">
        <v>16</v>
      </c>
      <c r="B88" s="202" t="s">
        <v>327</v>
      </c>
      <c r="C88" s="202" t="s">
        <v>328</v>
      </c>
      <c r="D88" s="202" t="s">
        <v>329</v>
      </c>
      <c r="E88" s="202" t="s">
        <v>351</v>
      </c>
      <c r="F88" s="202" t="s">
        <v>352</v>
      </c>
      <c r="G88" s="202" t="s">
        <v>292</v>
      </c>
      <c r="H88" s="202" t="s">
        <v>330</v>
      </c>
      <c r="I88" s="202" t="s">
        <v>331</v>
      </c>
      <c r="J88" s="202" t="s">
        <v>298</v>
      </c>
      <c r="K88" s="202" t="s">
        <v>404</v>
      </c>
      <c r="L88" s="202" t="s">
        <v>42</v>
      </c>
    </row>
    <row r="89" spans="1:12" ht="12.75">
      <c r="A89" s="257" t="s">
        <v>281</v>
      </c>
      <c r="B89" s="57">
        <v>169.4451559158369</v>
      </c>
      <c r="C89" s="57">
        <v>0</v>
      </c>
      <c r="D89" s="57">
        <v>0</v>
      </c>
      <c r="E89" s="57">
        <v>0</v>
      </c>
      <c r="F89" s="57">
        <v>0.14230296670707657</v>
      </c>
      <c r="G89" s="57">
        <v>0</v>
      </c>
      <c r="H89" s="57">
        <v>0</v>
      </c>
      <c r="I89" s="57">
        <v>0</v>
      </c>
      <c r="J89" s="57">
        <v>0</v>
      </c>
      <c r="K89" s="57">
        <v>0</v>
      </c>
      <c r="L89" s="204">
        <v>169.58745888254396</v>
      </c>
    </row>
    <row r="90" spans="1:12" ht="12.75">
      <c r="A90" s="258" t="s">
        <v>332</v>
      </c>
      <c r="B90" s="57">
        <v>-0.25334904999999996</v>
      </c>
      <c r="C90" s="57">
        <v>20272.189922</v>
      </c>
      <c r="D90" s="57">
        <v>0</v>
      </c>
      <c r="E90" s="57">
        <v>0</v>
      </c>
      <c r="F90" s="57">
        <v>0</v>
      </c>
      <c r="G90" s="57">
        <v>0</v>
      </c>
      <c r="H90" s="57">
        <v>0</v>
      </c>
      <c r="I90" s="57">
        <v>0</v>
      </c>
      <c r="J90" s="57">
        <v>0</v>
      </c>
      <c r="K90" s="57">
        <v>0</v>
      </c>
      <c r="L90" s="259">
        <v>20271.936572950002</v>
      </c>
    </row>
    <row r="91" spans="1:12" ht="12.75">
      <c r="A91" s="258" t="s">
        <v>94</v>
      </c>
      <c r="B91" s="57">
        <v>1755.5352276371398</v>
      </c>
      <c r="C91" s="57">
        <v>3506.8497361494005</v>
      </c>
      <c r="D91" s="57">
        <v>856.2896725363913</v>
      </c>
      <c r="E91" s="57">
        <v>77.31401059793288</v>
      </c>
      <c r="F91" s="57">
        <v>266.86949775549397</v>
      </c>
      <c r="G91" s="57">
        <v>407.5344748318535</v>
      </c>
      <c r="H91" s="57">
        <v>491.8292751353964</v>
      </c>
      <c r="I91" s="57">
        <v>53.442513038878886</v>
      </c>
      <c r="J91" s="57">
        <v>0</v>
      </c>
      <c r="K91" s="57">
        <v>0</v>
      </c>
      <c r="L91" s="259">
        <v>7415.664407682489</v>
      </c>
    </row>
    <row r="92" spans="1:12" ht="12.75">
      <c r="A92" s="258" t="s">
        <v>95</v>
      </c>
      <c r="B92" s="57">
        <v>31844.467338914834</v>
      </c>
      <c r="C92" s="57">
        <v>48348.105845192695</v>
      </c>
      <c r="D92" s="57">
        <v>64640.35525908708</v>
      </c>
      <c r="E92" s="57">
        <v>69910.31810184612</v>
      </c>
      <c r="F92" s="57">
        <v>152574.1913418998</v>
      </c>
      <c r="G92" s="57">
        <v>264632.53960570134</v>
      </c>
      <c r="H92" s="57">
        <v>117065.45781205411</v>
      </c>
      <c r="I92" s="57">
        <v>23695.656127735056</v>
      </c>
      <c r="J92" s="57">
        <v>15333.922939737275</v>
      </c>
      <c r="K92" s="57">
        <v>0</v>
      </c>
      <c r="L92" s="259">
        <v>788045.0143721683</v>
      </c>
    </row>
    <row r="93" spans="1:12" ht="12.75">
      <c r="A93" s="258" t="s">
        <v>99</v>
      </c>
      <c r="B93" s="57">
        <v>0</v>
      </c>
      <c r="C93" s="57">
        <v>11829.242934950651</v>
      </c>
      <c r="D93" s="57">
        <v>9642.935935669497</v>
      </c>
      <c r="E93" s="57">
        <v>10517.24381517626</v>
      </c>
      <c r="F93" s="57">
        <v>15831.751385103145</v>
      </c>
      <c r="G93" s="57">
        <v>15686.065979290126</v>
      </c>
      <c r="H93" s="57">
        <v>31703.77259946993</v>
      </c>
      <c r="I93" s="57">
        <v>9709.471133604897</v>
      </c>
      <c r="J93" s="57">
        <v>1755.48504784</v>
      </c>
      <c r="K93" s="57">
        <v>341844.756720781</v>
      </c>
      <c r="L93" s="259">
        <v>448520.7255518855</v>
      </c>
    </row>
    <row r="94" spans="1:12" ht="12.75">
      <c r="A94" s="260" t="s">
        <v>63</v>
      </c>
      <c r="B94" s="57">
        <v>0</v>
      </c>
      <c r="C94" s="57">
        <v>6237.431003874945</v>
      </c>
      <c r="D94" s="57">
        <v>1022.1701719735744</v>
      </c>
      <c r="E94" s="57">
        <v>0</v>
      </c>
      <c r="F94" s="57">
        <v>0</v>
      </c>
      <c r="G94" s="57">
        <v>5408.237732724672</v>
      </c>
      <c r="H94" s="57">
        <v>0</v>
      </c>
      <c r="I94" s="57">
        <v>0.00147564522272355</v>
      </c>
      <c r="J94" s="57">
        <v>0.0014049550675749002</v>
      </c>
      <c r="K94" s="57">
        <v>20010.365052034347</v>
      </c>
      <c r="L94" s="261">
        <v>32678.20684120783</v>
      </c>
    </row>
    <row r="95" spans="1:12" ht="13.5" thickBot="1">
      <c r="A95" s="262" t="s">
        <v>42</v>
      </c>
      <c r="B95" s="263">
        <v>33769.19437341781</v>
      </c>
      <c r="C95" s="263">
        <v>90193.81944216769</v>
      </c>
      <c r="D95" s="263">
        <v>76161.75103926654</v>
      </c>
      <c r="E95" s="263">
        <v>80504.87592762032</v>
      </c>
      <c r="F95" s="263">
        <v>168672.95452772515</v>
      </c>
      <c r="G95" s="263">
        <v>286134.377792548</v>
      </c>
      <c r="H95" s="263">
        <v>149261.05968665943</v>
      </c>
      <c r="I95" s="263">
        <v>33458.571250024055</v>
      </c>
      <c r="J95" s="263">
        <v>17089.40939253234</v>
      </c>
      <c r="K95" s="263">
        <v>361855.1217728153</v>
      </c>
      <c r="L95" s="263">
        <v>1297101.1352047767</v>
      </c>
    </row>
    <row r="96" spans="1:12" ht="12.75">
      <c r="A96" s="264"/>
      <c r="B96" s="267"/>
      <c r="C96" s="267"/>
      <c r="D96" s="267"/>
      <c r="E96" s="267"/>
      <c r="F96" s="267"/>
      <c r="G96" s="267"/>
      <c r="H96" s="267"/>
      <c r="I96" s="267"/>
      <c r="J96" s="267"/>
      <c r="K96" s="267"/>
      <c r="L96" s="267"/>
    </row>
    <row r="97" spans="1:12" ht="24">
      <c r="A97" s="255" t="s">
        <v>16</v>
      </c>
      <c r="B97" s="202" t="s">
        <v>327</v>
      </c>
      <c r="C97" s="202" t="s">
        <v>328</v>
      </c>
      <c r="D97" s="202" t="s">
        <v>329</v>
      </c>
      <c r="E97" s="202" t="s">
        <v>351</v>
      </c>
      <c r="F97" s="202" t="s">
        <v>352</v>
      </c>
      <c r="G97" s="202" t="s">
        <v>292</v>
      </c>
      <c r="H97" s="202" t="s">
        <v>330</v>
      </c>
      <c r="I97" s="202" t="s">
        <v>331</v>
      </c>
      <c r="J97" s="202" t="s">
        <v>298</v>
      </c>
      <c r="K97" s="202" t="s">
        <v>404</v>
      </c>
      <c r="L97" s="202" t="s">
        <v>42</v>
      </c>
    </row>
    <row r="98" spans="1:12" ht="12.75">
      <c r="A98" s="257" t="s">
        <v>333</v>
      </c>
      <c r="B98" s="61">
        <v>13906.56592977337</v>
      </c>
      <c r="C98" s="61">
        <v>8297.730032314694</v>
      </c>
      <c r="D98" s="61">
        <v>0</v>
      </c>
      <c r="E98" s="61">
        <v>0</v>
      </c>
      <c r="F98" s="61">
        <v>0</v>
      </c>
      <c r="G98" s="61">
        <v>0</v>
      </c>
      <c r="H98" s="61">
        <v>0</v>
      </c>
      <c r="I98" s="61">
        <v>0</v>
      </c>
      <c r="J98" s="61">
        <v>0</v>
      </c>
      <c r="K98" s="61">
        <v>0</v>
      </c>
      <c r="L98" s="204">
        <v>22204.295962088065</v>
      </c>
    </row>
    <row r="99" spans="1:12" ht="12.75">
      <c r="A99" s="258" t="s">
        <v>282</v>
      </c>
      <c r="B99" s="57">
        <v>378129.6643336717</v>
      </c>
      <c r="C99" s="57">
        <v>33021.68710658976</v>
      </c>
      <c r="D99" s="57">
        <v>22968.738530863833</v>
      </c>
      <c r="E99" s="57">
        <v>4737.17340879688</v>
      </c>
      <c r="F99" s="57">
        <v>752.1696446674686</v>
      </c>
      <c r="G99" s="57">
        <v>1432.0675412241249</v>
      </c>
      <c r="H99" s="57">
        <v>1102.1216039892363</v>
      </c>
      <c r="I99" s="57">
        <v>4339.8937460537</v>
      </c>
      <c r="J99" s="57">
        <v>4083.8504451596955</v>
      </c>
      <c r="K99" s="57">
        <v>0</v>
      </c>
      <c r="L99" s="259">
        <v>450567.3663610164</v>
      </c>
    </row>
    <row r="100" spans="1:12" ht="12.75">
      <c r="A100" s="258" t="s">
        <v>110</v>
      </c>
      <c r="B100" s="57">
        <v>0</v>
      </c>
      <c r="C100" s="57">
        <v>1893.52914625</v>
      </c>
      <c r="D100" s="57">
        <v>503.2755092648924</v>
      </c>
      <c r="E100" s="57">
        <v>5471.6435308943155</v>
      </c>
      <c r="F100" s="57">
        <v>53422.22673092599</v>
      </c>
      <c r="G100" s="57">
        <v>46845.81954986316</v>
      </c>
      <c r="H100" s="57">
        <v>142802.87649088042</v>
      </c>
      <c r="I100" s="57">
        <v>7038.590006633038</v>
      </c>
      <c r="J100" s="57">
        <v>5122.75005528819</v>
      </c>
      <c r="K100" s="57">
        <v>0</v>
      </c>
      <c r="L100" s="259">
        <v>263100.71102</v>
      </c>
    </row>
    <row r="101" spans="1:12" ht="12.75">
      <c r="A101" s="258" t="s">
        <v>111</v>
      </c>
      <c r="B101" s="57">
        <v>0</v>
      </c>
      <c r="C101" s="57">
        <v>1176.6021832975687</v>
      </c>
      <c r="D101" s="57">
        <v>127.13143007514545</v>
      </c>
      <c r="E101" s="57">
        <v>39.40848991973202</v>
      </c>
      <c r="F101" s="57">
        <v>84.56147363492467</v>
      </c>
      <c r="G101" s="57">
        <v>4100.508730353388</v>
      </c>
      <c r="H101" s="57">
        <v>2241.255492905823</v>
      </c>
      <c r="I101" s="57">
        <v>3512.56945589</v>
      </c>
      <c r="J101" s="57">
        <v>390.81457789</v>
      </c>
      <c r="K101" s="265">
        <v>115464.2594415957</v>
      </c>
      <c r="L101" s="259">
        <v>127137.11127556227</v>
      </c>
    </row>
    <row r="102" spans="1:12" ht="12.75">
      <c r="A102" s="260" t="s">
        <v>63</v>
      </c>
      <c r="B102" s="30">
        <v>-0.20560349285030877</v>
      </c>
      <c r="C102" s="30">
        <v>11640.284992163692</v>
      </c>
      <c r="D102" s="30">
        <v>8031.611975152669</v>
      </c>
      <c r="E102" s="30">
        <v>104.45210637701089</v>
      </c>
      <c r="F102" s="30">
        <v>0</v>
      </c>
      <c r="G102" s="30">
        <v>7319.0966854256</v>
      </c>
      <c r="H102" s="30">
        <v>0</v>
      </c>
      <c r="I102" s="30">
        <v>0</v>
      </c>
      <c r="J102" s="30">
        <v>0</v>
      </c>
      <c r="K102" s="57">
        <v>314768.2126237942</v>
      </c>
      <c r="L102" s="261">
        <v>341863.45277942036</v>
      </c>
    </row>
    <row r="103" spans="1:12" ht="13.5" thickBot="1">
      <c r="A103" s="262" t="s">
        <v>42</v>
      </c>
      <c r="B103" s="263">
        <v>392036.0246599522</v>
      </c>
      <c r="C103" s="263">
        <v>56029.833460615715</v>
      </c>
      <c r="D103" s="263">
        <v>31630.75744535654</v>
      </c>
      <c r="E103" s="263">
        <v>10352.677535987938</v>
      </c>
      <c r="F103" s="263">
        <v>54258.95784922838</v>
      </c>
      <c r="G103" s="263">
        <v>59697.49250686627</v>
      </c>
      <c r="H103" s="263">
        <v>146146.25358777549</v>
      </c>
      <c r="I103" s="263">
        <v>14891.053208576737</v>
      </c>
      <c r="J103" s="263">
        <v>9597.415078337886</v>
      </c>
      <c r="K103" s="263">
        <v>430232.4720653899</v>
      </c>
      <c r="L103" s="263">
        <v>1204872.9373980872</v>
      </c>
    </row>
    <row r="104" spans="1:12" ht="12.75">
      <c r="A104" s="264"/>
      <c r="B104" s="259"/>
      <c r="C104" s="259"/>
      <c r="D104" s="259"/>
      <c r="E104" s="259"/>
      <c r="F104" s="259"/>
      <c r="G104" s="259"/>
      <c r="H104" s="259"/>
      <c r="I104" s="259"/>
      <c r="J104" s="259"/>
      <c r="K104" s="259"/>
      <c r="L104" s="259"/>
    </row>
    <row r="105" spans="1:12" ht="12.75">
      <c r="A105" s="779" t="s">
        <v>335</v>
      </c>
      <c r="B105" s="507"/>
      <c r="C105" s="507"/>
      <c r="D105" s="507"/>
      <c r="E105" s="507"/>
      <c r="F105" s="507"/>
      <c r="G105" s="507"/>
      <c r="H105" s="507"/>
      <c r="I105" s="507"/>
      <c r="J105" s="507"/>
      <c r="K105" s="507"/>
      <c r="L105" s="553"/>
    </row>
    <row r="106" spans="1:12" ht="12.75">
      <c r="A106" s="779" t="s">
        <v>437</v>
      </c>
      <c r="B106" s="780"/>
      <c r="C106" s="780"/>
      <c r="D106" s="780"/>
      <c r="E106" s="780"/>
      <c r="F106" s="780"/>
      <c r="G106" s="780"/>
      <c r="H106" s="780"/>
      <c r="I106" s="780"/>
      <c r="J106" s="780"/>
      <c r="K106" s="780"/>
      <c r="L106" s="553"/>
    </row>
    <row r="107" spans="1:12" ht="12.75">
      <c r="A107" s="779" t="s">
        <v>438</v>
      </c>
      <c r="B107" s="507"/>
      <c r="C107" s="507"/>
      <c r="D107" s="507"/>
      <c r="E107" s="507"/>
      <c r="F107" s="507"/>
      <c r="G107" s="507"/>
      <c r="H107" s="507"/>
      <c r="I107" s="507"/>
      <c r="J107" s="507"/>
      <c r="K107" s="507"/>
      <c r="L107" s="553"/>
    </row>
    <row r="108" spans="1:12" ht="12.75">
      <c r="A108" s="779" t="s">
        <v>447</v>
      </c>
      <c r="B108" s="507"/>
      <c r="C108" s="507"/>
      <c r="D108" s="507"/>
      <c r="E108" s="507"/>
      <c r="F108" s="507"/>
      <c r="G108" s="507"/>
      <c r="H108" s="507"/>
      <c r="I108" s="507"/>
      <c r="J108" s="507"/>
      <c r="K108" s="507"/>
      <c r="L108" s="553"/>
    </row>
    <row r="109" spans="1:12" ht="12.75">
      <c r="A109" s="779" t="s">
        <v>336</v>
      </c>
      <c r="B109" s="507"/>
      <c r="C109" s="507"/>
      <c r="D109" s="507"/>
      <c r="E109" s="507"/>
      <c r="F109" s="507"/>
      <c r="G109" s="507"/>
      <c r="H109" s="507"/>
      <c r="I109" s="507"/>
      <c r="J109" s="507"/>
      <c r="K109" s="507"/>
      <c r="L109" s="553"/>
    </row>
    <row r="110" spans="1:12" ht="12.75">
      <c r="A110" s="779" t="s">
        <v>439</v>
      </c>
      <c r="B110" s="507"/>
      <c r="C110" s="507"/>
      <c r="D110" s="507"/>
      <c r="E110" s="507"/>
      <c r="F110" s="507"/>
      <c r="G110" s="507"/>
      <c r="H110" s="507"/>
      <c r="I110" s="507"/>
      <c r="J110" s="507"/>
      <c r="K110" s="507"/>
      <c r="L110" s="553"/>
    </row>
  </sheetData>
  <sheetProtection/>
  <printOptions/>
  <pageMargins left="0.75" right="0.75" top="1" bottom="1" header="0.5" footer="0.5"/>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zoomScalePageLayoutView="0" workbookViewId="0" topLeftCell="A1">
      <selection activeCell="A1" sqref="A1"/>
    </sheetView>
  </sheetViews>
  <sheetFormatPr defaultColWidth="9.140625" defaultRowHeight="12.75"/>
  <cols>
    <col min="1" max="1" width="7.57421875" style="383" customWidth="1"/>
    <col min="2" max="2" width="36.00390625" style="383" customWidth="1"/>
    <col min="3" max="3" width="11.00390625" style="383" bestFit="1" customWidth="1"/>
    <col min="4" max="5" width="12.7109375" style="383" bestFit="1" customWidth="1"/>
    <col min="6" max="6" width="12.57421875" style="383" bestFit="1" customWidth="1"/>
    <col min="7" max="7" width="10.8515625" style="383" bestFit="1" customWidth="1"/>
    <col min="8" max="11" width="9.28125" style="383" customWidth="1"/>
    <col min="12" max="16384" width="9.140625" style="383" customWidth="1"/>
  </cols>
  <sheetData>
    <row r="1" ht="15">
      <c r="A1" s="382" t="s">
        <v>319</v>
      </c>
    </row>
    <row r="2" spans="1:11" ht="15" thickBot="1">
      <c r="A2" s="384" t="s">
        <v>851</v>
      </c>
      <c r="B2" s="385"/>
      <c r="C2" s="386"/>
      <c r="D2" s="386"/>
      <c r="E2" s="386"/>
      <c r="F2" s="386"/>
      <c r="G2" s="386"/>
      <c r="H2" s="385"/>
      <c r="I2" s="385"/>
      <c r="J2" s="385"/>
      <c r="K2" s="385"/>
    </row>
    <row r="3" spans="1:11" ht="14.25">
      <c r="A3" s="387"/>
      <c r="B3" s="387" t="s">
        <v>358</v>
      </c>
      <c r="C3" s="388" t="s">
        <v>660</v>
      </c>
      <c r="D3" s="388" t="s">
        <v>745</v>
      </c>
      <c r="E3" s="388" t="s">
        <v>780</v>
      </c>
      <c r="F3" s="388" t="s">
        <v>830</v>
      </c>
      <c r="G3" s="389" t="s">
        <v>851</v>
      </c>
      <c r="H3" s="952" t="s">
        <v>304</v>
      </c>
      <c r="I3" s="952"/>
      <c r="J3" s="952"/>
      <c r="K3" s="953"/>
    </row>
    <row r="4" spans="2:11" ht="14.25">
      <c r="B4" s="390"/>
      <c r="C4" s="392" t="s">
        <v>305</v>
      </c>
      <c r="D4" s="392" t="s">
        <v>305</v>
      </c>
      <c r="E4" s="392" t="s">
        <v>305</v>
      </c>
      <c r="F4" s="392" t="s">
        <v>305</v>
      </c>
      <c r="G4" s="393" t="s">
        <v>305</v>
      </c>
      <c r="H4" s="391" t="s">
        <v>117</v>
      </c>
      <c r="I4" s="391" t="s">
        <v>118</v>
      </c>
      <c r="J4" s="391" t="s">
        <v>119</v>
      </c>
      <c r="K4" s="394" t="s">
        <v>63</v>
      </c>
    </row>
    <row r="5" spans="1:11" ht="14.25">
      <c r="A5" s="395">
        <v>1</v>
      </c>
      <c r="B5" s="396" t="s">
        <v>306</v>
      </c>
      <c r="C5" s="398">
        <v>283557.65819567844</v>
      </c>
      <c r="D5" s="398">
        <v>119914.72259056565</v>
      </c>
      <c r="E5" s="398">
        <v>204252</v>
      </c>
      <c r="F5" s="398">
        <v>211897.70999980072</v>
      </c>
      <c r="G5" s="399">
        <v>235556.69191184998</v>
      </c>
      <c r="H5" s="397">
        <v>20441.66569888254</v>
      </c>
      <c r="I5" s="397">
        <v>94549.0848141401</v>
      </c>
      <c r="J5" s="397">
        <v>109678.73141272</v>
      </c>
      <c r="K5" s="468">
        <v>10887.20998610735</v>
      </c>
    </row>
    <row r="6" spans="1:11" ht="14.25">
      <c r="A6" s="395">
        <v>2</v>
      </c>
      <c r="B6" s="396" t="s">
        <v>307</v>
      </c>
      <c r="C6" s="398">
        <v>20085.149622357723</v>
      </c>
      <c r="D6" s="398">
        <v>21425.006975092903</v>
      </c>
      <c r="E6" s="398">
        <v>15618</v>
      </c>
      <c r="F6" s="398">
        <v>13061.24230943697</v>
      </c>
      <c r="G6" s="399">
        <v>15938.2330231202</v>
      </c>
      <c r="H6" s="397">
        <v>1763.77922633249</v>
      </c>
      <c r="I6" s="397">
        <v>2812.7818438680697</v>
      </c>
      <c r="J6" s="397">
        <v>3138.81974481572</v>
      </c>
      <c r="K6" s="468">
        <v>8222.852208103921</v>
      </c>
    </row>
    <row r="7" spans="1:11" ht="36">
      <c r="A7" s="395">
        <v>3</v>
      </c>
      <c r="B7" s="400" t="s">
        <v>272</v>
      </c>
      <c r="C7" s="398">
        <v>93955.193925494</v>
      </c>
      <c r="D7" s="398">
        <v>51581.555131246</v>
      </c>
      <c r="E7" s="398">
        <v>109974.728832622</v>
      </c>
      <c r="F7" s="398">
        <v>34396.092460034</v>
      </c>
      <c r="G7" s="399">
        <v>26200.92670407</v>
      </c>
      <c r="H7" s="397">
        <v>-0.03381545000047481</v>
      </c>
      <c r="I7" s="397">
        <v>13149.17475828</v>
      </c>
      <c r="J7" s="397">
        <v>6477.14748752</v>
      </c>
      <c r="K7" s="468">
        <v>6574.63827372</v>
      </c>
    </row>
    <row r="8" spans="1:11" ht="24">
      <c r="A8" s="395">
        <v>4</v>
      </c>
      <c r="B8" s="400" t="s">
        <v>308</v>
      </c>
      <c r="C8" s="398">
        <v>54764.571252627</v>
      </c>
      <c r="D8" s="398">
        <v>53324.82707807401</v>
      </c>
      <c r="E8" s="398">
        <v>49887.141328207996</v>
      </c>
      <c r="F8" s="398">
        <v>48093.834235939</v>
      </c>
      <c r="G8" s="399">
        <v>52854.587390811</v>
      </c>
      <c r="H8" s="397">
        <v>10788.81048943</v>
      </c>
      <c r="I8" s="397">
        <v>35146.239016941</v>
      </c>
      <c r="J8" s="397">
        <v>6839.887689850001</v>
      </c>
      <c r="K8" s="468">
        <v>79.65019458999998</v>
      </c>
    </row>
    <row r="9" spans="1:11" ht="14.25">
      <c r="A9" s="395">
        <v>5</v>
      </c>
      <c r="B9" s="396" t="s">
        <v>309</v>
      </c>
      <c r="C9" s="398">
        <v>149273.32120521402</v>
      </c>
      <c r="D9" s="398">
        <v>152012.67588588397</v>
      </c>
      <c r="E9" s="398">
        <v>177921.02419771304</v>
      </c>
      <c r="F9" s="398">
        <v>145493.27443145402</v>
      </c>
      <c r="G9" s="399">
        <v>147789.516723905</v>
      </c>
      <c r="H9" s="397">
        <v>57310.94677060998</v>
      </c>
      <c r="I9" s="397">
        <v>5963.6211545549995</v>
      </c>
      <c r="J9" s="397">
        <v>14.614937660000002</v>
      </c>
      <c r="K9" s="468">
        <v>84500.33386108</v>
      </c>
    </row>
    <row r="10" spans="1:11" ht="14.25">
      <c r="A10" s="395">
        <v>6</v>
      </c>
      <c r="B10" s="396" t="s">
        <v>310</v>
      </c>
      <c r="C10" s="398">
        <v>2095.546346442</v>
      </c>
      <c r="D10" s="398">
        <v>2583.498999856</v>
      </c>
      <c r="E10" s="398">
        <v>1899.943232742</v>
      </c>
      <c r="F10" s="398">
        <v>325.933508581</v>
      </c>
      <c r="G10" s="399">
        <v>1086.089015036</v>
      </c>
      <c r="H10" s="397">
        <v>892.08161628</v>
      </c>
      <c r="I10" s="397">
        <v>194.00739875600001</v>
      </c>
      <c r="J10" s="397">
        <v>0</v>
      </c>
      <c r="K10" s="468">
        <v>0</v>
      </c>
    </row>
    <row r="11" spans="1:11" ht="14.25">
      <c r="A11" s="395">
        <v>7</v>
      </c>
      <c r="B11" s="396" t="s">
        <v>311</v>
      </c>
      <c r="C11" s="398">
        <v>3645.2901928929996</v>
      </c>
      <c r="D11" s="398">
        <v>3555.671701117</v>
      </c>
      <c r="E11" s="398">
        <v>4021.875877979</v>
      </c>
      <c r="F11" s="398">
        <v>3324.2682600899993</v>
      </c>
      <c r="G11" s="399">
        <v>2567.235183548</v>
      </c>
      <c r="H11" s="397">
        <v>51.47766739</v>
      </c>
      <c r="I11" s="397">
        <v>2515.631229408</v>
      </c>
      <c r="J11" s="397">
        <v>0.12628675</v>
      </c>
      <c r="K11" s="468">
        <v>0</v>
      </c>
    </row>
    <row r="12" spans="1:11" ht="14.25">
      <c r="A12" s="395">
        <v>8</v>
      </c>
      <c r="B12" s="396" t="s">
        <v>312</v>
      </c>
      <c r="C12" s="398">
        <v>5734.285269972998</v>
      </c>
      <c r="D12" s="398">
        <v>5612.307894183001</v>
      </c>
      <c r="E12" s="398">
        <v>5202.2187249730005</v>
      </c>
      <c r="F12" s="398">
        <v>5483.867485752001</v>
      </c>
      <c r="G12" s="399">
        <v>4383.840302765</v>
      </c>
      <c r="H12" s="397">
        <v>0</v>
      </c>
      <c r="I12" s="397">
        <v>3959.7562685049998</v>
      </c>
      <c r="J12" s="397">
        <v>424.08403426000007</v>
      </c>
      <c r="K12" s="468">
        <v>0</v>
      </c>
    </row>
    <row r="13" spans="1:11" ht="14.25">
      <c r="A13" s="395">
        <v>9</v>
      </c>
      <c r="B13" s="401" t="s">
        <v>63</v>
      </c>
      <c r="C13" s="398">
        <v>0</v>
      </c>
      <c r="D13" s="398">
        <v>0</v>
      </c>
      <c r="E13" s="398">
        <v>0</v>
      </c>
      <c r="F13" s="398">
        <v>0</v>
      </c>
      <c r="G13" s="399">
        <v>0</v>
      </c>
      <c r="H13" s="397">
        <v>0</v>
      </c>
      <c r="I13" s="397">
        <v>0</v>
      </c>
      <c r="J13" s="397">
        <v>0</v>
      </c>
      <c r="K13" s="468">
        <v>0</v>
      </c>
    </row>
    <row r="14" spans="1:11" ht="15" thickBot="1">
      <c r="A14" s="402"/>
      <c r="B14" s="402" t="s">
        <v>42</v>
      </c>
      <c r="C14" s="404">
        <v>613111.0160106792</v>
      </c>
      <c r="D14" s="404">
        <v>410010.26625601854</v>
      </c>
      <c r="E14" s="404">
        <v>568776.932194237</v>
      </c>
      <c r="F14" s="404">
        <v>462076.22269108763</v>
      </c>
      <c r="G14" s="405">
        <v>486377.1202551052</v>
      </c>
      <c r="H14" s="406">
        <v>91248.72765347501</v>
      </c>
      <c r="I14" s="406">
        <v>158290.29648445317</v>
      </c>
      <c r="J14" s="406">
        <v>126573.4115935757</v>
      </c>
      <c r="K14" s="469">
        <v>110264.68452360127</v>
      </c>
    </row>
    <row r="15" spans="1:11" ht="14.25">
      <c r="A15" s="407"/>
      <c r="B15" s="407"/>
      <c r="C15" s="408"/>
      <c r="D15" s="408"/>
      <c r="E15" s="408"/>
      <c r="F15" s="408"/>
      <c r="G15" s="408"/>
      <c r="H15" s="408"/>
      <c r="I15" s="408"/>
      <c r="J15" s="408"/>
      <c r="K15" s="408"/>
    </row>
    <row r="16" spans="1:11" ht="41.25" customHeight="1">
      <c r="A16" s="954" t="s">
        <v>661</v>
      </c>
      <c r="B16" s="954"/>
      <c r="C16" s="954"/>
      <c r="D16" s="954"/>
      <c r="E16" s="954"/>
      <c r="F16" s="954"/>
      <c r="G16" s="954"/>
      <c r="H16" s="954"/>
      <c r="I16" s="954"/>
      <c r="J16" s="954"/>
      <c r="K16" s="954"/>
    </row>
    <row r="17" spans="1:9" ht="14.25">
      <c r="A17" s="409"/>
      <c r="B17" s="409"/>
      <c r="C17" s="409"/>
      <c r="D17" s="409"/>
      <c r="E17" s="409"/>
      <c r="F17" s="409"/>
      <c r="G17" s="409"/>
      <c r="H17" s="409"/>
      <c r="I17" s="409"/>
    </row>
    <row r="18" spans="1:11" ht="14.25">
      <c r="A18" s="410" t="s">
        <v>313</v>
      </c>
      <c r="B18" s="385"/>
      <c r="C18" s="385"/>
      <c r="D18" s="385"/>
      <c r="E18" s="385"/>
      <c r="F18" s="385"/>
      <c r="G18" s="385"/>
      <c r="H18" s="385"/>
      <c r="I18" s="385"/>
      <c r="J18" s="385"/>
      <c r="K18" s="385"/>
    </row>
    <row r="19" spans="1:11" ht="15" thickBot="1">
      <c r="A19" s="384" t="s">
        <v>851</v>
      </c>
      <c r="B19" s="385"/>
      <c r="C19" s="385"/>
      <c r="D19" s="385"/>
      <c r="E19" s="385"/>
      <c r="F19" s="385"/>
      <c r="G19" s="514"/>
      <c r="H19" s="385"/>
      <c r="I19" s="385"/>
      <c r="J19" s="385"/>
      <c r="K19" s="385"/>
    </row>
    <row r="20" spans="1:11" ht="14.25">
      <c r="A20" s="387"/>
      <c r="B20" s="387" t="s">
        <v>359</v>
      </c>
      <c r="C20" s="388" t="s">
        <v>660</v>
      </c>
      <c r="D20" s="388" t="s">
        <v>745</v>
      </c>
      <c r="E20" s="388" t="s">
        <v>780</v>
      </c>
      <c r="F20" s="388" t="s">
        <v>830</v>
      </c>
      <c r="G20" s="389" t="s">
        <v>851</v>
      </c>
      <c r="H20" s="952" t="s">
        <v>304</v>
      </c>
      <c r="I20" s="952"/>
      <c r="J20" s="952"/>
      <c r="K20" s="953"/>
    </row>
    <row r="21" spans="2:11" ht="14.25">
      <c r="B21" s="411"/>
      <c r="C21" s="392" t="s">
        <v>305</v>
      </c>
      <c r="D21" s="392" t="s">
        <v>305</v>
      </c>
      <c r="E21" s="392" t="s">
        <v>305</v>
      </c>
      <c r="F21" s="392" t="s">
        <v>305</v>
      </c>
      <c r="G21" s="393" t="s">
        <v>305</v>
      </c>
      <c r="H21" s="391" t="s">
        <v>117</v>
      </c>
      <c r="I21" s="391" t="s">
        <v>118</v>
      </c>
      <c r="J21" s="391" t="s">
        <v>119</v>
      </c>
      <c r="K21" s="470" t="s">
        <v>63</v>
      </c>
    </row>
    <row r="22" spans="1:11" ht="14.25">
      <c r="A22" s="412"/>
      <c r="B22" s="413" t="s">
        <v>314</v>
      </c>
      <c r="C22" s="415">
        <v>613111.0160106792</v>
      </c>
      <c r="D22" s="415">
        <v>410010.26625601854</v>
      </c>
      <c r="E22" s="415">
        <v>568776.932194237</v>
      </c>
      <c r="F22" s="415">
        <v>462076.22269108763</v>
      </c>
      <c r="G22" s="416">
        <v>486377.12025510514</v>
      </c>
      <c r="H22" s="414">
        <v>91248.72765347501</v>
      </c>
      <c r="I22" s="414">
        <v>158290.29648445317</v>
      </c>
      <c r="J22" s="414">
        <v>126573.4115935757</v>
      </c>
      <c r="K22" s="471">
        <v>110264.68452360127</v>
      </c>
    </row>
    <row r="23" spans="2:11" ht="14.25">
      <c r="B23" s="417" t="s">
        <v>315</v>
      </c>
      <c r="C23" s="415">
        <v>145817.98697259996</v>
      </c>
      <c r="D23" s="415">
        <v>148279.98557019996</v>
      </c>
      <c r="E23" s="415">
        <v>140109.91012420002</v>
      </c>
      <c r="F23" s="415">
        <v>180960.48</v>
      </c>
      <c r="G23" s="416">
        <v>177287</v>
      </c>
      <c r="H23" s="414">
        <v>177287</v>
      </c>
      <c r="I23" s="414">
        <v>0</v>
      </c>
      <c r="J23" s="414">
        <v>0</v>
      </c>
      <c r="K23" s="472">
        <v>0</v>
      </c>
    </row>
    <row r="24" spans="1:11" ht="15">
      <c r="A24" s="381"/>
      <c r="B24" s="418" t="s">
        <v>316</v>
      </c>
      <c r="C24" s="404">
        <v>758929.0029832792</v>
      </c>
      <c r="D24" s="404">
        <v>558290.2518262186</v>
      </c>
      <c r="E24" s="404">
        <v>708886.8423184371</v>
      </c>
      <c r="F24" s="404">
        <v>643036.7026910876</v>
      </c>
      <c r="G24" s="419">
        <v>663664.1202551052</v>
      </c>
      <c r="H24" s="403">
        <v>268535.727653475</v>
      </c>
      <c r="I24" s="403">
        <v>158290.29648445317</v>
      </c>
      <c r="J24" s="403">
        <v>126573.4115935757</v>
      </c>
      <c r="K24" s="473">
        <v>110264.68452360127</v>
      </c>
    </row>
    <row r="25" spans="2:11" ht="14.25">
      <c r="B25" s="411" t="s">
        <v>317</v>
      </c>
      <c r="C25" s="415">
        <v>81522.17358671078</v>
      </c>
      <c r="D25" s="415">
        <v>60074.40297670409</v>
      </c>
      <c r="E25" s="415">
        <v>63621.95360488378</v>
      </c>
      <c r="F25" s="415">
        <v>76799.36426701432</v>
      </c>
      <c r="G25" s="416">
        <v>63324.05002785895</v>
      </c>
      <c r="H25" s="414">
        <v>26957.68334016198</v>
      </c>
      <c r="I25" s="414">
        <v>14146.367819286002</v>
      </c>
      <c r="J25" s="414">
        <v>9003.725711421996</v>
      </c>
      <c r="K25" s="471">
        <v>13216.273156988973</v>
      </c>
    </row>
    <row r="26" spans="1:11" ht="15" thickBot="1">
      <c r="A26" s="420"/>
      <c r="B26" s="418" t="s">
        <v>318</v>
      </c>
      <c r="C26" s="404">
        <v>840451.17656999</v>
      </c>
      <c r="D26" s="404">
        <v>618364.6548029226</v>
      </c>
      <c r="E26" s="404">
        <v>772508.7959233208</v>
      </c>
      <c r="F26" s="404">
        <v>719836.0669581019</v>
      </c>
      <c r="G26" s="405">
        <v>726988.1702829641</v>
      </c>
      <c r="H26" s="406">
        <v>295493.410993637</v>
      </c>
      <c r="I26" s="406">
        <v>172436.66430373918</v>
      </c>
      <c r="J26" s="406">
        <v>135577.13730499768</v>
      </c>
      <c r="K26" s="469">
        <v>123480.95768059025</v>
      </c>
    </row>
    <row r="27" spans="1:11" ht="14.25">
      <c r="A27" s="411"/>
      <c r="B27" s="421"/>
      <c r="C27" s="421"/>
      <c r="D27" s="421"/>
      <c r="E27" s="421"/>
      <c r="F27" s="421"/>
      <c r="G27" s="422"/>
      <c r="H27" s="423"/>
      <c r="I27" s="423"/>
      <c r="J27" s="423"/>
      <c r="K27" s="385"/>
    </row>
    <row r="28" spans="1:11" ht="29.25" customHeight="1">
      <c r="A28" s="955" t="s">
        <v>472</v>
      </c>
      <c r="B28" s="955"/>
      <c r="C28" s="955"/>
      <c r="D28" s="955"/>
      <c r="E28" s="955"/>
      <c r="F28" s="955"/>
      <c r="G28" s="955"/>
      <c r="H28" s="955"/>
      <c r="I28" s="955"/>
      <c r="J28" s="955"/>
      <c r="K28" s="955"/>
    </row>
    <row r="29" spans="1:11" ht="30.75" customHeight="1">
      <c r="A29" s="955" t="s">
        <v>662</v>
      </c>
      <c r="B29" s="955"/>
      <c r="C29" s="955"/>
      <c r="D29" s="955"/>
      <c r="E29" s="955"/>
      <c r="F29" s="955"/>
      <c r="G29" s="955"/>
      <c r="H29" s="955"/>
      <c r="I29" s="955"/>
      <c r="J29" s="955"/>
      <c r="K29" s="955"/>
    </row>
  </sheetData>
  <sheetProtection/>
  <mergeCells count="5">
    <mergeCell ref="H3:K3"/>
    <mergeCell ref="A16:K16"/>
    <mergeCell ref="H20:K20"/>
    <mergeCell ref="A28:K28"/>
    <mergeCell ref="A29:K29"/>
  </mergeCells>
  <printOptions/>
  <pageMargins left="0.3937007874015748" right="0.3937007874015748" top="0.3937007874015748" bottom="0.3937007874015748" header="0.31496062992125984" footer="0.2362204724409449"/>
  <pageSetup fitToHeight="1" fitToWidth="1" horizontalDpi="600" verticalDpi="600" orientation="portrait" paperSize="9" scale="65" r:id="rId2"/>
  <headerFooter alignWithMargins="0">
    <oddFooter>&amp;C&amp;9 56</oddFooter>
  </headerFooter>
  <drawing r:id="rId1"/>
</worksheet>
</file>

<file path=xl/worksheets/sheet13.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
    </sheetView>
  </sheetViews>
  <sheetFormatPr defaultColWidth="9.140625" defaultRowHeight="12.75"/>
  <cols>
    <col min="1" max="1" width="49.00390625" style="1" customWidth="1"/>
    <col min="2" max="2" width="12.8515625" style="1" customWidth="1"/>
    <col min="3" max="3" width="18.7109375" style="1" bestFit="1" customWidth="1"/>
    <col min="4" max="4" width="12.8515625" style="1" customWidth="1"/>
    <col min="5" max="5" width="48.421875" style="1" bestFit="1" customWidth="1"/>
    <col min="6" max="10" width="11.7109375" style="1" customWidth="1"/>
    <col min="11" max="16384" width="9.140625" style="1" customWidth="1"/>
  </cols>
  <sheetData>
    <row r="1" spans="1:10" ht="12.75">
      <c r="A1" s="46" t="s">
        <v>852</v>
      </c>
      <c r="B1" s="45"/>
      <c r="C1" s="45"/>
      <c r="D1" s="45"/>
      <c r="E1" s="45"/>
      <c r="F1" s="45"/>
      <c r="G1" s="268"/>
      <c r="H1" s="268"/>
      <c r="I1" s="268"/>
      <c r="J1" s="268"/>
    </row>
    <row r="2" spans="1:6" ht="12.75">
      <c r="A2" s="45"/>
      <c r="B2" s="45"/>
      <c r="C2" s="45"/>
      <c r="D2" s="45"/>
      <c r="E2" s="45"/>
      <c r="F2" s="45"/>
    </row>
    <row r="3" spans="1:4" ht="12.75">
      <c r="A3" s="857" t="s">
        <v>540</v>
      </c>
      <c r="B3" s="858" t="s">
        <v>42</v>
      </c>
      <c r="C3" s="858" t="s">
        <v>118</v>
      </c>
      <c r="D3" s="858" t="s">
        <v>119</v>
      </c>
    </row>
    <row r="4" spans="1:4" ht="12.75">
      <c r="A4" s="859" t="s">
        <v>474</v>
      </c>
      <c r="B4" s="860">
        <v>325.033643990966</v>
      </c>
      <c r="C4" s="860">
        <v>140.30396421207902</v>
      </c>
      <c r="D4" s="860">
        <v>119.913639821025</v>
      </c>
    </row>
    <row r="5" spans="1:4" ht="12.75">
      <c r="A5" s="861" t="s">
        <v>476</v>
      </c>
      <c r="B5" s="862">
        <v>121.86901017994</v>
      </c>
      <c r="C5" s="862">
        <v>7.660535542409001</v>
      </c>
      <c r="D5" s="862">
        <v>3.508020911919</v>
      </c>
    </row>
    <row r="6" spans="1:4" ht="12.75">
      <c r="A6" s="863" t="s">
        <v>473</v>
      </c>
      <c r="B6" s="864">
        <v>446.90265417090603</v>
      </c>
      <c r="C6" s="864">
        <v>147.96449975448803</v>
      </c>
      <c r="D6" s="864">
        <v>123.421660732944</v>
      </c>
    </row>
    <row r="7" spans="1:4" ht="12.75">
      <c r="A7" s="859" t="s">
        <v>475</v>
      </c>
      <c r="B7" s="860">
        <v>152.50257652577397</v>
      </c>
      <c r="C7" s="860">
        <v>38.341263352636</v>
      </c>
      <c r="D7" s="860">
        <v>30.892143987904998</v>
      </c>
    </row>
    <row r="8" spans="1:4" ht="12.75">
      <c r="A8" s="861" t="s">
        <v>541</v>
      </c>
      <c r="B8" s="862">
        <v>236.06238130113303</v>
      </c>
      <c r="C8" s="862">
        <v>12.725992174003</v>
      </c>
      <c r="D8" s="862">
        <v>193.10239357136402</v>
      </c>
    </row>
    <row r="9" spans="1:4" ht="12.75">
      <c r="A9" s="865" t="s">
        <v>477</v>
      </c>
      <c r="B9" s="866">
        <v>138.11682336817302</v>
      </c>
      <c r="C9" s="866">
        <v>94.89034994602602</v>
      </c>
      <c r="D9" s="866">
        <v>16.599883710467996</v>
      </c>
    </row>
    <row r="10" spans="1:4" ht="12.75">
      <c r="A10" s="863" t="s">
        <v>542</v>
      </c>
      <c r="B10" s="864">
        <v>526.68178119508</v>
      </c>
      <c r="C10" s="864">
        <v>145.95760547266502</v>
      </c>
      <c r="D10" s="864">
        <v>240.594421269737</v>
      </c>
    </row>
    <row r="11" spans="1:4" ht="12.75">
      <c r="A11" s="45" t="s">
        <v>572</v>
      </c>
      <c r="B11" s="862">
        <v>49.829010056047</v>
      </c>
      <c r="C11" s="862">
        <v>14.626475052178</v>
      </c>
      <c r="D11" s="862">
        <v>6.601501607769</v>
      </c>
    </row>
    <row r="12" spans="1:4" ht="12.75">
      <c r="A12" s="45" t="s">
        <v>573</v>
      </c>
      <c r="B12" s="862">
        <v>90.09458917349099</v>
      </c>
      <c r="C12" s="862">
        <v>16.505606399605</v>
      </c>
      <c r="D12" s="862">
        <v>173.84431434453398</v>
      </c>
    </row>
    <row r="13" spans="1:4" ht="12.75">
      <c r="A13" s="863" t="s">
        <v>543</v>
      </c>
      <c r="B13" s="864">
        <v>139.92359922953798</v>
      </c>
      <c r="C13" s="864">
        <v>31.132081451783</v>
      </c>
      <c r="D13" s="864">
        <v>180.44581595230298</v>
      </c>
    </row>
    <row r="14" spans="1:4" ht="12.75">
      <c r="A14" s="863" t="s">
        <v>544</v>
      </c>
      <c r="B14" s="864">
        <v>386.758181965542</v>
      </c>
      <c r="C14" s="864">
        <v>114.82552402088203</v>
      </c>
      <c r="D14" s="864">
        <v>60.14860531743403</v>
      </c>
    </row>
    <row r="15" spans="1:4" ht="12.75">
      <c r="A15" s="46" t="s">
        <v>545</v>
      </c>
      <c r="B15" s="867">
        <v>1.1555092432685046</v>
      </c>
      <c r="C15" s="867">
        <v>1.2886028695813256</v>
      </c>
      <c r="D15" s="868">
        <v>2.051945511979649</v>
      </c>
    </row>
  </sheetData>
  <sheetProtection/>
  <printOptions/>
  <pageMargins left="0.75" right="0.75" top="1" bottom="1" header="0.5" footer="0.5"/>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A1:O18"/>
  <sheetViews>
    <sheetView zoomScale="85" zoomScaleNormal="85" zoomScalePageLayoutView="0" workbookViewId="0" topLeftCell="A1">
      <selection activeCell="A1" sqref="A1"/>
    </sheetView>
  </sheetViews>
  <sheetFormatPr defaultColWidth="9.140625" defaultRowHeight="12.75"/>
  <cols>
    <col min="1" max="1" width="5.00390625" style="1" customWidth="1"/>
    <col min="2" max="2" width="54.00390625" style="1" bestFit="1" customWidth="1"/>
    <col min="3" max="3" width="18.28125" style="1" customWidth="1"/>
    <col min="4" max="4" width="17.8515625" style="1" customWidth="1"/>
    <col min="5" max="5" width="12.7109375" style="1" customWidth="1"/>
    <col min="6" max="6" width="10.28125" style="1" customWidth="1"/>
    <col min="7" max="7" width="11.8515625" style="1" customWidth="1"/>
    <col min="8" max="8" width="11.28125" style="1" customWidth="1"/>
    <col min="9" max="9" width="12.28125" style="1" customWidth="1"/>
    <col min="10" max="12" width="9.28125" style="1" bestFit="1" customWidth="1"/>
    <col min="13" max="13" width="10.57421875" style="1" bestFit="1" customWidth="1"/>
    <col min="14" max="14" width="9.28125" style="1" bestFit="1" customWidth="1"/>
    <col min="15" max="15" width="10.57421875" style="1" bestFit="1" customWidth="1"/>
    <col min="16" max="16384" width="9.140625" style="1" customWidth="1"/>
  </cols>
  <sheetData>
    <row r="1" spans="1:7" ht="15">
      <c r="A1" s="196" t="s">
        <v>901</v>
      </c>
      <c r="B1" s="99"/>
      <c r="C1" s="99"/>
      <c r="D1" s="99"/>
      <c r="E1" s="99"/>
      <c r="F1" s="99"/>
      <c r="G1" s="99"/>
    </row>
    <row r="2" ht="15">
      <c r="A2" s="426"/>
    </row>
    <row r="4" spans="2:15" ht="12.75" customHeight="1">
      <c r="B4" s="869"/>
      <c r="C4" s="870" t="s">
        <v>796</v>
      </c>
      <c r="D4" s="956" t="s">
        <v>797</v>
      </c>
      <c r="E4" s="957"/>
      <c r="F4" s="957"/>
      <c r="G4" s="957"/>
      <c r="H4" s="957"/>
      <c r="I4" s="958"/>
      <c r="J4" s="956" t="s">
        <v>798</v>
      </c>
      <c r="K4" s="957"/>
      <c r="L4" s="957"/>
      <c r="M4" s="957"/>
      <c r="N4" s="957"/>
      <c r="O4" s="958"/>
    </row>
    <row r="5" spans="2:15" ht="94.5">
      <c r="B5" s="871" t="s">
        <v>795</v>
      </c>
      <c r="C5" s="872"/>
      <c r="D5" s="873" t="s">
        <v>799</v>
      </c>
      <c r="E5" s="873" t="s">
        <v>356</v>
      </c>
      <c r="F5" s="873" t="s">
        <v>800</v>
      </c>
      <c r="G5" s="873" t="s">
        <v>801</v>
      </c>
      <c r="H5" s="873" t="s">
        <v>802</v>
      </c>
      <c r="I5" s="874" t="s">
        <v>803</v>
      </c>
      <c r="J5" s="873" t="s">
        <v>799</v>
      </c>
      <c r="K5" s="873" t="s">
        <v>356</v>
      </c>
      <c r="L5" s="873" t="s">
        <v>800</v>
      </c>
      <c r="M5" s="873" t="s">
        <v>801</v>
      </c>
      <c r="N5" s="873" t="s">
        <v>63</v>
      </c>
      <c r="O5" s="874" t="s">
        <v>804</v>
      </c>
    </row>
    <row r="6" spans="2:15" ht="13.5">
      <c r="B6" s="875" t="s">
        <v>62</v>
      </c>
      <c r="C6" s="876">
        <v>48688.02645869683</v>
      </c>
      <c r="D6" s="891">
        <v>3623.508429876287</v>
      </c>
      <c r="E6" s="891">
        <v>1181.311526</v>
      </c>
      <c r="F6" s="891">
        <v>24.762739</v>
      </c>
      <c r="G6" s="891">
        <v>256.21140381304315</v>
      </c>
      <c r="H6" s="891">
        <v>32196.89700069683</v>
      </c>
      <c r="I6" s="877">
        <v>37282.69109938616</v>
      </c>
      <c r="J6" s="892">
        <v>6963.417062123714</v>
      </c>
      <c r="K6" s="893">
        <v>4383.170841</v>
      </c>
      <c r="L6" s="893">
        <v>0</v>
      </c>
      <c r="M6" s="893">
        <v>58.74745618695678</v>
      </c>
      <c r="N6" s="891">
        <v>0</v>
      </c>
      <c r="O6" s="877">
        <v>11405.335359310671</v>
      </c>
    </row>
    <row r="7" spans="2:15" ht="13.5">
      <c r="B7" s="875" t="s">
        <v>93</v>
      </c>
      <c r="C7" s="876">
        <v>37972.46554157295</v>
      </c>
      <c r="D7" s="891">
        <v>21608.68712559999</v>
      </c>
      <c r="E7" s="891">
        <v>3879.47022733</v>
      </c>
      <c r="F7" s="891">
        <v>0</v>
      </c>
      <c r="G7" s="891">
        <v>0</v>
      </c>
      <c r="H7" s="891">
        <v>182.44594200000574</v>
      </c>
      <c r="I7" s="877">
        <v>25670.603294929995</v>
      </c>
      <c r="J7" s="894">
        <v>6748.87937158295</v>
      </c>
      <c r="K7" s="891">
        <v>5552.982875060003</v>
      </c>
      <c r="L7" s="891">
        <v>0</v>
      </c>
      <c r="M7" s="891">
        <v>0</v>
      </c>
      <c r="N7" s="891">
        <v>0</v>
      </c>
      <c r="O7" s="877">
        <v>12301.862246642952</v>
      </c>
    </row>
    <row r="8" spans="2:15" ht="13.5">
      <c r="B8" s="875" t="s">
        <v>805</v>
      </c>
      <c r="C8" s="876">
        <v>68942.04041898959</v>
      </c>
      <c r="D8" s="891">
        <v>18572.16147054428</v>
      </c>
      <c r="E8" s="891">
        <v>3383.377183999996</v>
      </c>
      <c r="F8" s="891">
        <v>123.13151200000429</v>
      </c>
      <c r="G8" s="891">
        <v>33681.279026186996</v>
      </c>
      <c r="H8" s="891">
        <v>724.0553506664437</v>
      </c>
      <c r="I8" s="877">
        <v>56484.00454339772</v>
      </c>
      <c r="J8" s="894">
        <v>1649.3254609400237</v>
      </c>
      <c r="K8" s="891">
        <v>16.546800812007334</v>
      </c>
      <c r="L8" s="891">
        <v>18.69034605060067</v>
      </c>
      <c r="M8" s="891">
        <v>10773.473267789246</v>
      </c>
      <c r="N8" s="891">
        <v>0</v>
      </c>
      <c r="O8" s="877">
        <v>12458.035875591877</v>
      </c>
    </row>
    <row r="9" spans="2:15" ht="13.5">
      <c r="B9" s="875" t="s">
        <v>806</v>
      </c>
      <c r="C9" s="876">
        <v>344025.731445196</v>
      </c>
      <c r="D9" s="891">
        <v>0</v>
      </c>
      <c r="E9" s="891">
        <v>0</v>
      </c>
      <c r="F9" s="891">
        <v>0</v>
      </c>
      <c r="G9" s="891">
        <v>0</v>
      </c>
      <c r="H9" s="891">
        <v>344025.731445196</v>
      </c>
      <c r="I9" s="877">
        <v>344025.731445196</v>
      </c>
      <c r="J9" s="894">
        <v>0</v>
      </c>
      <c r="K9" s="891">
        <v>0</v>
      </c>
      <c r="L9" s="891">
        <v>0</v>
      </c>
      <c r="M9" s="891">
        <v>0</v>
      </c>
      <c r="N9" s="891">
        <v>0</v>
      </c>
      <c r="O9" s="877">
        <v>0</v>
      </c>
    </row>
    <row r="10" spans="2:15" ht="13.5">
      <c r="B10" s="878" t="s">
        <v>807</v>
      </c>
      <c r="C10" s="879">
        <v>121860.3350959934</v>
      </c>
      <c r="D10" s="895">
        <v>0</v>
      </c>
      <c r="E10" s="896">
        <v>0</v>
      </c>
      <c r="F10" s="896">
        <v>0</v>
      </c>
      <c r="G10" s="896">
        <v>0</v>
      </c>
      <c r="H10" s="896">
        <v>0</v>
      </c>
      <c r="I10" s="880">
        <v>0</v>
      </c>
      <c r="J10" s="895">
        <v>34514.78841632226</v>
      </c>
      <c r="K10" s="896">
        <v>6672.437655593993</v>
      </c>
      <c r="L10" s="896">
        <v>581.9240617023995</v>
      </c>
      <c r="M10" s="896">
        <v>80091.18496237475</v>
      </c>
      <c r="N10" s="896">
        <v>0</v>
      </c>
      <c r="O10" s="880">
        <v>121860.3350959934</v>
      </c>
    </row>
    <row r="11" spans="2:15" ht="13.5">
      <c r="B11" s="897" t="s">
        <v>42</v>
      </c>
      <c r="C11" s="881">
        <v>621488.5989604488</v>
      </c>
      <c r="D11" s="882">
        <v>43804.35702602056</v>
      </c>
      <c r="E11" s="882">
        <v>8444.158937329996</v>
      </c>
      <c r="F11" s="882">
        <v>147.8942510000043</v>
      </c>
      <c r="G11" s="882">
        <v>33937.49043000004</v>
      </c>
      <c r="H11" s="882">
        <v>377129.1297385593</v>
      </c>
      <c r="I11" s="883">
        <v>463463.0303829099</v>
      </c>
      <c r="J11" s="884">
        <v>49876.410310968946</v>
      </c>
      <c r="K11" s="885">
        <v>16625.138172466002</v>
      </c>
      <c r="L11" s="882">
        <v>600.6144077530001</v>
      </c>
      <c r="M11" s="882">
        <v>90923.40568635096</v>
      </c>
      <c r="N11" s="882">
        <v>0</v>
      </c>
      <c r="O11" s="886">
        <v>158025.5685775389</v>
      </c>
    </row>
    <row r="12" spans="2:15" ht="13.5">
      <c r="B12" s="887" t="s">
        <v>899</v>
      </c>
      <c r="C12" s="888"/>
      <c r="D12" s="898">
        <v>58063.855898062924</v>
      </c>
      <c r="E12" s="899">
        <v>140777.08528958642</v>
      </c>
      <c r="F12" s="899">
        <v>10264.160625617787</v>
      </c>
      <c r="G12" s="899">
        <v>58689.50229819884</v>
      </c>
      <c r="H12" s="899">
        <v>1610025.7173691075</v>
      </c>
      <c r="I12" s="883">
        <v>1877820.3214805734</v>
      </c>
      <c r="J12" s="898">
        <v>38403.84554865606</v>
      </c>
      <c r="K12" s="899">
        <v>61354.05257032101</v>
      </c>
      <c r="L12" s="899">
        <v>2129.3657599329904</v>
      </c>
      <c r="M12" s="899">
        <v>21868.227002263495</v>
      </c>
      <c r="N12" s="899">
        <v>878.2195825220697</v>
      </c>
      <c r="O12" s="883">
        <v>124633.71046369562</v>
      </c>
    </row>
    <row r="13" spans="2:15" ht="13.5">
      <c r="B13" s="889" t="s">
        <v>900</v>
      </c>
      <c r="C13" s="890"/>
      <c r="D13" s="900">
        <v>101868.21292408349</v>
      </c>
      <c r="E13" s="900">
        <v>149221.24422691643</v>
      </c>
      <c r="F13" s="900">
        <v>10412.054876617793</v>
      </c>
      <c r="G13" s="900">
        <v>92626.99272819888</v>
      </c>
      <c r="H13" s="900">
        <v>1987154.8471076668</v>
      </c>
      <c r="I13" s="886">
        <v>2341283.3518634834</v>
      </c>
      <c r="J13" s="900">
        <v>88280.255859625</v>
      </c>
      <c r="K13" s="900">
        <v>77979.190742787</v>
      </c>
      <c r="L13" s="900">
        <v>2729.9801676859906</v>
      </c>
      <c r="M13" s="900">
        <v>112791.63268861445</v>
      </c>
      <c r="N13" s="900">
        <v>878.2195825220697</v>
      </c>
      <c r="O13" s="886">
        <v>282659.2790412345</v>
      </c>
    </row>
    <row r="14" spans="2:15" ht="13.5">
      <c r="B14" s="901"/>
      <c r="C14" s="901"/>
      <c r="D14" s="901"/>
      <c r="E14" s="901"/>
      <c r="F14" s="901"/>
      <c r="G14" s="901"/>
      <c r="H14" s="901"/>
      <c r="I14" s="901"/>
      <c r="J14" s="901"/>
      <c r="K14" s="901"/>
      <c r="L14" s="901"/>
      <c r="M14" s="901"/>
      <c r="N14" s="901"/>
      <c r="O14" s="901"/>
    </row>
    <row r="15" spans="2:15" ht="13.5">
      <c r="B15" s="902"/>
      <c r="C15" s="901"/>
      <c r="D15" s="903"/>
      <c r="E15" s="903"/>
      <c r="F15" s="903"/>
      <c r="G15" s="903"/>
      <c r="H15" s="903"/>
      <c r="I15" s="901"/>
      <c r="J15" s="903"/>
      <c r="K15" s="903"/>
      <c r="L15" s="903"/>
      <c r="M15" s="903"/>
      <c r="N15" s="903"/>
      <c r="O15" s="901"/>
    </row>
    <row r="16" spans="2:15" ht="13.5">
      <c r="B16" s="904" t="s">
        <v>808</v>
      </c>
      <c r="C16" s="905">
        <v>1.9795255880243143</v>
      </c>
      <c r="D16" s="901"/>
      <c r="E16" s="901"/>
      <c r="F16" s="901"/>
      <c r="G16" s="901"/>
      <c r="H16" s="901"/>
      <c r="I16" s="901"/>
      <c r="J16" s="901"/>
      <c r="K16" s="901"/>
      <c r="L16" s="901"/>
      <c r="M16" s="901"/>
      <c r="N16" s="903"/>
      <c r="O16" s="901"/>
    </row>
    <row r="17" spans="2:15" ht="13.5">
      <c r="B17" s="904" t="s">
        <v>809</v>
      </c>
      <c r="C17" s="906">
        <v>5.590673305102643</v>
      </c>
      <c r="D17" s="901"/>
      <c r="E17" s="901"/>
      <c r="F17" s="901"/>
      <c r="G17" s="901"/>
      <c r="H17" s="901"/>
      <c r="I17" s="901"/>
      <c r="J17" s="901"/>
      <c r="K17" s="901"/>
      <c r="L17" s="901"/>
      <c r="M17" s="901"/>
      <c r="N17" s="901"/>
      <c r="O17" s="901"/>
    </row>
    <row r="18" spans="2:15" ht="13.5">
      <c r="B18" s="907" t="s">
        <v>810</v>
      </c>
      <c r="C18" s="908">
        <v>2.3685296760705614</v>
      </c>
      <c r="D18" s="901"/>
      <c r="E18" s="901"/>
      <c r="F18" s="901"/>
      <c r="G18" s="901"/>
      <c r="H18" s="901"/>
      <c r="I18" s="901"/>
      <c r="J18" s="901"/>
      <c r="K18" s="901"/>
      <c r="L18" s="901"/>
      <c r="M18" s="901"/>
      <c r="N18" s="901"/>
      <c r="O18" s="901"/>
    </row>
  </sheetData>
  <sheetProtection/>
  <mergeCells count="2">
    <mergeCell ref="D4:I4"/>
    <mergeCell ref="J4:O4"/>
  </mergeCells>
  <conditionalFormatting sqref="D6:O13 C6:C11">
    <cfRule type="expression" priority="1" dxfId="0">
      <formula>C6&lt;0</formula>
    </cfRule>
    <cfRule type="expression" priority="2" dxfId="1">
      <formula>C6&gt;=1000000</formula>
    </cfRule>
    <cfRule type="expression" priority="3" dxfId="2">
      <formula>C6&gt;=1000</formula>
    </cfRule>
  </conditionalFormatting>
  <printOptions/>
  <pageMargins left="0.75" right="0.75" top="1" bottom="1" header="0.5" footer="0.5"/>
  <pageSetup horizontalDpi="1200" verticalDpi="1200" orientation="portrait" paperSize="9" r:id="rId2"/>
  <drawing r:id="rId1"/>
</worksheet>
</file>

<file path=xl/worksheets/sheet15.xml><?xml version="1.0" encoding="utf-8"?>
<worksheet xmlns="http://schemas.openxmlformats.org/spreadsheetml/2006/main" xmlns:r="http://schemas.openxmlformats.org/officeDocument/2006/relationships">
  <dimension ref="A1:E21"/>
  <sheetViews>
    <sheetView showGridLines="0" zoomScalePageLayoutView="0" workbookViewId="0" topLeftCell="A1">
      <selection activeCell="A1" sqref="A1"/>
    </sheetView>
  </sheetViews>
  <sheetFormatPr defaultColWidth="9.140625" defaultRowHeight="12.75"/>
  <cols>
    <col min="1" max="1" width="35.140625" style="1" bestFit="1" customWidth="1"/>
    <col min="2" max="2" width="12.140625" style="1" customWidth="1"/>
    <col min="3" max="5" width="11.7109375" style="1" bestFit="1" customWidth="1"/>
    <col min="6" max="16384" width="9.140625" style="1" customWidth="1"/>
  </cols>
  <sheetData>
    <row r="1" ht="15">
      <c r="A1" s="32" t="s">
        <v>133</v>
      </c>
    </row>
    <row r="2" spans="1:5" ht="15">
      <c r="A2" s="426" t="s">
        <v>851</v>
      </c>
      <c r="B2" s="424"/>
      <c r="C2" s="424"/>
      <c r="D2" s="424"/>
      <c r="E2" s="425"/>
    </row>
    <row r="4" spans="1:5" ht="12.75">
      <c r="A4" s="742" t="s">
        <v>405</v>
      </c>
      <c r="B4" s="743" t="s">
        <v>406</v>
      </c>
      <c r="C4" s="743"/>
      <c r="D4" s="744"/>
      <c r="E4" s="744"/>
    </row>
    <row r="5" spans="1:5" ht="12.75">
      <c r="A5" s="745" t="s">
        <v>407</v>
      </c>
      <c r="B5" s="746" t="s">
        <v>408</v>
      </c>
      <c r="C5" s="746"/>
      <c r="D5" s="747"/>
      <c r="E5" s="747"/>
    </row>
    <row r="6" spans="1:5" ht="12.75">
      <c r="A6" s="748" t="s">
        <v>441</v>
      </c>
      <c r="B6" s="749"/>
      <c r="C6" s="750" t="s">
        <v>889</v>
      </c>
      <c r="D6" s="750" t="s">
        <v>831</v>
      </c>
      <c r="E6" s="750" t="s">
        <v>746</v>
      </c>
    </row>
    <row r="7" spans="1:5" ht="12.75">
      <c r="A7" s="963" t="s">
        <v>442</v>
      </c>
      <c r="B7" s="964"/>
      <c r="C7" s="751">
        <v>479507.800656</v>
      </c>
      <c r="D7" s="751">
        <v>475181.76238</v>
      </c>
      <c r="E7" s="751">
        <v>464661.589267</v>
      </c>
    </row>
    <row r="8" spans="1:5" ht="12.75">
      <c r="A8" s="959" t="s">
        <v>432</v>
      </c>
      <c r="B8" s="960"/>
      <c r="C8" s="753">
        <v>0.56658523094</v>
      </c>
      <c r="D8" s="753">
        <v>0.56658523094</v>
      </c>
      <c r="E8" s="753">
        <v>0.5651502766600001</v>
      </c>
    </row>
    <row r="9" spans="1:5" ht="12.75">
      <c r="A9" s="965" t="s">
        <v>411</v>
      </c>
      <c r="B9" s="960"/>
      <c r="C9" s="754">
        <v>695.632</v>
      </c>
      <c r="D9" s="754">
        <v>692.14</v>
      </c>
      <c r="E9" s="754">
        <v>683.339</v>
      </c>
    </row>
    <row r="10" spans="1:5" ht="12.75">
      <c r="A10" s="965" t="s">
        <v>412</v>
      </c>
      <c r="B10" s="960"/>
      <c r="C10" s="751">
        <v>429.203</v>
      </c>
      <c r="D10" s="751">
        <v>428.895</v>
      </c>
      <c r="E10" s="751">
        <v>426.581</v>
      </c>
    </row>
    <row r="11" spans="1:5" ht="12.75">
      <c r="A11" s="959" t="s">
        <v>413</v>
      </c>
      <c r="B11" s="960"/>
      <c r="C11" s="754">
        <v>689.3124535028993</v>
      </c>
      <c r="D11" s="755">
        <v>686.5399520050743</v>
      </c>
      <c r="E11" s="755">
        <v>679.9869307396517</v>
      </c>
    </row>
    <row r="12" spans="1:5" ht="12.75">
      <c r="A12" s="959" t="s">
        <v>414</v>
      </c>
      <c r="B12" s="960"/>
      <c r="C12" s="751">
        <v>0</v>
      </c>
      <c r="D12" s="751">
        <v>0</v>
      </c>
      <c r="E12" s="751">
        <v>0</v>
      </c>
    </row>
    <row r="13" spans="1:5" ht="12.75">
      <c r="A13" s="959" t="s">
        <v>415</v>
      </c>
      <c r="B13" s="960"/>
      <c r="C13" s="755">
        <v>5.043958601195169</v>
      </c>
      <c r="D13" s="755">
        <v>5.66776711940931</v>
      </c>
      <c r="E13" s="754">
        <v>5.869199216995097</v>
      </c>
    </row>
    <row r="14" spans="1:5" ht="12.75">
      <c r="A14" s="961" t="s">
        <v>416</v>
      </c>
      <c r="B14" s="962"/>
      <c r="C14" s="756">
        <v>0.09410665730319781</v>
      </c>
      <c r="D14" s="756">
        <v>0.09482041499184654</v>
      </c>
      <c r="E14" s="837">
        <v>0.2806350829285307</v>
      </c>
    </row>
    <row r="15" spans="1:5" ht="12.75">
      <c r="A15" s="757" t="s">
        <v>356</v>
      </c>
      <c r="B15" s="749"/>
      <c r="C15" s="750" t="s">
        <v>889</v>
      </c>
      <c r="D15" s="750" t="s">
        <v>831</v>
      </c>
      <c r="E15" s="750" t="s">
        <v>746</v>
      </c>
    </row>
    <row r="16" spans="1:5" ht="12.75">
      <c r="A16" s="959" t="s">
        <v>409</v>
      </c>
      <c r="B16" s="960"/>
      <c r="C16" s="754">
        <v>301562.135276</v>
      </c>
      <c r="D16" s="754">
        <v>287368.941092</v>
      </c>
      <c r="E16" s="754">
        <v>310178.35284</v>
      </c>
    </row>
    <row r="17" spans="1:5" ht="12.75">
      <c r="A17" s="959" t="s">
        <v>417</v>
      </c>
      <c r="B17" s="960"/>
      <c r="C17" s="758" t="s">
        <v>418</v>
      </c>
      <c r="D17" s="758" t="s">
        <v>418</v>
      </c>
      <c r="E17" s="758" t="s">
        <v>418</v>
      </c>
    </row>
    <row r="18" spans="1:5" ht="12.75">
      <c r="A18" s="752" t="s">
        <v>419</v>
      </c>
      <c r="B18" s="759" t="s">
        <v>117</v>
      </c>
      <c r="C18" s="760">
        <v>0.7493580047547321</v>
      </c>
      <c r="D18" s="838">
        <v>0.7413494025599581</v>
      </c>
      <c r="E18" s="760">
        <v>0.7580275439460568</v>
      </c>
    </row>
    <row r="19" spans="1:5" ht="12.75">
      <c r="A19" s="761"/>
      <c r="B19" s="762" t="s">
        <v>420</v>
      </c>
      <c r="C19" s="763">
        <v>0.2506419952452678</v>
      </c>
      <c r="D19" s="839">
        <v>0.25865059744004193</v>
      </c>
      <c r="E19" s="763">
        <v>0.24197245605394313</v>
      </c>
    </row>
    <row r="20" spans="1:5" ht="12.75">
      <c r="A20" s="757" t="s">
        <v>443</v>
      </c>
      <c r="B20" s="749"/>
      <c r="C20" s="750" t="s">
        <v>889</v>
      </c>
      <c r="D20" s="750" t="s">
        <v>831</v>
      </c>
      <c r="E20" s="750" t="s">
        <v>746</v>
      </c>
    </row>
    <row r="21" spans="1:5" ht="12.75">
      <c r="A21" s="742" t="s">
        <v>410</v>
      </c>
      <c r="B21" s="743"/>
      <c r="C21" s="753">
        <v>0.5901</v>
      </c>
      <c r="D21" s="753">
        <v>0.6536</v>
      </c>
      <c r="E21" s="753">
        <v>0.498</v>
      </c>
    </row>
  </sheetData>
  <sheetProtection/>
  <mergeCells count="10">
    <mergeCell ref="A13:B13"/>
    <mergeCell ref="A14:B14"/>
    <mergeCell ref="A16:B16"/>
    <mergeCell ref="A17:B17"/>
    <mergeCell ref="A7:B7"/>
    <mergeCell ref="A8:B8"/>
    <mergeCell ref="A9:B9"/>
    <mergeCell ref="A10:B10"/>
    <mergeCell ref="A11:B11"/>
    <mergeCell ref="A12:B12"/>
  </mergeCells>
  <printOptions/>
  <pageMargins left="0.75" right="0.75" top="1" bottom="1" header="0.5" footer="0.5"/>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dimension ref="A1:O200"/>
  <sheetViews>
    <sheetView showGridLines="0" zoomScale="85" zoomScaleNormal="85" zoomScalePageLayoutView="0" workbookViewId="0" topLeftCell="A1">
      <selection activeCell="A1" sqref="A1"/>
    </sheetView>
  </sheetViews>
  <sheetFormatPr defaultColWidth="9.140625" defaultRowHeight="12.75"/>
  <cols>
    <col min="1" max="1" width="63.28125" style="1" customWidth="1"/>
    <col min="2" max="3" width="16.8515625" style="1" bestFit="1" customWidth="1"/>
    <col min="4" max="4" width="17.140625" style="1" bestFit="1" customWidth="1"/>
    <col min="5" max="5" width="16.8515625" style="1" bestFit="1" customWidth="1"/>
    <col min="6" max="6" width="24.00390625" style="1" bestFit="1" customWidth="1"/>
    <col min="7" max="7" width="26.57421875" style="1" bestFit="1" customWidth="1"/>
    <col min="8" max="8" width="17.140625" style="1" bestFit="1" customWidth="1"/>
    <col min="9" max="9" width="17.421875" style="1" bestFit="1" customWidth="1"/>
    <col min="10" max="11" width="17.421875" style="1" customWidth="1"/>
    <col min="12" max="12" width="20.421875" style="1" customWidth="1"/>
    <col min="13" max="16384" width="9.140625" style="1" customWidth="1"/>
  </cols>
  <sheetData>
    <row r="1" ht="12.75">
      <c r="A1" s="35" t="s">
        <v>134</v>
      </c>
    </row>
    <row r="2" ht="12.75">
      <c r="A2" s="35"/>
    </row>
    <row r="3" ht="12.75">
      <c r="A3" s="35" t="s">
        <v>146</v>
      </c>
    </row>
    <row r="4" spans="1:11" ht="25.5">
      <c r="A4" s="515"/>
      <c r="B4" s="533" t="s">
        <v>590</v>
      </c>
      <c r="C4" s="598" t="s">
        <v>591</v>
      </c>
      <c r="D4" s="533" t="s">
        <v>592</v>
      </c>
      <c r="E4" s="533" t="s">
        <v>632</v>
      </c>
      <c r="F4" s="533" t="s">
        <v>665</v>
      </c>
      <c r="G4" s="533" t="s">
        <v>591</v>
      </c>
      <c r="H4" s="533" t="s">
        <v>592</v>
      </c>
      <c r="I4" s="533" t="s">
        <v>632</v>
      </c>
      <c r="J4" s="533" t="s">
        <v>665</v>
      </c>
      <c r="K4" s="530"/>
    </row>
    <row r="5" spans="1:11" ht="12.75">
      <c r="A5" s="516" t="s">
        <v>16</v>
      </c>
      <c r="B5" s="517">
        <v>2013</v>
      </c>
      <c r="C5" s="599">
        <v>2013</v>
      </c>
      <c r="D5" s="517">
        <v>2014</v>
      </c>
      <c r="E5" s="517">
        <v>2014</v>
      </c>
      <c r="F5" s="517">
        <v>2014</v>
      </c>
      <c r="G5" s="517">
        <v>2014</v>
      </c>
      <c r="H5" s="517">
        <v>2015</v>
      </c>
      <c r="I5" s="517">
        <v>2015</v>
      </c>
      <c r="J5" s="517">
        <v>2015</v>
      </c>
      <c r="K5" s="530"/>
    </row>
    <row r="6" spans="1:11" ht="12.75">
      <c r="A6" s="518" t="s">
        <v>593</v>
      </c>
      <c r="B6" s="519"/>
      <c r="C6" s="600"/>
      <c r="D6" s="539"/>
      <c r="E6" s="519"/>
      <c r="F6" s="519"/>
      <c r="G6" s="519"/>
      <c r="H6" s="519"/>
      <c r="I6" s="519"/>
      <c r="J6" s="519"/>
      <c r="K6" s="530"/>
    </row>
    <row r="7" spans="1:11" ht="12.75">
      <c r="A7" s="519" t="s">
        <v>548</v>
      </c>
      <c r="B7" s="521">
        <v>99730.81883711624</v>
      </c>
      <c r="C7" s="601">
        <v>89825.50430413295</v>
      </c>
      <c r="D7" s="548">
        <v>92050.70250261093</v>
      </c>
      <c r="E7" s="522">
        <v>95608.27189475398</v>
      </c>
      <c r="F7" s="522">
        <v>96937.26248549702</v>
      </c>
      <c r="G7" s="522">
        <v>100569</v>
      </c>
      <c r="H7" s="522">
        <v>103300</v>
      </c>
      <c r="I7" s="522">
        <v>105547</v>
      </c>
      <c r="J7" s="522">
        <v>107480</v>
      </c>
      <c r="K7" s="530"/>
    </row>
    <row r="8" spans="1:11" ht="12.75">
      <c r="A8" s="519" t="s">
        <v>147</v>
      </c>
      <c r="B8" s="521">
        <v>107184.93637411624</v>
      </c>
      <c r="C8" s="601">
        <v>102462.096888806</v>
      </c>
      <c r="D8" s="548">
        <v>103253.93450261094</v>
      </c>
      <c r="E8" s="522">
        <v>106811.30389475398</v>
      </c>
      <c r="F8" s="522">
        <v>108140.29448549701</v>
      </c>
      <c r="G8" s="522">
        <v>120317</v>
      </c>
      <c r="H8" s="522">
        <v>117452</v>
      </c>
      <c r="I8" s="522">
        <v>119244</v>
      </c>
      <c r="J8" s="522">
        <v>121448</v>
      </c>
      <c r="K8" s="530"/>
    </row>
    <row r="9" spans="1:11" ht="12.75">
      <c r="A9" s="519" t="s">
        <v>594</v>
      </c>
      <c r="B9" s="521">
        <v>106910.60581345831</v>
      </c>
      <c r="C9" s="601">
        <v>108260.096888806</v>
      </c>
      <c r="D9" s="548">
        <v>109715.74178706184</v>
      </c>
      <c r="E9" s="522">
        <v>122702.6789695664</v>
      </c>
      <c r="F9" s="522">
        <v>124135.261695497</v>
      </c>
      <c r="G9" s="522">
        <v>136899</v>
      </c>
      <c r="H9" s="522">
        <v>131840</v>
      </c>
      <c r="I9" s="522">
        <v>133504</v>
      </c>
      <c r="J9" s="522">
        <v>137072</v>
      </c>
      <c r="K9" s="530"/>
    </row>
    <row r="10" spans="1:11" ht="12.75">
      <c r="A10" s="519"/>
      <c r="B10" s="519"/>
      <c r="C10" s="600"/>
      <c r="D10" s="539"/>
      <c r="E10" s="519"/>
      <c r="F10" s="519"/>
      <c r="G10" s="519"/>
      <c r="H10" s="519"/>
      <c r="I10" s="519"/>
      <c r="J10" s="519"/>
      <c r="K10" s="530"/>
    </row>
    <row r="11" spans="1:11" ht="12.75">
      <c r="A11" s="518" t="s">
        <v>595</v>
      </c>
      <c r="B11" s="519"/>
      <c r="C11" s="600"/>
      <c r="D11" s="539"/>
      <c r="E11" s="519"/>
      <c r="F11" s="519"/>
      <c r="G11" s="519"/>
      <c r="H11" s="519"/>
      <c r="I11" s="519"/>
      <c r="J11" s="519"/>
      <c r="K11" s="530"/>
    </row>
    <row r="12" spans="1:11" ht="12.75">
      <c r="A12" s="519" t="s">
        <v>596</v>
      </c>
      <c r="B12" s="521">
        <v>574070</v>
      </c>
      <c r="C12" s="601">
        <v>598324.3194958561</v>
      </c>
      <c r="D12" s="548">
        <v>587503.3023436526</v>
      </c>
      <c r="E12" s="522">
        <v>598162</v>
      </c>
      <c r="F12" s="522">
        <v>598063</v>
      </c>
      <c r="G12" s="522">
        <v>616531</v>
      </c>
      <c r="H12" s="522">
        <v>623454</v>
      </c>
      <c r="I12" s="522">
        <v>614063.317280194</v>
      </c>
      <c r="J12" s="522">
        <v>604206</v>
      </c>
      <c r="K12" s="530"/>
    </row>
    <row r="13" spans="1:11" ht="12.75">
      <c r="A13" s="519" t="s">
        <v>288</v>
      </c>
      <c r="B13" s="521">
        <v>45926</v>
      </c>
      <c r="C13" s="601">
        <v>47865.945559668486</v>
      </c>
      <c r="D13" s="548">
        <v>47000.264187492205</v>
      </c>
      <c r="E13" s="522">
        <v>47853</v>
      </c>
      <c r="F13" s="522">
        <v>47845</v>
      </c>
      <c r="G13" s="522">
        <v>49322</v>
      </c>
      <c r="H13" s="522">
        <v>49874</v>
      </c>
      <c r="I13" s="522">
        <v>49125</v>
      </c>
      <c r="J13" s="522">
        <v>48337</v>
      </c>
      <c r="K13" s="530"/>
    </row>
    <row r="14" spans="1:11" ht="12.75">
      <c r="A14" s="519" t="s">
        <v>549</v>
      </c>
      <c r="B14" s="523">
        <v>0.17372588506125775</v>
      </c>
      <c r="C14" s="602">
        <v>0.15012845270909145</v>
      </c>
      <c r="D14" s="594">
        <v>0.15668116610647925</v>
      </c>
      <c r="E14" s="524">
        <v>0.15983675307818615</v>
      </c>
      <c r="F14" s="524">
        <v>0.162</v>
      </c>
      <c r="G14" s="524">
        <v>0.16312028602795953</v>
      </c>
      <c r="H14" s="524">
        <v>0.166</v>
      </c>
      <c r="I14" s="524">
        <v>0.1718825631248197</v>
      </c>
      <c r="J14" s="524">
        <v>0.178</v>
      </c>
      <c r="K14" s="530"/>
    </row>
    <row r="15" spans="1:11" ht="12.75">
      <c r="A15" s="519" t="s">
        <v>148</v>
      </c>
      <c r="B15" s="523">
        <v>0.18671056904927316</v>
      </c>
      <c r="C15" s="602">
        <v>0.17124842422440703</v>
      </c>
      <c r="D15" s="594">
        <v>0.17575038998200193</v>
      </c>
      <c r="E15" s="524">
        <v>0.1785658465344739</v>
      </c>
      <c r="F15" s="524">
        <v>0.181</v>
      </c>
      <c r="G15" s="524">
        <v>0.1951518304945855</v>
      </c>
      <c r="H15" s="524">
        <v>0.188</v>
      </c>
      <c r="I15" s="524">
        <v>0.19418895896897154</v>
      </c>
      <c r="J15" s="524">
        <v>0.201</v>
      </c>
      <c r="K15" s="530"/>
    </row>
    <row r="16" spans="1:11" ht="12.75">
      <c r="A16" s="519" t="s">
        <v>149</v>
      </c>
      <c r="B16" s="523">
        <v>0.18623269952002075</v>
      </c>
      <c r="C16" s="602">
        <v>0.1809388209057342</v>
      </c>
      <c r="D16" s="594">
        <v>0.1867491490675656</v>
      </c>
      <c r="E16" s="524">
        <v>0.205132855262565</v>
      </c>
      <c r="F16" s="524">
        <v>0.208</v>
      </c>
      <c r="G16" s="524">
        <v>0.2220473237834673</v>
      </c>
      <c r="H16" s="524">
        <v>0.211</v>
      </c>
      <c r="I16" s="524">
        <v>0.21741120983593049</v>
      </c>
      <c r="J16" s="524">
        <v>0.227</v>
      </c>
      <c r="K16" s="530"/>
    </row>
    <row r="17" spans="1:11" ht="12.75">
      <c r="A17" s="519" t="s">
        <v>597</v>
      </c>
      <c r="B17" s="525">
        <v>2.3279087440002595</v>
      </c>
      <c r="C17" s="603">
        <v>2.261735261321678</v>
      </c>
      <c r="D17" s="595">
        <v>2.33436436334457</v>
      </c>
      <c r="E17" s="526">
        <v>2.5641606907820624</v>
      </c>
      <c r="F17" s="526">
        <v>2.59</v>
      </c>
      <c r="G17" s="526">
        <v>2.7755915472933412</v>
      </c>
      <c r="H17" s="526">
        <v>2.64</v>
      </c>
      <c r="I17" s="526">
        <v>2.7176401229491307</v>
      </c>
      <c r="J17" s="526">
        <v>2.84</v>
      </c>
      <c r="K17" s="530"/>
    </row>
    <row r="18" spans="1:11" ht="12.75">
      <c r="A18" s="519"/>
      <c r="B18" s="527"/>
      <c r="C18" s="604"/>
      <c r="D18" s="596"/>
      <c r="E18" s="527"/>
      <c r="F18" s="527"/>
      <c r="G18" s="527"/>
      <c r="H18" s="527"/>
      <c r="I18" s="527"/>
      <c r="J18" s="527"/>
      <c r="K18" s="530"/>
    </row>
    <row r="19" spans="1:11" ht="12.75">
      <c r="A19" s="519" t="s">
        <v>663</v>
      </c>
      <c r="B19" s="527"/>
      <c r="C19" s="604"/>
      <c r="D19" s="596"/>
      <c r="E19" s="527"/>
      <c r="F19" s="527">
        <v>0.07</v>
      </c>
      <c r="G19" s="528">
        <v>0.07</v>
      </c>
      <c r="H19" s="528">
        <v>0.07</v>
      </c>
      <c r="I19" s="528">
        <v>0.1</v>
      </c>
      <c r="J19" s="528">
        <v>0.105</v>
      </c>
      <c r="K19" s="530"/>
    </row>
    <row r="20" spans="1:11" ht="12.75">
      <c r="A20" s="519" t="s">
        <v>930</v>
      </c>
      <c r="B20" s="527"/>
      <c r="C20" s="604"/>
      <c r="D20" s="596"/>
      <c r="E20" s="527"/>
      <c r="F20" s="527">
        <v>0.025</v>
      </c>
      <c r="G20" s="528">
        <v>0.025</v>
      </c>
      <c r="H20" s="528">
        <v>0.025</v>
      </c>
      <c r="I20" s="528">
        <v>0.025</v>
      </c>
      <c r="J20" s="528">
        <v>0.025</v>
      </c>
      <c r="K20" s="530"/>
    </row>
    <row r="21" spans="1:11" ht="12.75">
      <c r="A21" s="519" t="s">
        <v>781</v>
      </c>
      <c r="B21" s="527"/>
      <c r="C21" s="604"/>
      <c r="D21" s="596"/>
      <c r="E21" s="527"/>
      <c r="F21" s="527"/>
      <c r="G21" s="528"/>
      <c r="H21" s="528">
        <v>0.03</v>
      </c>
      <c r="I21" s="528">
        <v>0.03</v>
      </c>
      <c r="J21" s="528">
        <v>0.03</v>
      </c>
      <c r="K21" s="530"/>
    </row>
    <row r="22" spans="1:11" ht="12.75">
      <c r="A22" s="519" t="s">
        <v>931</v>
      </c>
      <c r="B22" s="527"/>
      <c r="C22" s="604"/>
      <c r="D22" s="596"/>
      <c r="E22" s="527"/>
      <c r="F22" s="527"/>
      <c r="G22" s="528"/>
      <c r="H22" s="528"/>
      <c r="I22" s="528"/>
      <c r="J22" s="528">
        <v>0.005</v>
      </c>
      <c r="K22" s="530"/>
    </row>
    <row r="23" spans="1:11" ht="12.75">
      <c r="A23" s="519" t="s">
        <v>932</v>
      </c>
      <c r="B23" s="527"/>
      <c r="C23" s="604"/>
      <c r="D23" s="596"/>
      <c r="E23" s="527"/>
      <c r="F23" s="527">
        <v>0.11699999999999999</v>
      </c>
      <c r="G23" s="528">
        <v>0.11812028602795951</v>
      </c>
      <c r="H23" s="528">
        <v>0.121</v>
      </c>
      <c r="I23" s="528">
        <v>0.1268825631248197</v>
      </c>
      <c r="J23" s="528">
        <v>0.133</v>
      </c>
      <c r="K23" s="530"/>
    </row>
    <row r="24" spans="1:11" ht="12.75">
      <c r="A24" s="519"/>
      <c r="B24" s="527"/>
      <c r="C24" s="604"/>
      <c r="D24" s="596"/>
      <c r="E24" s="527"/>
      <c r="F24" s="527"/>
      <c r="G24" s="527"/>
      <c r="H24" s="527"/>
      <c r="I24" s="527"/>
      <c r="J24" s="527"/>
      <c r="K24" s="530"/>
    </row>
    <row r="25" spans="1:11" ht="12.75">
      <c r="A25" s="518" t="s">
        <v>598</v>
      </c>
      <c r="B25" s="527"/>
      <c r="C25" s="604"/>
      <c r="D25" s="596"/>
      <c r="E25" s="527"/>
      <c r="F25" s="527"/>
      <c r="G25" s="527"/>
      <c r="H25" s="527"/>
      <c r="I25" s="527"/>
      <c r="J25" s="527"/>
      <c r="K25" s="530"/>
    </row>
    <row r="26" spans="1:11" ht="12.75">
      <c r="A26" s="519" t="s">
        <v>612</v>
      </c>
      <c r="B26" s="521">
        <v>72850</v>
      </c>
      <c r="C26" s="601">
        <v>74054.07410553898</v>
      </c>
      <c r="D26" s="537">
        <v>75105.04525805342</v>
      </c>
      <c r="E26" s="529">
        <v>77612.87408650889</v>
      </c>
      <c r="F26" s="529">
        <v>78388.06141499626</v>
      </c>
      <c r="G26" s="529">
        <v>79581</v>
      </c>
      <c r="H26" s="529">
        <v>81615</v>
      </c>
      <c r="I26" s="529">
        <v>80753</v>
      </c>
      <c r="J26" s="529">
        <v>80549</v>
      </c>
      <c r="K26" s="530"/>
    </row>
    <row r="27" spans="1:11" ht="12.75">
      <c r="A27" s="519" t="s">
        <v>599</v>
      </c>
      <c r="B27" s="521">
        <v>107089.5</v>
      </c>
      <c r="C27" s="601">
        <v>109042.304888806</v>
      </c>
      <c r="D27" s="537">
        <v>109090.77909010153</v>
      </c>
      <c r="E27" s="529">
        <v>121907.4447075664</v>
      </c>
      <c r="F27" s="529">
        <v>123463.65163549701</v>
      </c>
      <c r="G27" s="529">
        <v>136015</v>
      </c>
      <c r="H27" s="529">
        <v>131975</v>
      </c>
      <c r="I27" s="529">
        <v>133630</v>
      </c>
      <c r="J27" s="529">
        <v>136637</v>
      </c>
      <c r="K27" s="530"/>
    </row>
    <row r="28" spans="1:11" ht="12.75">
      <c r="A28" s="519" t="s">
        <v>600</v>
      </c>
      <c r="B28" s="527">
        <v>1.47</v>
      </c>
      <c r="C28" s="605">
        <v>1.472468681917529</v>
      </c>
      <c r="D28" s="596">
        <v>1.4525093316338007</v>
      </c>
      <c r="E28" s="527">
        <v>1.5707116395623475</v>
      </c>
      <c r="F28" s="527">
        <v>1.5750313173566686</v>
      </c>
      <c r="G28" s="527">
        <v>1.7091391161206821</v>
      </c>
      <c r="H28" s="527">
        <v>1.62</v>
      </c>
      <c r="I28" s="527">
        <v>1.6547992025064084</v>
      </c>
      <c r="J28" s="527">
        <v>1.7</v>
      </c>
      <c r="K28" s="530"/>
    </row>
    <row r="29" spans="1:11" ht="12.75">
      <c r="A29" s="519"/>
      <c r="B29" s="527"/>
      <c r="C29" s="604"/>
      <c r="D29" s="596"/>
      <c r="E29" s="527"/>
      <c r="F29" s="527"/>
      <c r="G29" s="527"/>
      <c r="H29" s="527"/>
      <c r="I29" s="527"/>
      <c r="J29" s="527"/>
      <c r="K29" s="530"/>
    </row>
    <row r="30" spans="1:11" ht="12.75">
      <c r="A30" s="518" t="s">
        <v>601</v>
      </c>
      <c r="B30" s="527"/>
      <c r="C30" s="604"/>
      <c r="D30" s="596"/>
      <c r="E30" s="527"/>
      <c r="F30" s="527"/>
      <c r="G30" s="527"/>
      <c r="H30" s="527"/>
      <c r="I30" s="527"/>
      <c r="J30" s="527"/>
      <c r="K30" s="530"/>
    </row>
    <row r="31" spans="1:11" ht="12.75">
      <c r="A31" s="519" t="s">
        <v>664</v>
      </c>
      <c r="B31" s="529"/>
      <c r="C31" s="606">
        <v>2327120.7238238393</v>
      </c>
      <c r="D31" s="537">
        <v>2557448.7979717394</v>
      </c>
      <c r="E31" s="529">
        <v>2505618</v>
      </c>
      <c r="F31" s="529">
        <v>2732407</v>
      </c>
      <c r="G31" s="529">
        <v>2505146</v>
      </c>
      <c r="H31" s="529">
        <v>2866392</v>
      </c>
      <c r="I31" s="529">
        <v>2680201</v>
      </c>
      <c r="J31" s="529">
        <v>2705626</v>
      </c>
      <c r="K31" s="530"/>
    </row>
    <row r="32" spans="1:11" ht="12.75">
      <c r="A32" s="519" t="s">
        <v>602</v>
      </c>
      <c r="B32" s="529"/>
      <c r="C32" s="606">
        <v>2118325.9771238393</v>
      </c>
      <c r="D32" s="537">
        <v>2275149.304971739</v>
      </c>
      <c r="E32" s="529">
        <v>2211495</v>
      </c>
      <c r="F32" s="529">
        <v>2400425.9220000003</v>
      </c>
      <c r="G32" s="529">
        <v>2165651.418</v>
      </c>
      <c r="H32" s="529">
        <v>2463488</v>
      </c>
      <c r="I32" s="529">
        <v>2326800.199</v>
      </c>
      <c r="J32" s="529">
        <v>2308203</v>
      </c>
      <c r="K32" s="530"/>
    </row>
    <row r="33" spans="1:11" ht="12.75">
      <c r="A33" s="519" t="s">
        <v>603</v>
      </c>
      <c r="B33" s="529"/>
      <c r="C33" s="606">
        <v>208794.7467</v>
      </c>
      <c r="D33" s="537">
        <v>282299.493</v>
      </c>
      <c r="E33" s="529">
        <v>294123</v>
      </c>
      <c r="F33" s="529">
        <v>331981.078</v>
      </c>
      <c r="G33" s="529">
        <v>339494.582</v>
      </c>
      <c r="H33" s="529">
        <v>402904</v>
      </c>
      <c r="I33" s="529">
        <v>353400.801</v>
      </c>
      <c r="J33" s="529">
        <v>397423</v>
      </c>
      <c r="K33" s="530"/>
    </row>
    <row r="34" spans="1:11" ht="12.75">
      <c r="A34" s="519"/>
      <c r="B34" s="527"/>
      <c r="C34" s="604"/>
      <c r="D34" s="596"/>
      <c r="E34" s="527"/>
      <c r="F34" s="527"/>
      <c r="G34" s="527"/>
      <c r="H34" s="527"/>
      <c r="I34" s="527"/>
      <c r="J34" s="527"/>
      <c r="K34" s="530"/>
    </row>
    <row r="35" spans="1:11" ht="12.75">
      <c r="A35" s="519" t="s">
        <v>601</v>
      </c>
      <c r="B35" s="530"/>
      <c r="C35" s="607">
        <v>0.041939388352914775</v>
      </c>
      <c r="D35" s="534">
        <v>0.04073377268742671</v>
      </c>
      <c r="E35" s="530">
        <v>0.04</v>
      </c>
      <c r="F35" s="530">
        <v>0.041</v>
      </c>
      <c r="G35" s="530">
        <v>0.048027992902177394</v>
      </c>
      <c r="H35" s="530">
        <v>0.041</v>
      </c>
      <c r="I35" s="814">
        <v>0.04449075629014393</v>
      </c>
      <c r="J35" s="814">
        <v>0.045</v>
      </c>
      <c r="K35" s="530"/>
    </row>
    <row r="36" spans="1:11" ht="12.75">
      <c r="A36" s="519" t="s">
        <v>793</v>
      </c>
      <c r="B36" s="530"/>
      <c r="C36" s="530"/>
      <c r="D36" s="530"/>
      <c r="E36" s="530"/>
      <c r="F36" s="597"/>
      <c r="G36" s="534"/>
      <c r="H36" s="530"/>
      <c r="I36" s="530"/>
      <c r="J36" s="530"/>
      <c r="K36" s="530"/>
    </row>
    <row r="37" spans="1:11" ht="12.75">
      <c r="A37" s="519"/>
      <c r="B37" s="519"/>
      <c r="C37" s="519"/>
      <c r="D37" s="519"/>
      <c r="E37" s="519"/>
      <c r="F37" s="538"/>
      <c r="G37" s="539"/>
      <c r="H37" s="519"/>
      <c r="I37" s="519"/>
      <c r="J37" s="519"/>
      <c r="K37" s="530"/>
    </row>
    <row r="38" spans="1:11" ht="12.75">
      <c r="A38" s="532" t="s">
        <v>611</v>
      </c>
      <c r="B38" s="519"/>
      <c r="C38" s="519"/>
      <c r="D38" s="519"/>
      <c r="E38" s="519"/>
      <c r="F38" s="538"/>
      <c r="G38" s="539"/>
      <c r="H38" s="519"/>
      <c r="I38" s="519"/>
      <c r="J38" s="519"/>
      <c r="K38" s="530"/>
    </row>
    <row r="39" spans="1:11" ht="12.75">
      <c r="A39" s="507" t="s">
        <v>792</v>
      </c>
      <c r="B39" s="507"/>
      <c r="C39" s="507"/>
      <c r="D39" s="507"/>
      <c r="E39" s="507"/>
      <c r="F39" s="508"/>
      <c r="G39" s="507"/>
      <c r="H39" s="507"/>
      <c r="I39" s="507"/>
      <c r="J39" s="507"/>
      <c r="K39" s="530"/>
    </row>
    <row r="40" spans="1:11" ht="12.75">
      <c r="A40" s="519"/>
      <c r="B40" s="530"/>
      <c r="C40" s="530"/>
      <c r="D40" s="530"/>
      <c r="E40" s="530"/>
      <c r="F40" s="530"/>
      <c r="G40" s="530"/>
      <c r="H40" s="531"/>
      <c r="I40" s="534"/>
      <c r="J40" s="530"/>
      <c r="K40" s="530"/>
    </row>
    <row r="41" spans="2:11" ht="12.75">
      <c r="B41" s="530"/>
      <c r="C41" s="530"/>
      <c r="D41" s="530"/>
      <c r="E41" s="530"/>
      <c r="F41" s="530"/>
      <c r="G41" s="530"/>
      <c r="H41" s="531"/>
      <c r="I41" s="534"/>
      <c r="J41" s="530"/>
      <c r="K41" s="530"/>
    </row>
    <row r="42" spans="1:11" ht="12.75">
      <c r="A42" s="519"/>
      <c r="B42" s="529"/>
      <c r="C42" s="529"/>
      <c r="D42" s="529"/>
      <c r="E42" s="529"/>
      <c r="F42" s="529"/>
      <c r="G42" s="529"/>
      <c r="H42" s="540"/>
      <c r="I42" s="537"/>
      <c r="J42" s="537"/>
      <c r="K42" s="539"/>
    </row>
    <row r="43" spans="1:11" ht="12.75">
      <c r="A43" s="35" t="s">
        <v>613</v>
      </c>
      <c r="B43" s="522"/>
      <c r="C43" s="522"/>
      <c r="D43" s="522"/>
      <c r="E43" s="522"/>
      <c r="F43" s="522"/>
      <c r="G43" s="522"/>
      <c r="H43" s="536"/>
      <c r="I43" s="537"/>
      <c r="J43" s="537"/>
      <c r="K43" s="537"/>
    </row>
    <row r="44" spans="1:10" ht="24">
      <c r="A44" s="662"/>
      <c r="B44" s="664" t="s">
        <v>590</v>
      </c>
      <c r="C44" s="665" t="s">
        <v>591</v>
      </c>
      <c r="D44" s="663" t="s">
        <v>592</v>
      </c>
      <c r="E44" s="663" t="s">
        <v>632</v>
      </c>
      <c r="F44" s="663" t="s">
        <v>665</v>
      </c>
      <c r="G44" s="663" t="s">
        <v>591</v>
      </c>
      <c r="H44" s="663" t="s">
        <v>592</v>
      </c>
      <c r="I44" s="663" t="s">
        <v>632</v>
      </c>
      <c r="J44" s="663" t="s">
        <v>665</v>
      </c>
    </row>
    <row r="45" spans="1:10" ht="12.75">
      <c r="A45" s="666" t="s">
        <v>16</v>
      </c>
      <c r="B45" s="668">
        <v>2013</v>
      </c>
      <c r="C45" s="669">
        <v>2013</v>
      </c>
      <c r="D45" s="667">
        <v>2014</v>
      </c>
      <c r="E45" s="667">
        <v>2014</v>
      </c>
      <c r="F45" s="667">
        <v>2014</v>
      </c>
      <c r="G45" s="667">
        <v>2014</v>
      </c>
      <c r="H45" s="667">
        <v>2015</v>
      </c>
      <c r="I45" s="667">
        <v>2015</v>
      </c>
      <c r="J45" s="667">
        <v>2015</v>
      </c>
    </row>
    <row r="46" spans="1:10" ht="12.75">
      <c r="A46" s="670" t="s">
        <v>666</v>
      </c>
      <c r="B46" s="671">
        <v>21942</v>
      </c>
      <c r="C46" s="672">
        <v>21942</v>
      </c>
      <c r="D46" s="671">
        <v>21942</v>
      </c>
      <c r="E46" s="671">
        <v>21942</v>
      </c>
      <c r="F46" s="671">
        <v>21942</v>
      </c>
      <c r="G46" s="671">
        <v>21942</v>
      </c>
      <c r="H46" s="671">
        <v>21942</v>
      </c>
      <c r="I46" s="671">
        <v>21942</v>
      </c>
      <c r="J46" s="671">
        <v>21942</v>
      </c>
    </row>
    <row r="47" spans="1:10" ht="12.75">
      <c r="A47" s="670" t="s">
        <v>667</v>
      </c>
      <c r="B47" s="671">
        <v>38809</v>
      </c>
      <c r="C47" s="672">
        <v>41050</v>
      </c>
      <c r="D47" s="671">
        <v>44922</v>
      </c>
      <c r="E47" s="671">
        <v>45248</v>
      </c>
      <c r="F47" s="671">
        <v>45306</v>
      </c>
      <c r="G47" s="671">
        <v>45167</v>
      </c>
      <c r="H47" s="671">
        <v>53370</v>
      </c>
      <c r="I47" s="671">
        <v>53739</v>
      </c>
      <c r="J47" s="671">
        <v>53507</v>
      </c>
    </row>
    <row r="48" spans="1:10" ht="12.75">
      <c r="A48" s="670" t="s">
        <v>668</v>
      </c>
      <c r="B48" s="371">
        <v>44341</v>
      </c>
      <c r="C48" s="672">
        <v>45019</v>
      </c>
      <c r="D48" s="371">
        <v>48302</v>
      </c>
      <c r="E48" s="371">
        <v>47943</v>
      </c>
      <c r="F48" s="371">
        <v>47794</v>
      </c>
      <c r="G48" s="371">
        <v>48215</v>
      </c>
      <c r="H48" s="371">
        <v>48688</v>
      </c>
      <c r="I48" s="371">
        <v>49112</v>
      </c>
      <c r="J48" s="371">
        <v>49033</v>
      </c>
    </row>
    <row r="49" spans="1:10" ht="12.75">
      <c r="A49" s="673" t="s">
        <v>847</v>
      </c>
      <c r="B49" s="371">
        <v>10550</v>
      </c>
      <c r="C49" s="672">
        <v>14771</v>
      </c>
      <c r="D49" s="371">
        <v>3884</v>
      </c>
      <c r="E49" s="371">
        <v>8058</v>
      </c>
      <c r="F49" s="371">
        <v>13530</v>
      </c>
      <c r="G49" s="371">
        <v>19219</v>
      </c>
      <c r="H49" s="371">
        <v>4651</v>
      </c>
      <c r="I49" s="371">
        <v>8577</v>
      </c>
      <c r="J49" s="371">
        <v>11980</v>
      </c>
    </row>
    <row r="50" spans="1:10" ht="12.75">
      <c r="A50" s="673" t="str">
        <f>+'[3]Förslag till ny layout nov 2014'!$E$816</f>
        <v>Minority interests</v>
      </c>
      <c r="B50" s="371">
        <v>29</v>
      </c>
      <c r="C50" s="672">
        <v>33</v>
      </c>
      <c r="D50" s="371">
        <v>34</v>
      </c>
      <c r="E50" s="371">
        <v>33</v>
      </c>
      <c r="F50" s="371">
        <v>35</v>
      </c>
      <c r="G50" s="371">
        <v>33</v>
      </c>
      <c r="H50" s="371">
        <v>33</v>
      </c>
      <c r="I50" s="371"/>
      <c r="J50" s="371"/>
    </row>
    <row r="51" spans="1:10" ht="12.75">
      <c r="A51" s="674" t="s">
        <v>747</v>
      </c>
      <c r="B51" s="608">
        <f>SUM(B46:B50)</f>
        <v>115671</v>
      </c>
      <c r="C51" s="675">
        <f>SUM(C46:C50)</f>
        <v>122815</v>
      </c>
      <c r="D51" s="608">
        <f>SUM(D46:D50)</f>
        <v>119084</v>
      </c>
      <c r="E51" s="608">
        <f>SUM(E46:E50)</f>
        <v>123224</v>
      </c>
      <c r="F51" s="608">
        <f>SUM(F46:F50)</f>
        <v>128607</v>
      </c>
      <c r="G51" s="608">
        <v>134576</v>
      </c>
      <c r="H51" s="608">
        <v>128684</v>
      </c>
      <c r="I51" s="608">
        <v>133370</v>
      </c>
      <c r="J51" s="608">
        <v>136462</v>
      </c>
    </row>
    <row r="52" spans="1:10" ht="3" customHeight="1">
      <c r="A52" s="676"/>
      <c r="B52" s="677"/>
      <c r="C52" s="678"/>
      <c r="D52" s="677"/>
      <c r="E52" s="677"/>
      <c r="F52" s="677"/>
      <c r="G52" s="677"/>
      <c r="H52" s="677"/>
      <c r="I52" s="677"/>
      <c r="J52" s="677"/>
    </row>
    <row r="53" spans="1:10" ht="12.75">
      <c r="A53" s="673" t="s">
        <v>748</v>
      </c>
      <c r="B53" s="371">
        <f>-6668+1</f>
        <v>-6667</v>
      </c>
      <c r="C53" s="672">
        <f>-11597</f>
        <v>-11597</v>
      </c>
      <c r="D53" s="371">
        <v>-5713</v>
      </c>
      <c r="E53" s="371">
        <v>-7781</v>
      </c>
      <c r="F53" s="371">
        <v>-11355</v>
      </c>
      <c r="G53" s="371">
        <v>-12743</v>
      </c>
      <c r="H53" s="371">
        <v>-5209</v>
      </c>
      <c r="I53" s="371">
        <v>-7641</v>
      </c>
      <c r="J53" s="371">
        <v>-9482</v>
      </c>
    </row>
    <row r="54" spans="1:10" ht="12.75">
      <c r="A54" s="674" t="s">
        <v>848</v>
      </c>
      <c r="B54" s="679">
        <f>+B51+B53</f>
        <v>109004</v>
      </c>
      <c r="C54" s="680">
        <f>+C51+C53</f>
        <v>111218</v>
      </c>
      <c r="D54" s="679">
        <f>+D51+D53</f>
        <v>113371</v>
      </c>
      <c r="E54" s="679">
        <f>+E51+E53</f>
        <v>115443</v>
      </c>
      <c r="F54" s="679">
        <f>+F51+F53</f>
        <v>117252</v>
      </c>
      <c r="G54" s="679">
        <v>121833</v>
      </c>
      <c r="H54" s="679">
        <v>123475</v>
      </c>
      <c r="I54" s="679">
        <v>125729</v>
      </c>
      <c r="J54" s="679">
        <v>126980</v>
      </c>
    </row>
    <row r="55" spans="1:10" ht="3" customHeight="1">
      <c r="A55" s="535"/>
      <c r="B55" s="371"/>
      <c r="C55" s="672"/>
      <c r="D55" s="371"/>
      <c r="E55" s="371"/>
      <c r="F55" s="371"/>
      <c r="G55" s="371"/>
      <c r="H55" s="371"/>
      <c r="I55" s="371"/>
      <c r="J55" s="371"/>
    </row>
    <row r="56" spans="1:10" ht="12.75">
      <c r="A56" s="673" t="s">
        <v>669</v>
      </c>
      <c r="B56" s="371"/>
      <c r="C56" s="672">
        <v>-848</v>
      </c>
      <c r="D56" s="371">
        <v>-667</v>
      </c>
      <c r="E56" s="371">
        <v>-660</v>
      </c>
      <c r="F56" s="371">
        <v>-1096</v>
      </c>
      <c r="G56" s="371">
        <v>-1314</v>
      </c>
      <c r="H56" s="371">
        <v>-1199</v>
      </c>
      <c r="I56" s="371">
        <v>-921</v>
      </c>
      <c r="J56" s="371">
        <v>-1157</v>
      </c>
    </row>
    <row r="57" spans="1:10" ht="12.75">
      <c r="A57" s="673" t="s">
        <v>171</v>
      </c>
      <c r="B57" s="371">
        <f>-4057-2465</f>
        <v>-6522</v>
      </c>
      <c r="C57" s="672">
        <f>-9806-2442</f>
        <v>-12248</v>
      </c>
      <c r="D57" s="371">
        <f>-9839-2434</f>
        <v>-12273</v>
      </c>
      <c r="E57" s="371">
        <f>-9896-2600</f>
        <v>-12496</v>
      </c>
      <c r="F57" s="371">
        <v>-12465</v>
      </c>
      <c r="G57" s="371">
        <v>-12168</v>
      </c>
      <c r="H57" s="371">
        <v>-12170</v>
      </c>
      <c r="I57" s="371">
        <v>-12125</v>
      </c>
      <c r="J57" s="371">
        <v>-11969</v>
      </c>
    </row>
    <row r="58" spans="1:10" ht="12.75">
      <c r="A58" s="673" t="s">
        <v>670</v>
      </c>
      <c r="B58" s="371">
        <v>-1672</v>
      </c>
      <c r="C58" s="672">
        <v>-649.145</v>
      </c>
      <c r="D58" s="371">
        <v>-606</v>
      </c>
      <c r="E58" s="371">
        <v>-473</v>
      </c>
      <c r="F58" s="371">
        <v>-428</v>
      </c>
      <c r="G58" s="371">
        <v>-603</v>
      </c>
      <c r="H58" s="371">
        <v>-558</v>
      </c>
      <c r="I58" s="371">
        <v>-421</v>
      </c>
      <c r="J58" s="371">
        <v>-367</v>
      </c>
    </row>
    <row r="59" spans="1:10" ht="12.75">
      <c r="A59" s="673" t="s">
        <v>671</v>
      </c>
      <c r="B59" s="371">
        <v>1205</v>
      </c>
      <c r="C59" s="672">
        <v>-782.955567881107</v>
      </c>
      <c r="D59" s="371">
        <v>-1429</v>
      </c>
      <c r="E59" s="371">
        <v>-2316</v>
      </c>
      <c r="F59" s="371">
        <v>-2932</v>
      </c>
      <c r="G59" s="371">
        <v>-3877</v>
      </c>
      <c r="H59" s="371">
        <v>-4375</v>
      </c>
      <c r="I59" s="371">
        <v>-3632</v>
      </c>
      <c r="J59" s="371">
        <v>-3772</v>
      </c>
    </row>
    <row r="60" spans="1:10" ht="12.75">
      <c r="A60" s="673" t="s">
        <v>672</v>
      </c>
      <c r="B60" s="371">
        <v>-276</v>
      </c>
      <c r="C60" s="672">
        <v>-782</v>
      </c>
      <c r="D60" s="371">
        <v>-570</v>
      </c>
      <c r="E60" s="371">
        <v>-200</v>
      </c>
      <c r="F60" s="371">
        <v>-411</v>
      </c>
      <c r="G60" s="371">
        <v>-188</v>
      </c>
      <c r="H60" s="371">
        <v>-134</v>
      </c>
      <c r="I60" s="371">
        <v>-126</v>
      </c>
      <c r="J60" s="371">
        <v>-590</v>
      </c>
    </row>
    <row r="61" spans="1:10" ht="12.75">
      <c r="A61" s="673" t="s">
        <v>673</v>
      </c>
      <c r="B61" s="371"/>
      <c r="C61" s="672"/>
      <c r="D61" s="371"/>
      <c r="E61" s="371">
        <v>432</v>
      </c>
      <c r="F61" s="371">
        <v>462</v>
      </c>
      <c r="G61" s="371">
        <v>400</v>
      </c>
      <c r="H61" s="371">
        <v>263</v>
      </c>
      <c r="I61" s="371">
        <v>36</v>
      </c>
      <c r="J61" s="371">
        <v>-227</v>
      </c>
    </row>
    <row r="62" spans="1:10" ht="12.75">
      <c r="A62" s="673" t="s">
        <v>674</v>
      </c>
      <c r="B62" s="371"/>
      <c r="C62" s="672">
        <v>-2298</v>
      </c>
      <c r="D62" s="371">
        <v>-2375</v>
      </c>
      <c r="E62" s="371">
        <v>-820</v>
      </c>
      <c r="F62" s="371">
        <v>-529</v>
      </c>
      <c r="G62" s="371"/>
      <c r="H62" s="371"/>
      <c r="I62" s="371">
        <v>-1130</v>
      </c>
      <c r="J62" s="371">
        <v>-956</v>
      </c>
    </row>
    <row r="63" spans="1:10" ht="12.75">
      <c r="A63" s="673" t="s">
        <v>675</v>
      </c>
      <c r="B63" s="371"/>
      <c r="C63" s="672">
        <v>-975</v>
      </c>
      <c r="D63" s="371">
        <v>-955</v>
      </c>
      <c r="E63" s="371">
        <v>-987</v>
      </c>
      <c r="F63" s="371">
        <v>-1043</v>
      </c>
      <c r="G63" s="371">
        <v>-1294</v>
      </c>
      <c r="H63" s="371">
        <v>-1341</v>
      </c>
      <c r="I63" s="371">
        <v>-1425</v>
      </c>
      <c r="J63" s="371">
        <v>-179</v>
      </c>
    </row>
    <row r="64" spans="1:10" ht="12.75">
      <c r="A64" s="673" t="s">
        <v>676</v>
      </c>
      <c r="B64" s="371">
        <v>-675</v>
      </c>
      <c r="C64" s="672">
        <v>-1294</v>
      </c>
      <c r="D64" s="371">
        <v>-1007</v>
      </c>
      <c r="E64" s="371">
        <v>-851</v>
      </c>
      <c r="F64" s="371">
        <v>-638</v>
      </c>
      <c r="G64" s="371">
        <v>-594</v>
      </c>
      <c r="H64" s="371">
        <v>-661</v>
      </c>
      <c r="I64" s="371">
        <v>-438</v>
      </c>
      <c r="J64" s="371">
        <v>-283</v>
      </c>
    </row>
    <row r="65" spans="1:10" ht="12.75">
      <c r="A65" s="673" t="s">
        <v>677</v>
      </c>
      <c r="B65" s="371">
        <v>-1333</v>
      </c>
      <c r="C65" s="672">
        <v>-1515</v>
      </c>
      <c r="D65" s="371">
        <v>-1438</v>
      </c>
      <c r="E65" s="371">
        <v>-1464</v>
      </c>
      <c r="F65" s="371">
        <v>-1235</v>
      </c>
      <c r="G65" s="371">
        <v>-1626</v>
      </c>
      <c r="H65" s="371"/>
      <c r="I65" s="371"/>
      <c r="J65" s="371"/>
    </row>
    <row r="66" spans="1:10" ht="12.75">
      <c r="A66" s="674" t="s">
        <v>678</v>
      </c>
      <c r="B66" s="679">
        <f>SUM(B56:B65)</f>
        <v>-9273</v>
      </c>
      <c r="C66" s="680">
        <f>SUM(C56:C65)</f>
        <v>-21392.100567881105</v>
      </c>
      <c r="D66" s="679">
        <f>SUM(D56:D65)</f>
        <v>-21320</v>
      </c>
      <c r="E66" s="679">
        <f>SUM(E56:E65)</f>
        <v>-19835</v>
      </c>
      <c r="F66" s="679">
        <f>SUM(F56:F65)</f>
        <v>-20315</v>
      </c>
      <c r="G66" s="679">
        <v>-21264</v>
      </c>
      <c r="H66" s="679">
        <v>-20175</v>
      </c>
      <c r="I66" s="679">
        <v>-20182</v>
      </c>
      <c r="J66" s="679">
        <v>-19500</v>
      </c>
    </row>
    <row r="67" spans="1:10" ht="3" customHeight="1">
      <c r="A67" s="550"/>
      <c r="B67" s="681"/>
      <c r="C67" s="682"/>
      <c r="D67" s="683"/>
      <c r="E67" s="683"/>
      <c r="F67" s="683"/>
      <c r="G67" s="683"/>
      <c r="H67" s="683"/>
      <c r="I67" s="683"/>
      <c r="J67" s="683"/>
    </row>
    <row r="68" spans="1:10" ht="12.75">
      <c r="A68" s="674" t="s">
        <v>548</v>
      </c>
      <c r="B68" s="679">
        <f>+B54+B66</f>
        <v>99731</v>
      </c>
      <c r="C68" s="680">
        <f>+C54+C66</f>
        <v>89825.8994321189</v>
      </c>
      <c r="D68" s="679">
        <f>+D54+D66</f>
        <v>92051</v>
      </c>
      <c r="E68" s="679">
        <f>+E54+E66</f>
        <v>95608</v>
      </c>
      <c r="F68" s="679">
        <f>+F54+F66</f>
        <v>96937</v>
      </c>
      <c r="G68" s="679">
        <v>100569</v>
      </c>
      <c r="H68" s="679">
        <v>103300</v>
      </c>
      <c r="I68" s="679">
        <v>105547</v>
      </c>
      <c r="J68" s="679">
        <v>107480</v>
      </c>
    </row>
    <row r="69" spans="1:10" ht="3" customHeight="1">
      <c r="A69" s="674"/>
      <c r="B69" s="679"/>
      <c r="C69" s="680"/>
      <c r="D69" s="679"/>
      <c r="E69" s="679"/>
      <c r="F69" s="679"/>
      <c r="G69" s="679"/>
      <c r="H69" s="679"/>
      <c r="I69" s="679"/>
      <c r="J69" s="679"/>
    </row>
    <row r="70" spans="1:10" ht="12.75">
      <c r="A70" s="673" t="s">
        <v>759</v>
      </c>
      <c r="B70" s="684"/>
      <c r="C70" s="685"/>
      <c r="D70" s="673"/>
      <c r="E70" s="673"/>
      <c r="F70" s="673"/>
      <c r="G70" s="371">
        <v>8545</v>
      </c>
      <c r="H70" s="371">
        <v>9511</v>
      </c>
      <c r="I70" s="371">
        <v>9080</v>
      </c>
      <c r="J70" s="371">
        <v>9262</v>
      </c>
    </row>
    <row r="71" spans="1:10" ht="12.75">
      <c r="A71" s="673" t="s">
        <v>679</v>
      </c>
      <c r="B71" s="371">
        <v>13992</v>
      </c>
      <c r="C71" s="672">
        <v>12636.4</v>
      </c>
      <c r="D71" s="371">
        <v>11203</v>
      </c>
      <c r="E71" s="371">
        <v>11203</v>
      </c>
      <c r="F71" s="371">
        <v>11203</v>
      </c>
      <c r="G71" s="371">
        <v>11203</v>
      </c>
      <c r="H71" s="371">
        <v>4641</v>
      </c>
      <c r="I71" s="371">
        <v>4617</v>
      </c>
      <c r="J71" s="371">
        <v>4706</v>
      </c>
    </row>
    <row r="72" spans="1:10" ht="12.75">
      <c r="A72" s="673" t="s">
        <v>286</v>
      </c>
      <c r="B72" s="371">
        <v>-6538</v>
      </c>
      <c r="C72" s="672"/>
      <c r="D72" s="371"/>
      <c r="E72" s="371"/>
      <c r="F72" s="371"/>
      <c r="G72" s="371"/>
      <c r="H72" s="371"/>
      <c r="I72" s="371"/>
      <c r="J72" s="371"/>
    </row>
    <row r="73" spans="1:10" ht="12.75">
      <c r="A73" s="674" t="s">
        <v>147</v>
      </c>
      <c r="B73" s="679">
        <f>+B68+B71+B72</f>
        <v>107185</v>
      </c>
      <c r="C73" s="680">
        <f>+C68+C71+C72</f>
        <v>102462.29943211889</v>
      </c>
      <c r="D73" s="679">
        <f>+D68+D71+D72</f>
        <v>103254</v>
      </c>
      <c r="E73" s="679">
        <f>+E68+E71+E72</f>
        <v>106811</v>
      </c>
      <c r="F73" s="679">
        <f>+F68+F71+F72</f>
        <v>108140</v>
      </c>
      <c r="G73" s="679">
        <v>120317</v>
      </c>
      <c r="H73" s="679">
        <v>117452</v>
      </c>
      <c r="I73" s="679">
        <v>119244</v>
      </c>
      <c r="J73" s="679">
        <v>121448</v>
      </c>
    </row>
    <row r="74" spans="1:10" ht="3" customHeight="1">
      <c r="A74" s="550"/>
      <c r="B74" s="371"/>
      <c r="C74" s="672"/>
      <c r="D74" s="371"/>
      <c r="E74" s="371"/>
      <c r="F74" s="371"/>
      <c r="G74" s="371"/>
      <c r="H74" s="371"/>
      <c r="I74" s="371"/>
      <c r="J74" s="371"/>
    </row>
    <row r="75" spans="1:10" ht="12.75">
      <c r="A75" s="673" t="s">
        <v>605</v>
      </c>
      <c r="B75" s="371">
        <f>6567-53+656</f>
        <v>7170</v>
      </c>
      <c r="C75" s="672">
        <v>8373</v>
      </c>
      <c r="D75" s="371">
        <v>7842</v>
      </c>
      <c r="E75" s="371">
        <v>17472</v>
      </c>
      <c r="F75" s="371">
        <v>15954</v>
      </c>
      <c r="G75" s="371">
        <v>16552</v>
      </c>
      <c r="H75" s="371">
        <v>16243</v>
      </c>
      <c r="I75" s="371">
        <v>16160</v>
      </c>
      <c r="J75" s="371">
        <v>16472</v>
      </c>
    </row>
    <row r="76" spans="1:10" ht="12.75">
      <c r="A76" s="673" t="s">
        <v>680</v>
      </c>
      <c r="B76" s="371"/>
      <c r="C76" s="672"/>
      <c r="D76" s="371"/>
      <c r="E76" s="371"/>
      <c r="F76" s="371">
        <v>1533</v>
      </c>
      <c r="G76" s="371">
        <v>1533</v>
      </c>
      <c r="H76" s="371">
        <v>720</v>
      </c>
      <c r="I76" s="371">
        <v>675</v>
      </c>
      <c r="J76" s="371">
        <v>701</v>
      </c>
    </row>
    <row r="77" spans="1:10" ht="12.75">
      <c r="A77" s="673" t="s">
        <v>681</v>
      </c>
      <c r="B77" s="371">
        <v>-276</v>
      </c>
      <c r="C77" s="672"/>
      <c r="D77" s="371">
        <v>1195</v>
      </c>
      <c r="E77" s="371">
        <v>995</v>
      </c>
      <c r="F77" s="371">
        <v>1083</v>
      </c>
      <c r="G77" s="371">
        <v>1072</v>
      </c>
      <c r="H77" s="371"/>
      <c r="I77" s="371"/>
      <c r="J77" s="371">
        <v>1026</v>
      </c>
    </row>
    <row r="78" spans="1:10" ht="12.75">
      <c r="A78" s="673" t="s">
        <v>140</v>
      </c>
      <c r="B78" s="371">
        <v>1270</v>
      </c>
      <c r="C78" s="672"/>
      <c r="D78" s="371"/>
      <c r="E78" s="371"/>
      <c r="F78" s="371"/>
      <c r="G78" s="371"/>
      <c r="H78" s="371"/>
      <c r="I78" s="371"/>
      <c r="J78" s="371"/>
    </row>
    <row r="79" spans="1:10" ht="12.75">
      <c r="A79" s="673" t="s">
        <v>604</v>
      </c>
      <c r="B79" s="371">
        <v>-675</v>
      </c>
      <c r="C79" s="672"/>
      <c r="D79" s="371"/>
      <c r="E79" s="371"/>
      <c r="F79" s="371"/>
      <c r="G79" s="371"/>
      <c r="H79" s="371"/>
      <c r="I79" s="371"/>
      <c r="J79" s="371"/>
    </row>
    <row r="80" spans="1:10" ht="12.75">
      <c r="A80" s="673" t="s">
        <v>682</v>
      </c>
      <c r="B80" s="371">
        <f>-65-6538</f>
        <v>-6603</v>
      </c>
      <c r="C80" s="672">
        <v>-2575</v>
      </c>
      <c r="D80" s="371">
        <v>-2575</v>
      </c>
      <c r="E80" s="371">
        <v>-2575</v>
      </c>
      <c r="F80" s="371">
        <v>-2575</v>
      </c>
      <c r="G80" s="371">
        <v>-2575</v>
      </c>
      <c r="H80" s="371">
        <v>-2575</v>
      </c>
      <c r="I80" s="371">
        <v>-2575</v>
      </c>
      <c r="J80" s="371">
        <v>-2575</v>
      </c>
    </row>
    <row r="81" spans="1:10" ht="12.75">
      <c r="A81" s="674" t="s">
        <v>683</v>
      </c>
      <c r="B81" s="679">
        <f aca="true" t="shared" si="0" ref="B81:G81">SUM(B75:B80)</f>
        <v>886</v>
      </c>
      <c r="C81" s="680">
        <f t="shared" si="0"/>
        <v>5798</v>
      </c>
      <c r="D81" s="679">
        <f t="shared" si="0"/>
        <v>6462</v>
      </c>
      <c r="E81" s="679">
        <f t="shared" si="0"/>
        <v>15892</v>
      </c>
      <c r="F81" s="679">
        <f t="shared" si="0"/>
        <v>15995</v>
      </c>
      <c r="G81" s="679">
        <f t="shared" si="0"/>
        <v>16582</v>
      </c>
      <c r="H81" s="679">
        <f>SUM(H75:H80)</f>
        <v>14388</v>
      </c>
      <c r="I81" s="679">
        <v>14260</v>
      </c>
      <c r="J81" s="679">
        <v>15624</v>
      </c>
    </row>
    <row r="82" spans="1:10" ht="3" customHeight="1">
      <c r="A82" s="674"/>
      <c r="B82" s="679"/>
      <c r="C82" s="680"/>
      <c r="D82" s="679"/>
      <c r="E82" s="679"/>
      <c r="F82" s="679"/>
      <c r="G82" s="679"/>
      <c r="H82" s="679"/>
      <c r="I82" s="679"/>
      <c r="J82" s="679"/>
    </row>
    <row r="83" spans="1:10" ht="12.75">
      <c r="A83" s="673" t="s">
        <v>286</v>
      </c>
      <c r="B83" s="371"/>
      <c r="C83" s="672"/>
      <c r="D83" s="371"/>
      <c r="E83" s="371"/>
      <c r="F83" s="371"/>
      <c r="G83" s="371"/>
      <c r="H83" s="371"/>
      <c r="I83" s="371"/>
      <c r="J83" s="371"/>
    </row>
    <row r="84" spans="1:10" ht="12.75">
      <c r="A84" s="673" t="s">
        <v>287</v>
      </c>
      <c r="B84" s="371">
        <v>-1160</v>
      </c>
      <c r="C84" s="672"/>
      <c r="D84" s="371"/>
      <c r="E84" s="371"/>
      <c r="F84" s="371"/>
      <c r="G84" s="371"/>
      <c r="H84" s="371"/>
      <c r="I84" s="371"/>
      <c r="J84" s="371"/>
    </row>
    <row r="85" spans="1:10" ht="12.75">
      <c r="A85" s="674" t="s">
        <v>594</v>
      </c>
      <c r="B85" s="679">
        <f>B73+B81+B83+B84</f>
        <v>106911</v>
      </c>
      <c r="C85" s="680">
        <v>108260.096888806</v>
      </c>
      <c r="D85" s="679">
        <v>109716</v>
      </c>
      <c r="E85" s="679">
        <v>122703</v>
      </c>
      <c r="F85" s="679">
        <f>+F73+F81</f>
        <v>124135</v>
      </c>
      <c r="G85" s="679">
        <f>+G73+G81</f>
        <v>136899</v>
      </c>
      <c r="H85" s="679">
        <f>+H73+H81</f>
        <v>131840</v>
      </c>
      <c r="I85" s="679">
        <v>133504</v>
      </c>
      <c r="J85" s="679">
        <v>137072</v>
      </c>
    </row>
    <row r="86" spans="1:13" ht="12.75">
      <c r="A86" s="535"/>
      <c r="B86" s="673"/>
      <c r="C86" s="673"/>
      <c r="D86" s="673"/>
      <c r="E86" s="673"/>
      <c r="F86" s="673"/>
      <c r="G86" s="673"/>
      <c r="H86" s="684"/>
      <c r="I86" s="535"/>
      <c r="J86" s="673"/>
      <c r="K86" s="673"/>
      <c r="L86" s="673"/>
      <c r="M86" s="673"/>
    </row>
    <row r="87" spans="1:13" ht="22.5" customHeight="1">
      <c r="A87" s="686" t="s">
        <v>611</v>
      </c>
      <c r="B87" s="670"/>
      <c r="C87" s="670"/>
      <c r="D87" s="670"/>
      <c r="E87" s="670"/>
      <c r="F87" s="670"/>
      <c r="G87" s="670"/>
      <c r="H87" s="687"/>
      <c r="I87" s="507"/>
      <c r="J87" s="670"/>
      <c r="K87" s="670"/>
      <c r="L87" s="673"/>
      <c r="M87" s="670"/>
    </row>
    <row r="88" spans="1:15" ht="27" customHeight="1">
      <c r="A88" s="973" t="s">
        <v>837</v>
      </c>
      <c r="B88" s="940"/>
      <c r="C88" s="940"/>
      <c r="D88" s="940"/>
      <c r="E88" s="940"/>
      <c r="F88" s="940"/>
      <c r="G88" s="940"/>
      <c r="H88" s="940"/>
      <c r="I88" s="940"/>
      <c r="J88" s="940"/>
      <c r="K88" s="940"/>
      <c r="L88" s="940"/>
      <c r="M88" s="940"/>
      <c r="N88" s="940"/>
      <c r="O88" s="940"/>
    </row>
    <row r="89" spans="1:15" ht="12.75">
      <c r="A89" s="973" t="s">
        <v>838</v>
      </c>
      <c r="B89" s="270"/>
      <c r="C89" s="270"/>
      <c r="D89" s="270"/>
      <c r="E89" s="270"/>
      <c r="F89" s="270"/>
      <c r="G89" s="270"/>
      <c r="H89" s="270"/>
      <c r="I89" s="270"/>
      <c r="J89" s="270"/>
      <c r="K89" s="270"/>
      <c r="L89" s="270"/>
      <c r="M89" s="270"/>
      <c r="N89" s="270"/>
      <c r="O89" s="270"/>
    </row>
    <row r="90" spans="1:11" ht="12.75">
      <c r="A90" s="35"/>
      <c r="B90" s="522"/>
      <c r="C90" s="522"/>
      <c r="D90" s="522"/>
      <c r="E90" s="522"/>
      <c r="F90" s="522"/>
      <c r="G90" s="522"/>
      <c r="H90" s="536"/>
      <c r="I90" s="537"/>
      <c r="J90" s="537"/>
      <c r="K90" s="537"/>
    </row>
    <row r="91" spans="1:11" ht="12.75">
      <c r="A91" s="35"/>
      <c r="B91" s="522"/>
      <c r="C91" s="522"/>
      <c r="D91" s="522"/>
      <c r="E91" s="522"/>
      <c r="F91" s="522"/>
      <c r="G91" s="522"/>
      <c r="H91" s="536"/>
      <c r="I91" s="537"/>
      <c r="J91" s="537"/>
      <c r="K91" s="537"/>
    </row>
    <row r="92" spans="1:11" ht="12.75">
      <c r="A92" s="35" t="s">
        <v>614</v>
      </c>
      <c r="B92" s="529"/>
      <c r="C92" s="529"/>
      <c r="D92" s="529"/>
      <c r="E92" s="529"/>
      <c r="F92" s="529"/>
      <c r="G92" s="529"/>
      <c r="H92" s="540"/>
      <c r="I92" s="537"/>
      <c r="J92" s="537"/>
      <c r="K92" s="537"/>
    </row>
    <row r="93" spans="1:11" ht="24">
      <c r="A93" s="541"/>
      <c r="B93" s="664" t="s">
        <v>590</v>
      </c>
      <c r="C93" s="665" t="s">
        <v>591</v>
      </c>
      <c r="D93" s="663" t="s">
        <v>592</v>
      </c>
      <c r="E93" s="663" t="s">
        <v>632</v>
      </c>
      <c r="F93" s="663" t="s">
        <v>665</v>
      </c>
      <c r="G93" s="663" t="s">
        <v>591</v>
      </c>
      <c r="H93" s="663" t="s">
        <v>592</v>
      </c>
      <c r="I93" s="663" t="s">
        <v>632</v>
      </c>
      <c r="J93" s="663" t="s">
        <v>665</v>
      </c>
      <c r="K93" s="537"/>
    </row>
    <row r="94" spans="1:11" ht="12.75">
      <c r="A94" s="542" t="s">
        <v>16</v>
      </c>
      <c r="B94" s="668">
        <v>2013</v>
      </c>
      <c r="C94" s="669">
        <v>2013</v>
      </c>
      <c r="D94" s="667">
        <v>2014</v>
      </c>
      <c r="E94" s="667">
        <v>2014</v>
      </c>
      <c r="F94" s="667">
        <v>2014</v>
      </c>
      <c r="G94" s="667">
        <v>2014</v>
      </c>
      <c r="H94" s="667">
        <v>2015</v>
      </c>
      <c r="I94" s="667">
        <v>2015</v>
      </c>
      <c r="J94" s="667">
        <v>2015</v>
      </c>
      <c r="K94" s="537"/>
    </row>
    <row r="95" spans="1:11" ht="12.75">
      <c r="A95" s="518" t="s">
        <v>606</v>
      </c>
      <c r="B95" s="809"/>
      <c r="C95" s="519"/>
      <c r="D95" s="520"/>
      <c r="E95" s="539"/>
      <c r="F95" s="519"/>
      <c r="G95" s="519"/>
      <c r="H95" s="519"/>
      <c r="I95" s="519"/>
      <c r="J95" s="519"/>
      <c r="K95" s="537"/>
    </row>
    <row r="96" spans="1:11" ht="12.75">
      <c r="A96" s="519" t="s">
        <v>684</v>
      </c>
      <c r="B96" s="810">
        <v>22074</v>
      </c>
      <c r="C96" s="522">
        <v>29936</v>
      </c>
      <c r="D96" s="522">
        <v>27367</v>
      </c>
      <c r="E96" s="537">
        <v>28104</v>
      </c>
      <c r="F96" s="529">
        <v>31472</v>
      </c>
      <c r="G96" s="529">
        <v>34013</v>
      </c>
      <c r="H96" s="529">
        <v>36741</v>
      </c>
      <c r="I96" s="529">
        <v>31591</v>
      </c>
      <c r="J96" s="529">
        <v>30281</v>
      </c>
      <c r="K96" s="537"/>
    </row>
    <row r="97" spans="1:11" ht="12.75">
      <c r="A97" s="519" t="s">
        <v>685</v>
      </c>
      <c r="B97" s="810">
        <v>335634</v>
      </c>
      <c r="C97" s="522">
        <v>328457</v>
      </c>
      <c r="D97" s="522">
        <v>328514</v>
      </c>
      <c r="E97" s="537">
        <v>335428</v>
      </c>
      <c r="F97" s="529">
        <v>341369</v>
      </c>
      <c r="G97" s="529">
        <v>344576</v>
      </c>
      <c r="H97" s="529">
        <v>340119</v>
      </c>
      <c r="I97" s="529">
        <v>327703</v>
      </c>
      <c r="J97" s="529">
        <v>324883</v>
      </c>
      <c r="K97" s="537"/>
    </row>
    <row r="98" spans="1:11" ht="12.75">
      <c r="A98" s="519" t="s">
        <v>686</v>
      </c>
      <c r="B98" s="810">
        <v>53959</v>
      </c>
      <c r="C98" s="522">
        <v>53470</v>
      </c>
      <c r="D98" s="522">
        <v>52091</v>
      </c>
      <c r="E98" s="548">
        <v>50673</v>
      </c>
      <c r="F98" s="522">
        <v>46780</v>
      </c>
      <c r="G98" s="522">
        <v>51826</v>
      </c>
      <c r="H98" s="522">
        <v>53266</v>
      </c>
      <c r="I98" s="522">
        <v>52967</v>
      </c>
      <c r="J98" s="522">
        <v>51152</v>
      </c>
      <c r="K98" s="537"/>
    </row>
    <row r="99" spans="1:11" ht="12.75">
      <c r="A99" s="519" t="s">
        <v>687</v>
      </c>
      <c r="B99" s="810">
        <v>42039</v>
      </c>
      <c r="C99" s="522">
        <v>41433</v>
      </c>
      <c r="D99" s="522">
        <v>40363</v>
      </c>
      <c r="E99" s="548">
        <v>39000</v>
      </c>
      <c r="F99" s="522">
        <v>34461</v>
      </c>
      <c r="G99" s="522">
        <v>31905</v>
      </c>
      <c r="H99" s="522">
        <v>30608</v>
      </c>
      <c r="I99" s="522">
        <v>30052</v>
      </c>
      <c r="J99" s="522">
        <v>29590</v>
      </c>
      <c r="K99" s="537"/>
    </row>
    <row r="100" spans="1:11" ht="12.75">
      <c r="A100" s="519" t="s">
        <v>688</v>
      </c>
      <c r="B100" s="810">
        <v>1392</v>
      </c>
      <c r="C100" s="522">
        <v>1358</v>
      </c>
      <c r="D100" s="522">
        <v>1320</v>
      </c>
      <c r="E100" s="548">
        <v>1330</v>
      </c>
      <c r="F100" s="522">
        <v>1460</v>
      </c>
      <c r="G100" s="522">
        <v>1498</v>
      </c>
      <c r="H100" s="522">
        <v>326</v>
      </c>
      <c r="I100" s="522">
        <v>251</v>
      </c>
      <c r="J100" s="522">
        <v>254</v>
      </c>
      <c r="K100" s="537"/>
    </row>
    <row r="101" spans="1:11" ht="12.75">
      <c r="A101" s="519" t="s">
        <v>689</v>
      </c>
      <c r="B101" s="810">
        <v>1551</v>
      </c>
      <c r="C101" s="522">
        <v>1517</v>
      </c>
      <c r="D101" s="522">
        <v>1258</v>
      </c>
      <c r="E101" s="548">
        <v>1289</v>
      </c>
      <c r="F101" s="522">
        <v>1385</v>
      </c>
      <c r="G101" s="522">
        <v>3099</v>
      </c>
      <c r="H101" s="522">
        <v>3944</v>
      </c>
      <c r="I101" s="522">
        <v>3888</v>
      </c>
      <c r="J101" s="522">
        <v>4003</v>
      </c>
      <c r="K101" s="537"/>
    </row>
    <row r="102" spans="1:11" ht="12.75">
      <c r="A102" s="519" t="s">
        <v>690</v>
      </c>
      <c r="B102" s="810">
        <v>8977</v>
      </c>
      <c r="C102" s="522">
        <v>9162</v>
      </c>
      <c r="D102" s="522">
        <v>9150</v>
      </c>
      <c r="E102" s="548">
        <v>9054</v>
      </c>
      <c r="F102" s="522">
        <v>9474</v>
      </c>
      <c r="G102" s="522">
        <v>15324</v>
      </c>
      <c r="H102" s="522">
        <v>18388</v>
      </c>
      <c r="I102" s="522">
        <v>18776</v>
      </c>
      <c r="J102" s="522">
        <v>17305</v>
      </c>
      <c r="K102" s="537"/>
    </row>
    <row r="103" spans="1:11" ht="12.75">
      <c r="A103" s="543" t="s">
        <v>143</v>
      </c>
      <c r="B103" s="810">
        <v>4638</v>
      </c>
      <c r="C103" s="522">
        <v>4827</v>
      </c>
      <c r="D103" s="544">
        <v>5017</v>
      </c>
      <c r="E103" s="819">
        <v>4743</v>
      </c>
      <c r="F103" s="529">
        <v>4944</v>
      </c>
      <c r="G103" s="529">
        <v>5035</v>
      </c>
      <c r="H103" s="529">
        <v>3490</v>
      </c>
      <c r="I103" s="529">
        <v>3531</v>
      </c>
      <c r="J103" s="529">
        <v>4025</v>
      </c>
      <c r="K103" s="537"/>
    </row>
    <row r="104" spans="1:11" ht="12.75">
      <c r="A104" s="518" t="s">
        <v>691</v>
      </c>
      <c r="B104" s="811">
        <v>416305</v>
      </c>
      <c r="C104" s="545">
        <v>416690</v>
      </c>
      <c r="D104" s="545">
        <v>412989</v>
      </c>
      <c r="E104" s="483">
        <v>418948</v>
      </c>
      <c r="F104" s="545">
        <v>424565</v>
      </c>
      <c r="G104" s="545">
        <v>435450</v>
      </c>
      <c r="H104" s="545">
        <v>433616</v>
      </c>
      <c r="I104" s="545">
        <v>415792</v>
      </c>
      <c r="J104" s="545">
        <v>410341</v>
      </c>
      <c r="K104" s="537"/>
    </row>
    <row r="105" spans="1:11" ht="12.75">
      <c r="A105" s="518" t="s">
        <v>692</v>
      </c>
      <c r="B105" s="810"/>
      <c r="C105" s="522"/>
      <c r="D105" s="522"/>
      <c r="E105" s="548"/>
      <c r="F105" s="522"/>
      <c r="G105" s="522"/>
      <c r="H105" s="522"/>
      <c r="I105" s="522"/>
      <c r="J105" s="522"/>
      <c r="K105" s="537"/>
    </row>
    <row r="106" spans="1:11" ht="12.75">
      <c r="A106" s="519" t="s">
        <v>693</v>
      </c>
      <c r="B106" s="810">
        <v>318</v>
      </c>
      <c r="C106" s="522">
        <v>321</v>
      </c>
      <c r="D106" s="522">
        <v>280</v>
      </c>
      <c r="E106" s="548">
        <v>464</v>
      </c>
      <c r="F106" s="522">
        <v>330</v>
      </c>
      <c r="G106" s="522">
        <v>743</v>
      </c>
      <c r="H106" s="529">
        <v>577</v>
      </c>
      <c r="I106" s="529">
        <v>854</v>
      </c>
      <c r="J106" s="529">
        <v>1000</v>
      </c>
      <c r="K106" s="537"/>
    </row>
    <row r="107" spans="1:11" ht="12.75">
      <c r="A107" s="519" t="s">
        <v>694</v>
      </c>
      <c r="B107" s="810">
        <v>726</v>
      </c>
      <c r="C107" s="522">
        <v>695</v>
      </c>
      <c r="D107" s="522">
        <v>116</v>
      </c>
      <c r="E107" s="548">
        <v>37</v>
      </c>
      <c r="F107" s="522">
        <v>38</v>
      </c>
      <c r="G107" s="522">
        <v>40</v>
      </c>
      <c r="H107" s="529">
        <v>38</v>
      </c>
      <c r="I107" s="529">
        <v>38</v>
      </c>
      <c r="J107" s="529">
        <v>39</v>
      </c>
      <c r="K107" s="537"/>
    </row>
    <row r="108" spans="1:11" ht="12.75">
      <c r="A108" s="519" t="s">
        <v>695</v>
      </c>
      <c r="B108" s="810">
        <v>15</v>
      </c>
      <c r="C108" s="522">
        <v>15</v>
      </c>
      <c r="D108" s="522">
        <v>7</v>
      </c>
      <c r="E108" s="548">
        <v>7</v>
      </c>
      <c r="F108" s="522">
        <v>7</v>
      </c>
      <c r="G108" s="522">
        <v>7</v>
      </c>
      <c r="H108" s="529">
        <v>6</v>
      </c>
      <c r="I108" s="529">
        <v>276</v>
      </c>
      <c r="J108" s="529">
        <v>6</v>
      </c>
      <c r="K108" s="537"/>
    </row>
    <row r="109" spans="1:11" ht="12.75">
      <c r="A109" s="519" t="s">
        <v>684</v>
      </c>
      <c r="B109" s="810">
        <v>636</v>
      </c>
      <c r="C109" s="522">
        <v>607</v>
      </c>
      <c r="D109" s="522">
        <v>705</v>
      </c>
      <c r="E109" s="548">
        <v>1354</v>
      </c>
      <c r="F109" s="522">
        <v>1418</v>
      </c>
      <c r="G109" s="522">
        <v>1222</v>
      </c>
      <c r="H109" s="529">
        <v>2309</v>
      </c>
      <c r="I109" s="529">
        <v>2214</v>
      </c>
      <c r="J109" s="529">
        <v>2260</v>
      </c>
      <c r="K109" s="537"/>
    </row>
    <row r="110" spans="1:11" ht="12.75">
      <c r="A110" s="519" t="s">
        <v>685</v>
      </c>
      <c r="B110" s="810">
        <v>15304</v>
      </c>
      <c r="C110" s="522">
        <v>15010</v>
      </c>
      <c r="D110" s="522">
        <v>14840</v>
      </c>
      <c r="E110" s="548">
        <v>16025</v>
      </c>
      <c r="F110" s="522">
        <v>17710</v>
      </c>
      <c r="G110" s="522">
        <v>16743</v>
      </c>
      <c r="H110" s="529">
        <v>14605</v>
      </c>
      <c r="I110" s="529">
        <v>15613</v>
      </c>
      <c r="J110" s="529">
        <v>15643</v>
      </c>
      <c r="K110" s="537"/>
    </row>
    <row r="111" spans="1:11" ht="12.75">
      <c r="A111" s="519" t="s">
        <v>686</v>
      </c>
      <c r="B111" s="810">
        <v>23412</v>
      </c>
      <c r="C111" s="522">
        <v>23136</v>
      </c>
      <c r="D111" s="522">
        <v>21945</v>
      </c>
      <c r="E111" s="548">
        <v>22460</v>
      </c>
      <c r="F111" s="522">
        <v>22801</v>
      </c>
      <c r="G111" s="522">
        <v>16593</v>
      </c>
      <c r="H111" s="529">
        <v>17021</v>
      </c>
      <c r="I111" s="529">
        <v>14306</v>
      </c>
      <c r="J111" s="529">
        <v>14584</v>
      </c>
      <c r="K111" s="537"/>
    </row>
    <row r="112" spans="1:11" ht="12.75">
      <c r="A112" s="519" t="s">
        <v>696</v>
      </c>
      <c r="B112" s="810">
        <v>4027</v>
      </c>
      <c r="C112" s="522">
        <v>3987</v>
      </c>
      <c r="D112" s="522">
        <v>3938</v>
      </c>
      <c r="E112" s="548">
        <v>4034</v>
      </c>
      <c r="F112" s="522">
        <v>4303</v>
      </c>
      <c r="G112" s="522">
        <v>4161</v>
      </c>
      <c r="H112" s="529">
        <v>4186</v>
      </c>
      <c r="I112" s="529">
        <v>4553</v>
      </c>
      <c r="J112" s="529">
        <v>4058</v>
      </c>
      <c r="K112" s="537"/>
    </row>
    <row r="113" spans="1:11" ht="12.75">
      <c r="A113" s="519" t="s">
        <v>697</v>
      </c>
      <c r="B113" s="810">
        <v>1690</v>
      </c>
      <c r="C113" s="522">
        <v>1645</v>
      </c>
      <c r="D113" s="522">
        <v>1613</v>
      </c>
      <c r="E113" s="548">
        <v>1596</v>
      </c>
      <c r="F113" s="522">
        <v>1335</v>
      </c>
      <c r="G113" s="522">
        <v>634</v>
      </c>
      <c r="H113" s="529">
        <v>616</v>
      </c>
      <c r="I113" s="529">
        <v>471</v>
      </c>
      <c r="J113" s="529">
        <v>458</v>
      </c>
      <c r="K113" s="537"/>
    </row>
    <row r="114" spans="1:11" ht="12.75">
      <c r="A114" s="519" t="s">
        <v>698</v>
      </c>
      <c r="B114" s="810">
        <v>1923</v>
      </c>
      <c r="C114" s="522">
        <v>2086</v>
      </c>
      <c r="D114" s="522">
        <v>2083</v>
      </c>
      <c r="E114" s="548">
        <v>2099</v>
      </c>
      <c r="F114" s="522">
        <v>2010</v>
      </c>
      <c r="G114" s="522">
        <v>1791</v>
      </c>
      <c r="H114" s="529">
        <v>1892</v>
      </c>
      <c r="I114" s="529">
        <v>1831</v>
      </c>
      <c r="J114" s="529">
        <v>1837</v>
      </c>
      <c r="K114" s="537"/>
    </row>
    <row r="115" spans="1:11" ht="12.75">
      <c r="A115" s="519" t="s">
        <v>143</v>
      </c>
      <c r="B115" s="810"/>
      <c r="C115" s="522"/>
      <c r="D115" s="522">
        <v>18</v>
      </c>
      <c r="E115" s="548">
        <v>38</v>
      </c>
      <c r="F115" s="522">
        <v>39</v>
      </c>
      <c r="G115" s="522">
        <v>40</v>
      </c>
      <c r="H115" s="529"/>
      <c r="I115" s="529"/>
      <c r="J115" s="529">
        <v>134</v>
      </c>
      <c r="K115" s="537"/>
    </row>
    <row r="116" spans="1:11" ht="12.75">
      <c r="A116" s="519" t="s">
        <v>699</v>
      </c>
      <c r="B116" s="810">
        <v>39</v>
      </c>
      <c r="C116" s="522">
        <v>40</v>
      </c>
      <c r="D116" s="522">
        <v>41</v>
      </c>
      <c r="E116" s="548">
        <v>43</v>
      </c>
      <c r="F116" s="522">
        <v>44</v>
      </c>
      <c r="G116" s="522">
        <v>48</v>
      </c>
      <c r="H116" s="529">
        <v>50</v>
      </c>
      <c r="I116" s="529">
        <v>52</v>
      </c>
      <c r="J116" s="529">
        <v>51</v>
      </c>
      <c r="K116" s="537"/>
    </row>
    <row r="117" spans="1:11" ht="12.75">
      <c r="A117" s="519" t="s">
        <v>700</v>
      </c>
      <c r="B117" s="810">
        <v>2976</v>
      </c>
      <c r="C117" s="522">
        <v>3330</v>
      </c>
      <c r="D117" s="522">
        <v>2084</v>
      </c>
      <c r="E117" s="548">
        <v>1995</v>
      </c>
      <c r="F117" s="522">
        <v>2385</v>
      </c>
      <c r="G117" s="522">
        <v>2371</v>
      </c>
      <c r="H117" s="529">
        <v>2339</v>
      </c>
      <c r="I117" s="529">
        <v>2028.2278578389994</v>
      </c>
      <c r="J117" s="529">
        <v>2189</v>
      </c>
      <c r="K117" s="537"/>
    </row>
    <row r="118" spans="1:11" ht="12.75">
      <c r="A118" s="543" t="s">
        <v>701</v>
      </c>
      <c r="B118" s="812">
        <v>15279</v>
      </c>
      <c r="C118" s="544">
        <v>8295</v>
      </c>
      <c r="D118" s="544">
        <v>7985</v>
      </c>
      <c r="E118" s="544">
        <v>8999</v>
      </c>
      <c r="F118" s="544">
        <v>8769</v>
      </c>
      <c r="G118" s="544">
        <v>10216</v>
      </c>
      <c r="H118" s="529">
        <v>9321</v>
      </c>
      <c r="I118" s="529">
        <v>7322.089422355</v>
      </c>
      <c r="J118" s="529">
        <v>7350</v>
      </c>
      <c r="K118" s="537"/>
    </row>
    <row r="119" spans="1:11" ht="12.75">
      <c r="A119" s="518" t="s">
        <v>702</v>
      </c>
      <c r="B119" s="811">
        <v>66345</v>
      </c>
      <c r="C119" s="545">
        <v>59167</v>
      </c>
      <c r="D119" s="545">
        <v>55655</v>
      </c>
      <c r="E119" s="483">
        <v>59151</v>
      </c>
      <c r="F119" s="545">
        <v>61189</v>
      </c>
      <c r="G119" s="545">
        <v>54609</v>
      </c>
      <c r="H119" s="545">
        <v>52960</v>
      </c>
      <c r="I119" s="545">
        <v>49558.317280193995</v>
      </c>
      <c r="J119" s="545">
        <v>49609</v>
      </c>
      <c r="K119" s="537"/>
    </row>
    <row r="120" spans="1:11" ht="12.75">
      <c r="A120" s="518" t="s">
        <v>145</v>
      </c>
      <c r="B120" s="810"/>
      <c r="C120" s="522"/>
      <c r="D120" s="522"/>
      <c r="E120" s="548"/>
      <c r="F120" s="522"/>
      <c r="G120" s="522"/>
      <c r="H120" s="522"/>
      <c r="I120" s="522"/>
      <c r="J120" s="522"/>
      <c r="K120" s="537"/>
    </row>
    <row r="121" spans="1:11" ht="12.75">
      <c r="A121" s="539" t="s">
        <v>703</v>
      </c>
      <c r="B121" s="810">
        <v>21805</v>
      </c>
      <c r="C121" s="522">
        <v>27933</v>
      </c>
      <c r="D121" s="522">
        <v>23481</v>
      </c>
      <c r="E121" s="548">
        <v>27918</v>
      </c>
      <c r="F121" s="522">
        <v>22501</v>
      </c>
      <c r="G121" s="522">
        <v>25144</v>
      </c>
      <c r="H121" s="522">
        <v>34114</v>
      </c>
      <c r="I121" s="522">
        <v>46019</v>
      </c>
      <c r="J121" s="522">
        <v>45621</v>
      </c>
      <c r="K121" s="537"/>
    </row>
    <row r="122" spans="1:11" ht="12.75">
      <c r="A122" s="539" t="s">
        <v>704</v>
      </c>
      <c r="B122" s="810">
        <v>24163</v>
      </c>
      <c r="C122" s="522">
        <v>22160</v>
      </c>
      <c r="D122" s="522">
        <v>26604</v>
      </c>
      <c r="E122" s="548">
        <v>24312</v>
      </c>
      <c r="F122" s="522">
        <v>20903</v>
      </c>
      <c r="G122" s="522">
        <v>18813</v>
      </c>
      <c r="H122" s="522">
        <v>21055</v>
      </c>
      <c r="I122" s="522">
        <v>21270</v>
      </c>
      <c r="J122" s="522">
        <v>16384</v>
      </c>
      <c r="K122" s="537"/>
    </row>
    <row r="123" spans="1:11" ht="12.75">
      <c r="A123" s="543" t="s">
        <v>144</v>
      </c>
      <c r="B123" s="812">
        <v>5674</v>
      </c>
      <c r="C123" s="544">
        <v>6485</v>
      </c>
      <c r="D123" s="544">
        <v>4827</v>
      </c>
      <c r="E123" s="544">
        <v>3322</v>
      </c>
      <c r="F123" s="544">
        <v>3941</v>
      </c>
      <c r="G123" s="544">
        <v>5010</v>
      </c>
      <c r="H123" s="544">
        <v>4155</v>
      </c>
      <c r="I123" s="544">
        <v>4849</v>
      </c>
      <c r="J123" s="544">
        <v>4013</v>
      </c>
      <c r="K123" s="537"/>
    </row>
    <row r="124" spans="1:11" ht="12.75">
      <c r="A124" s="518" t="s">
        <v>705</v>
      </c>
      <c r="B124" s="813">
        <v>51642</v>
      </c>
      <c r="C124" s="546">
        <v>56578</v>
      </c>
      <c r="D124" s="546">
        <v>54912</v>
      </c>
      <c r="E124" s="483">
        <v>55552</v>
      </c>
      <c r="F124" s="545">
        <v>47345</v>
      </c>
      <c r="G124" s="545">
        <v>48967</v>
      </c>
      <c r="H124" s="545">
        <v>59324</v>
      </c>
      <c r="I124" s="545">
        <v>72138</v>
      </c>
      <c r="J124" s="545">
        <v>66018</v>
      </c>
      <c r="K124" s="537"/>
    </row>
    <row r="125" spans="1:11" ht="12.75">
      <c r="A125" s="518" t="s">
        <v>706</v>
      </c>
      <c r="B125" s="810"/>
      <c r="C125" s="522"/>
      <c r="D125" s="522"/>
      <c r="E125" s="548"/>
      <c r="F125" s="522"/>
      <c r="G125" s="522"/>
      <c r="H125" s="522"/>
      <c r="I125" s="522"/>
      <c r="J125" s="522"/>
      <c r="K125" s="537"/>
    </row>
    <row r="126" spans="1:11" ht="12.75">
      <c r="A126" s="539" t="s">
        <v>707</v>
      </c>
      <c r="B126" s="810">
        <v>39778</v>
      </c>
      <c r="C126" s="522">
        <v>38313</v>
      </c>
      <c r="D126" s="522">
        <v>39542</v>
      </c>
      <c r="E126" s="548">
        <v>40096</v>
      </c>
      <c r="F126" s="522">
        <v>39605</v>
      </c>
      <c r="G126" s="522">
        <v>48126</v>
      </c>
      <c r="H126" s="522">
        <v>48394</v>
      </c>
      <c r="I126" s="522">
        <v>48677</v>
      </c>
      <c r="J126" s="522">
        <v>48326</v>
      </c>
      <c r="K126" s="537"/>
    </row>
    <row r="127" spans="1:11" ht="12.75">
      <c r="A127" s="539" t="s">
        <v>708</v>
      </c>
      <c r="B127" s="810"/>
      <c r="C127" s="522">
        <v>11</v>
      </c>
      <c r="D127" s="522">
        <v>5</v>
      </c>
      <c r="E127" s="548">
        <v>2</v>
      </c>
      <c r="F127" s="522">
        <v>11</v>
      </c>
      <c r="G127" s="522">
        <v>42</v>
      </c>
      <c r="H127" s="522"/>
      <c r="I127" s="522"/>
      <c r="J127" s="522">
        <v>2</v>
      </c>
      <c r="K127" s="537"/>
    </row>
    <row r="128" spans="1:11" ht="12.75">
      <c r="A128" s="539" t="s">
        <v>709</v>
      </c>
      <c r="B128" s="810"/>
      <c r="C128" s="522">
        <v>13300</v>
      </c>
      <c r="D128" s="522">
        <v>10069</v>
      </c>
      <c r="E128" s="548">
        <v>8427</v>
      </c>
      <c r="F128" s="522">
        <v>8468</v>
      </c>
      <c r="G128" s="522">
        <v>9286</v>
      </c>
      <c r="H128" s="522">
        <v>9605</v>
      </c>
      <c r="I128" s="522">
        <v>8060</v>
      </c>
      <c r="J128" s="522">
        <v>9108</v>
      </c>
      <c r="K128" s="537"/>
    </row>
    <row r="129" spans="1:11" ht="12.75">
      <c r="A129" s="539" t="s">
        <v>710</v>
      </c>
      <c r="B129" s="810"/>
      <c r="C129" s="522">
        <v>11949</v>
      </c>
      <c r="D129" s="522">
        <v>11949</v>
      </c>
      <c r="E129" s="548">
        <v>11949</v>
      </c>
      <c r="F129" s="522">
        <v>11949</v>
      </c>
      <c r="G129" s="522">
        <v>15525</v>
      </c>
      <c r="H129" s="522">
        <v>15525</v>
      </c>
      <c r="I129" s="522">
        <v>15525</v>
      </c>
      <c r="J129" s="522">
        <v>15525</v>
      </c>
      <c r="K129" s="537"/>
    </row>
    <row r="130" spans="1:11" ht="12.75">
      <c r="A130" s="543" t="s">
        <v>607</v>
      </c>
      <c r="B130" s="812"/>
      <c r="C130" s="544">
        <v>2316</v>
      </c>
      <c r="D130" s="544">
        <v>2382</v>
      </c>
      <c r="E130" s="544">
        <v>4037</v>
      </c>
      <c r="F130" s="544">
        <v>4931</v>
      </c>
      <c r="G130" s="544">
        <v>4526</v>
      </c>
      <c r="H130" s="544">
        <v>4030</v>
      </c>
      <c r="I130" s="544">
        <v>4313</v>
      </c>
      <c r="J130" s="544">
        <v>5277</v>
      </c>
      <c r="K130" s="537"/>
    </row>
    <row r="131" spans="1:11" ht="12.75">
      <c r="A131" s="547" t="s">
        <v>711</v>
      </c>
      <c r="B131" s="813">
        <v>39778</v>
      </c>
      <c r="C131" s="546">
        <v>65889</v>
      </c>
      <c r="D131" s="546">
        <v>63947</v>
      </c>
      <c r="E131" s="818">
        <v>64511</v>
      </c>
      <c r="F131" s="545">
        <v>64964</v>
      </c>
      <c r="G131" s="545">
        <v>77505</v>
      </c>
      <c r="H131" s="545">
        <v>77554</v>
      </c>
      <c r="I131" s="545">
        <v>76575</v>
      </c>
      <c r="J131" s="545">
        <v>78238</v>
      </c>
      <c r="K131" s="537"/>
    </row>
    <row r="132" spans="1:11" ht="12.75">
      <c r="A132" s="518" t="s">
        <v>608</v>
      </c>
      <c r="B132" s="811">
        <v>574070</v>
      </c>
      <c r="C132" s="545">
        <v>598324</v>
      </c>
      <c r="D132" s="545">
        <v>587503</v>
      </c>
      <c r="E132" s="483">
        <v>598162</v>
      </c>
      <c r="F132" s="545">
        <v>598063</v>
      </c>
      <c r="G132" s="545">
        <v>616531</v>
      </c>
      <c r="H132" s="545">
        <v>623454</v>
      </c>
      <c r="I132" s="545">
        <v>614063.317280194</v>
      </c>
      <c r="J132" s="545">
        <v>604206</v>
      </c>
      <c r="K132" s="537"/>
    </row>
    <row r="133" spans="1:11" ht="12.75">
      <c r="A133" s="532" t="s">
        <v>611</v>
      </c>
      <c r="B133" s="522"/>
      <c r="C133" s="522"/>
      <c r="D133" s="522"/>
      <c r="E133" s="522"/>
      <c r="F133" s="522"/>
      <c r="G133" s="522"/>
      <c r="H133" s="522"/>
      <c r="I133" s="522"/>
      <c r="J133" s="522"/>
      <c r="K133" s="537"/>
    </row>
    <row r="134" spans="1:11" ht="12.75">
      <c r="A134" s="519"/>
      <c r="B134" s="529"/>
      <c r="C134" s="529"/>
      <c r="D134" s="529"/>
      <c r="E134" s="529"/>
      <c r="F134" s="529"/>
      <c r="G134" s="529"/>
      <c r="H134" s="540"/>
      <c r="I134" s="537"/>
      <c r="J134" s="537"/>
      <c r="K134" s="537"/>
    </row>
    <row r="135" spans="1:11" ht="12.75">
      <c r="A135" s="519"/>
      <c r="B135" s="529"/>
      <c r="C135" s="529"/>
      <c r="D135" s="529"/>
      <c r="E135" s="529"/>
      <c r="F135" s="529"/>
      <c r="G135" s="529"/>
      <c r="H135" s="540"/>
      <c r="I135" s="537"/>
      <c r="J135" s="537"/>
      <c r="K135" s="537"/>
    </row>
    <row r="136" spans="1:11" ht="12.75">
      <c r="A136" s="35" t="s">
        <v>150</v>
      </c>
      <c r="B136" s="529"/>
      <c r="C136" s="529"/>
      <c r="D136" s="529"/>
      <c r="E136" s="529"/>
      <c r="F136" s="529"/>
      <c r="G136" s="529"/>
      <c r="H136" s="540"/>
      <c r="I136" s="537"/>
      <c r="J136" s="537"/>
      <c r="K136" s="537"/>
    </row>
    <row r="137" spans="1:11" ht="12.75">
      <c r="A137" s="519"/>
      <c r="B137" s="529"/>
      <c r="C137" s="529"/>
      <c r="D137" s="529"/>
      <c r="E137" s="529"/>
      <c r="F137" s="529"/>
      <c r="G137" s="529"/>
      <c r="H137" s="540"/>
      <c r="I137" s="537"/>
      <c r="J137" s="537"/>
      <c r="K137" s="537"/>
    </row>
    <row r="138" spans="1:11" ht="24">
      <c r="A138" s="541"/>
      <c r="B138" s="664" t="s">
        <v>590</v>
      </c>
      <c r="C138" s="665" t="s">
        <v>591</v>
      </c>
      <c r="D138" s="663" t="s">
        <v>592</v>
      </c>
      <c r="E138" s="663" t="s">
        <v>632</v>
      </c>
      <c r="F138" s="663" t="s">
        <v>665</v>
      </c>
      <c r="G138" s="663" t="s">
        <v>591</v>
      </c>
      <c r="H138" s="663" t="s">
        <v>592</v>
      </c>
      <c r="I138" s="663" t="s">
        <v>632</v>
      </c>
      <c r="J138" s="663" t="s">
        <v>665</v>
      </c>
      <c r="K138" s="537"/>
    </row>
    <row r="139" spans="1:11" ht="12.75">
      <c r="A139" s="542" t="s">
        <v>610</v>
      </c>
      <c r="B139" s="668">
        <v>2013</v>
      </c>
      <c r="C139" s="669">
        <v>2013</v>
      </c>
      <c r="D139" s="667">
        <v>2014</v>
      </c>
      <c r="E139" s="667">
        <v>2014</v>
      </c>
      <c r="F139" s="667">
        <v>2014</v>
      </c>
      <c r="G139" s="667">
        <v>2014</v>
      </c>
      <c r="H139" s="667">
        <v>2015</v>
      </c>
      <c r="I139" s="667">
        <v>2015</v>
      </c>
      <c r="J139" s="667">
        <v>2015</v>
      </c>
      <c r="K139" s="537"/>
    </row>
    <row r="140" spans="1:11" ht="12.75">
      <c r="A140" s="45" t="s">
        <v>141</v>
      </c>
      <c r="B140" s="815">
        <v>0.18197056082904495</v>
      </c>
      <c r="C140" s="816">
        <v>0.243</v>
      </c>
      <c r="D140" s="815">
        <v>0.22192986889699431</v>
      </c>
      <c r="E140" s="815">
        <v>0.23</v>
      </c>
      <c r="F140" s="815">
        <v>0.21603028188823742</v>
      </c>
      <c r="G140" s="815">
        <v>0.23517451742216086</v>
      </c>
      <c r="H140" s="815">
        <v>0.221</v>
      </c>
      <c r="I140" s="815">
        <v>0.22608219582784853</v>
      </c>
      <c r="J140" s="815">
        <v>0.211</v>
      </c>
      <c r="K140" s="537"/>
    </row>
    <row r="141" spans="1:11" ht="12.75">
      <c r="A141" s="45" t="s">
        <v>142</v>
      </c>
      <c r="B141" s="815">
        <v>0.40079243521898483</v>
      </c>
      <c r="C141" s="817">
        <v>0.383</v>
      </c>
      <c r="D141" s="815">
        <v>0.3770817388643231</v>
      </c>
      <c r="E141" s="815">
        <v>0.3646951179786451</v>
      </c>
      <c r="F141" s="815">
        <v>0.364</v>
      </c>
      <c r="G141" s="815">
        <v>0.361529849837189</v>
      </c>
      <c r="H141" s="815">
        <v>0.349</v>
      </c>
      <c r="I141" s="815">
        <v>0.3438198692069571</v>
      </c>
      <c r="J141" s="815">
        <v>0.339</v>
      </c>
      <c r="K141" s="537"/>
    </row>
    <row r="142" spans="1:11" ht="12.75">
      <c r="A142" s="45" t="s">
        <v>686</v>
      </c>
      <c r="B142" s="815">
        <v>0.112</v>
      </c>
      <c r="C142" s="817">
        <v>0.11</v>
      </c>
      <c r="D142" s="815">
        <v>0.106</v>
      </c>
      <c r="E142" s="815">
        <v>0.101</v>
      </c>
      <c r="F142" s="815">
        <v>0.09066983052261397</v>
      </c>
      <c r="G142" s="815">
        <v>0.09702041904551367</v>
      </c>
      <c r="H142" s="815">
        <v>0.099</v>
      </c>
      <c r="I142" s="815">
        <v>0.09623357405299054</v>
      </c>
      <c r="J142" s="815">
        <v>0.093</v>
      </c>
      <c r="K142" s="537"/>
    </row>
    <row r="143" spans="1:11" ht="12.75">
      <c r="A143" s="45" t="s">
        <v>687</v>
      </c>
      <c r="B143" s="815">
        <v>0.097</v>
      </c>
      <c r="C143" s="817">
        <v>0.095</v>
      </c>
      <c r="D143" s="815">
        <v>0.091</v>
      </c>
      <c r="E143" s="815">
        <v>0.086</v>
      </c>
      <c r="F143" s="815">
        <v>0.07446752787243692</v>
      </c>
      <c r="G143" s="815">
        <v>0.06896999806864988</v>
      </c>
      <c r="H143" s="815">
        <v>0.065</v>
      </c>
      <c r="I143" s="815">
        <v>0.06260342178739409</v>
      </c>
      <c r="J143" s="815">
        <v>0.062</v>
      </c>
      <c r="K143" s="537"/>
    </row>
    <row r="144" spans="1:11" ht="12.75">
      <c r="A144" s="45" t="s">
        <v>688</v>
      </c>
      <c r="B144" s="815">
        <v>0.075</v>
      </c>
      <c r="C144" s="817">
        <v>0.07200000000000001</v>
      </c>
      <c r="D144" s="815">
        <v>0.07</v>
      </c>
      <c r="E144" s="815">
        <v>0.069</v>
      </c>
      <c r="F144" s="815">
        <v>0.07478672032965668</v>
      </c>
      <c r="G144" s="815">
        <v>0.07478672032965668</v>
      </c>
      <c r="H144" s="815">
        <v>0.42</v>
      </c>
      <c r="I144" s="815">
        <v>0.41748328575523014</v>
      </c>
      <c r="J144" s="815">
        <v>0.42</v>
      </c>
      <c r="K144" s="537"/>
    </row>
    <row r="145" spans="1:11" ht="12.75">
      <c r="A145" s="45" t="s">
        <v>689</v>
      </c>
      <c r="B145" s="815">
        <v>0.433</v>
      </c>
      <c r="C145" s="817">
        <v>0.383</v>
      </c>
      <c r="D145" s="815">
        <v>0.434</v>
      </c>
      <c r="E145" s="815">
        <v>0.417</v>
      </c>
      <c r="F145" s="815">
        <v>0.42940774063372633</v>
      </c>
      <c r="G145" s="815">
        <v>0.545501012950269</v>
      </c>
      <c r="H145" s="815">
        <v>0.693</v>
      </c>
      <c r="I145" s="815">
        <v>0.7066868403185822</v>
      </c>
      <c r="J145" s="815">
        <v>0.705</v>
      </c>
      <c r="K145" s="537"/>
    </row>
    <row r="146" spans="1:11" ht="12.75">
      <c r="A146" s="45" t="s">
        <v>690</v>
      </c>
      <c r="B146" s="815">
        <v>0.379</v>
      </c>
      <c r="C146" s="817">
        <v>0.384</v>
      </c>
      <c r="D146" s="815">
        <v>0.388</v>
      </c>
      <c r="E146" s="815">
        <v>0.386</v>
      </c>
      <c r="F146" s="815">
        <v>0.36379584258233855</v>
      </c>
      <c r="G146" s="815">
        <v>0.35049004673040113</v>
      </c>
      <c r="H146" s="815">
        <v>0.292</v>
      </c>
      <c r="I146" s="815">
        <v>0.29779238990599355</v>
      </c>
      <c r="J146" s="815">
        <v>0.284</v>
      </c>
      <c r="K146" s="537"/>
    </row>
    <row r="147" spans="1:11" ht="12.75">
      <c r="A147" s="45" t="s">
        <v>143</v>
      </c>
      <c r="B147" s="815">
        <v>0.3547066053514105</v>
      </c>
      <c r="C147" s="817">
        <v>0.39</v>
      </c>
      <c r="D147" s="815">
        <v>0.3844814730983577</v>
      </c>
      <c r="E147" s="815">
        <v>0.38754700874411313</v>
      </c>
      <c r="F147" s="815">
        <v>0.4035839177221717</v>
      </c>
      <c r="G147" s="815">
        <v>0.43494445281836797</v>
      </c>
      <c r="H147" s="815">
        <v>0.3</v>
      </c>
      <c r="I147" s="815">
        <v>0.3395101416406119</v>
      </c>
      <c r="J147" s="815">
        <v>0.397</v>
      </c>
      <c r="K147" s="537"/>
    </row>
    <row r="148" spans="1:11" ht="12.75">
      <c r="A148" s="532" t="s">
        <v>611</v>
      </c>
      <c r="B148" s="507"/>
      <c r="C148" s="507"/>
      <c r="D148" s="507"/>
      <c r="E148" s="507"/>
      <c r="F148" s="508"/>
      <c r="G148" s="507"/>
      <c r="H148" s="507"/>
      <c r="I148" s="507"/>
      <c r="J148" s="507"/>
      <c r="K148" s="537"/>
    </row>
    <row r="149" spans="1:11" ht="12.75">
      <c r="A149" s="519"/>
      <c r="B149" s="522"/>
      <c r="C149" s="522"/>
      <c r="D149" s="522"/>
      <c r="E149" s="522"/>
      <c r="F149" s="522"/>
      <c r="G149" s="522"/>
      <c r="H149" s="536"/>
      <c r="I149" s="537"/>
      <c r="J149" s="537"/>
      <c r="K149" s="537"/>
    </row>
    <row r="150" spans="1:11" ht="12.75">
      <c r="A150" s="518"/>
      <c r="B150" s="551"/>
      <c r="C150" s="551"/>
      <c r="D150" s="551"/>
      <c r="E150" s="551"/>
      <c r="F150" s="551"/>
      <c r="G150" s="551"/>
      <c r="H150" s="551"/>
      <c r="I150" s="549"/>
      <c r="J150" s="551"/>
      <c r="K150" s="551"/>
    </row>
    <row r="151" ht="12.75">
      <c r="A151" s="35" t="s">
        <v>615</v>
      </c>
    </row>
    <row r="152" spans="1:13" ht="48">
      <c r="A152" s="511"/>
      <c r="B152" s="620" t="s">
        <v>492</v>
      </c>
      <c r="C152" s="620" t="s">
        <v>511</v>
      </c>
      <c r="D152" s="620" t="s">
        <v>641</v>
      </c>
      <c r="E152" s="620" t="s">
        <v>609</v>
      </c>
      <c r="F152" s="620" t="s">
        <v>635</v>
      </c>
      <c r="G152" s="620" t="s">
        <v>752</v>
      </c>
      <c r="H152" s="620" t="s">
        <v>753</v>
      </c>
      <c r="I152" s="620" t="s">
        <v>754</v>
      </c>
      <c r="J152" s="620" t="s">
        <v>782</v>
      </c>
      <c r="K152" s="620" t="s">
        <v>813</v>
      </c>
      <c r="L152" s="620" t="s">
        <v>896</v>
      </c>
      <c r="M152" s="552"/>
    </row>
    <row r="153" spans="1:13" ht="12.75">
      <c r="A153" s="553" t="s">
        <v>75</v>
      </c>
      <c r="B153" s="621">
        <v>583</v>
      </c>
      <c r="C153" s="621">
        <v>593</v>
      </c>
      <c r="D153" s="621">
        <v>574</v>
      </c>
      <c r="E153" s="621">
        <v>574</v>
      </c>
      <c r="F153" s="621">
        <v>598</v>
      </c>
      <c r="G153" s="621">
        <v>588</v>
      </c>
      <c r="H153" s="621">
        <v>598</v>
      </c>
      <c r="I153" s="621">
        <v>598</v>
      </c>
      <c r="J153" s="621">
        <v>617</v>
      </c>
      <c r="K153" s="764">
        <v>623</v>
      </c>
      <c r="L153" s="764">
        <v>614</v>
      </c>
      <c r="M153" s="554"/>
    </row>
    <row r="154" spans="1:13" ht="12.75">
      <c r="A154" s="555" t="s">
        <v>636</v>
      </c>
      <c r="B154" s="622">
        <v>13</v>
      </c>
      <c r="C154" s="622">
        <v>-5</v>
      </c>
      <c r="D154" s="622">
        <v>-3</v>
      </c>
      <c r="E154" s="622">
        <v>-3</v>
      </c>
      <c r="F154" s="622">
        <v>-2</v>
      </c>
      <c r="G154" s="622">
        <v>4</v>
      </c>
      <c r="H154" s="622">
        <v>12</v>
      </c>
      <c r="I154" s="622">
        <v>4</v>
      </c>
      <c r="J154" s="622">
        <v>-11</v>
      </c>
      <c r="K154" s="765">
        <v>-5</v>
      </c>
      <c r="L154" s="765">
        <v>-3</v>
      </c>
      <c r="M154" s="556"/>
    </row>
    <row r="155" spans="1:13" ht="12.75">
      <c r="A155" s="555" t="s">
        <v>637</v>
      </c>
      <c r="B155" s="622">
        <v>13</v>
      </c>
      <c r="C155" s="622">
        <v>-7</v>
      </c>
      <c r="D155" s="622">
        <v>6</v>
      </c>
      <c r="E155" s="622">
        <v>6</v>
      </c>
      <c r="F155" s="622">
        <v>3</v>
      </c>
      <c r="G155" s="622">
        <v>8</v>
      </c>
      <c r="H155" s="622">
        <v>5</v>
      </c>
      <c r="I155" s="622">
        <v>12</v>
      </c>
      <c r="J155" s="622">
        <v>6</v>
      </c>
      <c r="K155" s="765">
        <v>-4</v>
      </c>
      <c r="L155" s="765">
        <v>3</v>
      </c>
      <c r="M155" s="556"/>
    </row>
    <row r="156" spans="1:13" ht="12.75">
      <c r="A156" s="555" t="s">
        <v>638</v>
      </c>
      <c r="B156" s="622">
        <v>-2</v>
      </c>
      <c r="C156" s="622">
        <v>0</v>
      </c>
      <c r="D156" s="622">
        <v>-15</v>
      </c>
      <c r="E156" s="622">
        <v>19</v>
      </c>
      <c r="F156" s="622">
        <v>-7</v>
      </c>
      <c r="G156" s="622">
        <v>-2</v>
      </c>
      <c r="H156" s="622">
        <v>-5</v>
      </c>
      <c r="I156" s="622">
        <v>6</v>
      </c>
      <c r="J156" s="622">
        <v>2</v>
      </c>
      <c r="K156" s="765">
        <v>-9</v>
      </c>
      <c r="L156" s="765">
        <v>-2</v>
      </c>
      <c r="M156" s="556"/>
    </row>
    <row r="157" spans="1:13" ht="12.75">
      <c r="A157" s="555" t="s">
        <v>639</v>
      </c>
      <c r="B157" s="622">
        <v>-2</v>
      </c>
      <c r="C157" s="622">
        <v>-1</v>
      </c>
      <c r="D157" s="622">
        <v>-1</v>
      </c>
      <c r="E157" s="622">
        <v>-1</v>
      </c>
      <c r="F157" s="622">
        <v>-3</v>
      </c>
      <c r="G157" s="622">
        <v>-2</v>
      </c>
      <c r="H157" s="622">
        <v>-3</v>
      </c>
      <c r="I157" s="622">
        <v>-4</v>
      </c>
      <c r="J157" s="622">
        <v>-1</v>
      </c>
      <c r="K157" s="765">
        <v>-4</v>
      </c>
      <c r="L157" s="765">
        <v>-2</v>
      </c>
      <c r="M157" s="556"/>
    </row>
    <row r="158" spans="1:13" ht="12.75">
      <c r="A158" s="557" t="s">
        <v>640</v>
      </c>
      <c r="B158" s="623">
        <v>-12</v>
      </c>
      <c r="C158" s="623">
        <v>-6</v>
      </c>
      <c r="D158" s="623">
        <v>3</v>
      </c>
      <c r="E158" s="623">
        <v>3</v>
      </c>
      <c r="F158" s="623">
        <v>-1</v>
      </c>
      <c r="G158" s="623">
        <v>2</v>
      </c>
      <c r="H158" s="623">
        <v>-9</v>
      </c>
      <c r="I158" s="623">
        <v>1</v>
      </c>
      <c r="J158" s="623">
        <v>10</v>
      </c>
      <c r="K158" s="766">
        <v>13</v>
      </c>
      <c r="L158" s="766">
        <v>-6</v>
      </c>
      <c r="M158" s="556"/>
    </row>
    <row r="159" spans="1:13" ht="12.75">
      <c r="A159" s="553" t="s">
        <v>135</v>
      </c>
      <c r="B159" s="621">
        <v>593</v>
      </c>
      <c r="C159" s="621">
        <v>574</v>
      </c>
      <c r="D159" s="621">
        <v>564</v>
      </c>
      <c r="E159" s="621">
        <v>598</v>
      </c>
      <c r="F159" s="621">
        <v>588</v>
      </c>
      <c r="G159" s="621">
        <v>598</v>
      </c>
      <c r="H159" s="621">
        <v>598</v>
      </c>
      <c r="I159" s="621">
        <v>617</v>
      </c>
      <c r="J159" s="621">
        <v>623</v>
      </c>
      <c r="K159" s="764">
        <v>614</v>
      </c>
      <c r="L159" s="764">
        <v>604</v>
      </c>
      <c r="M159" s="554"/>
    </row>
    <row r="160" spans="1:11" ht="12.75">
      <c r="A160" s="558"/>
      <c r="B160" s="558"/>
      <c r="C160" s="558"/>
      <c r="D160" s="558"/>
      <c r="E160" s="558"/>
      <c r="F160" s="558"/>
      <c r="G160" s="558"/>
      <c r="H160" s="558"/>
      <c r="I160" s="558"/>
      <c r="J160" s="558"/>
      <c r="K160" s="558"/>
    </row>
    <row r="161" spans="1:11" ht="12.75">
      <c r="A161" s="558"/>
      <c r="B161" s="558"/>
      <c r="C161" s="558"/>
      <c r="D161" s="558"/>
      <c r="E161" s="558"/>
      <c r="F161" s="558"/>
      <c r="G161" s="558"/>
      <c r="H161" s="558"/>
      <c r="I161" s="558"/>
      <c r="J161" s="558"/>
      <c r="K161" s="558"/>
    </row>
    <row r="164" ht="12.75">
      <c r="A164" s="35" t="s">
        <v>371</v>
      </c>
    </row>
    <row r="165" spans="1:8" ht="24">
      <c r="A165" s="620" t="s">
        <v>360</v>
      </c>
      <c r="B165" s="620" t="s">
        <v>361</v>
      </c>
      <c r="C165" s="840" t="s">
        <v>362</v>
      </c>
      <c r="D165" s="840" t="s">
        <v>363</v>
      </c>
      <c r="E165" s="841" t="s">
        <v>364</v>
      </c>
      <c r="F165" s="840" t="s">
        <v>824</v>
      </c>
      <c r="G165" s="620" t="s">
        <v>365</v>
      </c>
      <c r="H165" s="620" t="s">
        <v>366</v>
      </c>
    </row>
    <row r="166" spans="1:8" ht="12.75">
      <c r="A166" s="842" t="s">
        <v>367</v>
      </c>
      <c r="B166" s="843"/>
      <c r="C166" s="844"/>
      <c r="D166" s="844"/>
      <c r="E166" s="845"/>
      <c r="F166" s="843"/>
      <c r="G166" s="845"/>
      <c r="H166" s="845"/>
    </row>
    <row r="167" spans="1:8" ht="12.75">
      <c r="A167" s="846">
        <v>41164</v>
      </c>
      <c r="B167" s="847" t="s">
        <v>825</v>
      </c>
      <c r="C167" s="849">
        <v>0.04</v>
      </c>
      <c r="D167" s="850">
        <v>44816</v>
      </c>
      <c r="E167" s="850">
        <v>42990</v>
      </c>
      <c r="F167" s="848" t="s">
        <v>783</v>
      </c>
      <c r="G167" s="847" t="s">
        <v>118</v>
      </c>
      <c r="H167" s="851">
        <v>750</v>
      </c>
    </row>
    <row r="168" spans="1:8" ht="12.75">
      <c r="A168" s="846">
        <v>41787</v>
      </c>
      <c r="B168" s="847" t="s">
        <v>826</v>
      </c>
      <c r="C168" s="849">
        <v>0.025</v>
      </c>
      <c r="D168" s="850">
        <v>46170</v>
      </c>
      <c r="E168" s="850">
        <v>44344</v>
      </c>
      <c r="F168" s="848" t="s">
        <v>784</v>
      </c>
      <c r="G168" s="847" t="s">
        <v>118</v>
      </c>
      <c r="H168" s="851">
        <v>1000</v>
      </c>
    </row>
    <row r="169" spans="1:8" ht="12.75">
      <c r="A169" s="842" t="s">
        <v>368</v>
      </c>
      <c r="B169" s="843"/>
      <c r="C169" s="844"/>
      <c r="D169" s="844"/>
      <c r="E169" s="844"/>
      <c r="F169" s="844"/>
      <c r="G169" s="843"/>
      <c r="H169" s="853"/>
    </row>
    <row r="170" spans="1:8" ht="12.75">
      <c r="A170" s="846">
        <v>34876</v>
      </c>
      <c r="B170" s="847" t="s">
        <v>827</v>
      </c>
      <c r="C170" s="849">
        <v>0.044</v>
      </c>
      <c r="D170" s="850" t="s">
        <v>369</v>
      </c>
      <c r="E170" s="854">
        <v>42332</v>
      </c>
      <c r="F170" s="848" t="s">
        <v>370</v>
      </c>
      <c r="G170" s="847" t="s">
        <v>121</v>
      </c>
      <c r="H170" s="851">
        <v>10000</v>
      </c>
    </row>
    <row r="171" spans="1:8" ht="12.75">
      <c r="A171" s="852"/>
      <c r="B171" s="847"/>
      <c r="C171" s="848"/>
      <c r="D171" s="848"/>
      <c r="E171" s="848"/>
      <c r="F171" s="848"/>
      <c r="G171" s="847"/>
      <c r="H171" s="851"/>
    </row>
    <row r="172" spans="1:8" ht="12.75">
      <c r="A172" s="842" t="s">
        <v>894</v>
      </c>
      <c r="B172" s="843"/>
      <c r="C172" s="844"/>
      <c r="D172" s="844"/>
      <c r="E172" s="844"/>
      <c r="F172" s="844"/>
      <c r="G172" s="843"/>
      <c r="H172" s="853"/>
    </row>
    <row r="173" spans="1:8" ht="12.75">
      <c r="A173" s="846">
        <v>39437</v>
      </c>
      <c r="B173" s="847" t="s">
        <v>828</v>
      </c>
      <c r="C173" s="849">
        <v>0.070922</v>
      </c>
      <c r="D173" s="850" t="s">
        <v>369</v>
      </c>
      <c r="E173" s="854">
        <v>43090</v>
      </c>
      <c r="F173" s="848" t="s">
        <v>895</v>
      </c>
      <c r="G173" s="847" t="s">
        <v>118</v>
      </c>
      <c r="H173" s="851">
        <v>500</v>
      </c>
    </row>
    <row r="174" spans="1:8" ht="12.75">
      <c r="A174" s="842" t="s">
        <v>785</v>
      </c>
      <c r="B174" s="843"/>
      <c r="C174" s="844"/>
      <c r="D174" s="844"/>
      <c r="E174" s="844"/>
      <c r="F174" s="844"/>
      <c r="G174" s="843"/>
      <c r="H174" s="853"/>
    </row>
    <row r="175" spans="1:8" ht="12.75">
      <c r="A175" s="846">
        <v>41956</v>
      </c>
      <c r="B175" s="855" t="s">
        <v>786</v>
      </c>
      <c r="C175" s="849">
        <v>0.0575</v>
      </c>
      <c r="D175" s="850" t="s">
        <v>369</v>
      </c>
      <c r="E175" s="854">
        <v>43964</v>
      </c>
      <c r="F175" s="848" t="s">
        <v>787</v>
      </c>
      <c r="G175" s="847" t="s">
        <v>119</v>
      </c>
      <c r="H175" s="851">
        <v>1100</v>
      </c>
    </row>
    <row r="176" spans="1:9" ht="12.75">
      <c r="A176" s="560"/>
      <c r="B176" s="561"/>
      <c r="C176" s="562"/>
      <c r="D176" s="564"/>
      <c r="E176" s="563"/>
      <c r="F176" s="565"/>
      <c r="G176" s="561"/>
      <c r="H176" s="561"/>
      <c r="I176" s="522"/>
    </row>
    <row r="177" spans="1:9" ht="12.75">
      <c r="A177" s="560"/>
      <c r="B177" s="561"/>
      <c r="C177" s="562"/>
      <c r="D177" s="564"/>
      <c r="E177" s="563"/>
      <c r="F177" s="565"/>
      <c r="G177" s="561"/>
      <c r="H177" s="561"/>
      <c r="I177" s="522"/>
    </row>
    <row r="178" spans="1:9" ht="12.75">
      <c r="A178" s="560"/>
      <c r="B178" s="561"/>
      <c r="C178" s="562"/>
      <c r="D178" s="564"/>
      <c r="E178" s="563"/>
      <c r="F178" s="565"/>
      <c r="G178" s="561"/>
      <c r="H178" s="561"/>
      <c r="I178" s="522"/>
    </row>
    <row r="179" spans="1:9" ht="12.75">
      <c r="A179" s="560"/>
      <c r="B179" s="561"/>
      <c r="C179" s="562"/>
      <c r="D179" s="564"/>
      <c r="E179" s="563"/>
      <c r="F179" s="565"/>
      <c r="G179" s="561"/>
      <c r="H179" s="561"/>
      <c r="I179" s="522"/>
    </row>
    <row r="180" spans="1:9" ht="12.75">
      <c r="A180" s="560"/>
      <c r="B180" s="561"/>
      <c r="C180" s="562"/>
      <c r="D180" s="564"/>
      <c r="E180" s="563"/>
      <c r="F180" s="565"/>
      <c r="G180" s="561"/>
      <c r="H180" s="561"/>
      <c r="I180" s="522"/>
    </row>
    <row r="181" spans="1:8" ht="12.75">
      <c r="A181" s="566"/>
      <c r="B181" s="567"/>
      <c r="C181" s="568"/>
      <c r="D181" s="569"/>
      <c r="E181" s="570"/>
      <c r="F181" s="571"/>
      <c r="G181" s="571"/>
      <c r="H181" s="266"/>
    </row>
    <row r="182" ht="12.75">
      <c r="A182" s="129" t="s">
        <v>444</v>
      </c>
    </row>
    <row r="183" spans="1:10" ht="24">
      <c r="A183" s="572"/>
      <c r="B183" s="728" t="s">
        <v>509</v>
      </c>
      <c r="C183" s="728" t="s">
        <v>526</v>
      </c>
      <c r="D183" s="728" t="s">
        <v>550</v>
      </c>
      <c r="E183" s="728" t="s">
        <v>616</v>
      </c>
      <c r="F183" s="728" t="s">
        <v>643</v>
      </c>
      <c r="G183" s="728" t="s">
        <v>734</v>
      </c>
      <c r="H183" s="728" t="s">
        <v>760</v>
      </c>
      <c r="I183" s="728" t="s">
        <v>811</v>
      </c>
      <c r="J183" s="728" t="s">
        <v>849</v>
      </c>
    </row>
    <row r="184" spans="1:10" ht="12.75">
      <c r="A184" s="573" t="s">
        <v>172</v>
      </c>
      <c r="B184" s="608">
        <v>1328</v>
      </c>
      <c r="C184" s="608">
        <v>1328</v>
      </c>
      <c r="D184" s="608">
        <v>1475</v>
      </c>
      <c r="E184" s="608">
        <v>1475</v>
      </c>
      <c r="F184" s="608">
        <v>1475</v>
      </c>
      <c r="G184" s="608">
        <v>1475</v>
      </c>
      <c r="H184" s="722">
        <v>1708</v>
      </c>
      <c r="I184" s="722">
        <v>1708</v>
      </c>
      <c r="J184" s="722">
        <v>1708</v>
      </c>
    </row>
    <row r="185" spans="1:10" ht="12.75">
      <c r="A185" s="535" t="s">
        <v>173</v>
      </c>
      <c r="B185" s="371">
        <v>151</v>
      </c>
      <c r="C185" s="371">
        <v>203</v>
      </c>
      <c r="D185" s="371">
        <v>63</v>
      </c>
      <c r="E185" s="371">
        <v>146</v>
      </c>
      <c r="F185" s="371">
        <v>211</v>
      </c>
      <c r="G185" s="371">
        <v>304</v>
      </c>
      <c r="H185" s="723">
        <v>94</v>
      </c>
      <c r="I185" s="723">
        <v>171</v>
      </c>
      <c r="J185" s="723">
        <v>219</v>
      </c>
    </row>
    <row r="186" spans="1:10" ht="12.75">
      <c r="A186" s="559" t="s">
        <v>174</v>
      </c>
      <c r="B186" s="371">
        <v>-133</v>
      </c>
      <c r="C186" s="371">
        <v>-182</v>
      </c>
      <c r="D186" s="371">
        <v>-58</v>
      </c>
      <c r="E186" s="371">
        <v>-104</v>
      </c>
      <c r="F186" s="371">
        <v>-142</v>
      </c>
      <c r="G186" s="371">
        <v>-212</v>
      </c>
      <c r="H186" s="723">
        <v>-69</v>
      </c>
      <c r="I186" s="723">
        <v>-128</v>
      </c>
      <c r="J186" s="723">
        <v>-171</v>
      </c>
    </row>
    <row r="187" spans="1:10" ht="12.75">
      <c r="A187" s="574" t="s">
        <v>175</v>
      </c>
      <c r="B187" s="609">
        <f aca="true" t="shared" si="1" ref="B187:H187">+B185+B186</f>
        <v>18</v>
      </c>
      <c r="C187" s="609">
        <f t="shared" si="1"/>
        <v>21</v>
      </c>
      <c r="D187" s="609">
        <f t="shared" si="1"/>
        <v>5</v>
      </c>
      <c r="E187" s="609">
        <f t="shared" si="1"/>
        <v>42</v>
      </c>
      <c r="F187" s="609">
        <f t="shared" si="1"/>
        <v>69</v>
      </c>
      <c r="G187" s="609">
        <f t="shared" si="1"/>
        <v>92</v>
      </c>
      <c r="H187" s="724">
        <f t="shared" si="1"/>
        <v>25</v>
      </c>
      <c r="I187" s="724">
        <v>42</v>
      </c>
      <c r="J187" s="724">
        <v>48</v>
      </c>
    </row>
    <row r="188" spans="1:10" ht="12.75">
      <c r="A188" s="575" t="s">
        <v>64</v>
      </c>
      <c r="B188" s="610">
        <v>15</v>
      </c>
      <c r="C188" s="610">
        <v>18</v>
      </c>
      <c r="D188" s="610">
        <v>4</v>
      </c>
      <c r="E188" s="610">
        <v>22</v>
      </c>
      <c r="F188" s="610">
        <v>32</v>
      </c>
      <c r="G188" s="610">
        <v>60</v>
      </c>
      <c r="H188" s="725">
        <v>10</v>
      </c>
      <c r="I188" s="725">
        <v>27</v>
      </c>
      <c r="J188" s="725">
        <v>35</v>
      </c>
    </row>
    <row r="189" spans="1:10" ht="12.75">
      <c r="A189" s="575" t="s">
        <v>421</v>
      </c>
      <c r="B189" s="610">
        <v>-3</v>
      </c>
      <c r="C189" s="610">
        <v>-4</v>
      </c>
      <c r="D189" s="610">
        <v>-1</v>
      </c>
      <c r="E189" s="610">
        <v>12</v>
      </c>
      <c r="F189" s="610">
        <v>22</v>
      </c>
      <c r="G189" s="610">
        <v>20</v>
      </c>
      <c r="H189" s="725">
        <f>8+1-3</f>
        <v>6</v>
      </c>
      <c r="I189" s="725">
        <v>3</v>
      </c>
      <c r="J189" s="725">
        <v>6</v>
      </c>
    </row>
    <row r="190" spans="1:10" ht="12.75">
      <c r="A190" s="575" t="s">
        <v>176</v>
      </c>
      <c r="B190" s="610">
        <v>0</v>
      </c>
      <c r="C190" s="610">
        <v>0</v>
      </c>
      <c r="D190" s="610">
        <v>0</v>
      </c>
      <c r="E190" s="610">
        <v>0</v>
      </c>
      <c r="F190" s="610">
        <v>0</v>
      </c>
      <c r="G190" s="610">
        <v>4</v>
      </c>
      <c r="H190" s="725">
        <v>6</v>
      </c>
      <c r="I190" s="725">
        <v>6</v>
      </c>
      <c r="J190" s="725">
        <v>-1</v>
      </c>
    </row>
    <row r="191" spans="1:10" ht="12.75">
      <c r="A191" s="575" t="s">
        <v>422</v>
      </c>
      <c r="B191" s="610">
        <v>1</v>
      </c>
      <c r="C191" s="610">
        <v>2</v>
      </c>
      <c r="D191" s="610">
        <v>1</v>
      </c>
      <c r="E191" s="610">
        <v>1</v>
      </c>
      <c r="F191" s="610">
        <v>1</v>
      </c>
      <c r="G191" s="610">
        <v>2</v>
      </c>
      <c r="H191" s="725">
        <v>1</v>
      </c>
      <c r="I191" s="725">
        <v>2</v>
      </c>
      <c r="J191" s="725">
        <v>3</v>
      </c>
    </row>
    <row r="192" spans="1:10" ht="12.75">
      <c r="A192" s="575" t="s">
        <v>423</v>
      </c>
      <c r="B192" s="610">
        <v>5</v>
      </c>
      <c r="C192" s="610">
        <v>5</v>
      </c>
      <c r="D192" s="610">
        <v>2</v>
      </c>
      <c r="E192" s="610">
        <v>7</v>
      </c>
      <c r="F192" s="610">
        <v>13</v>
      </c>
      <c r="G192" s="610">
        <v>6</v>
      </c>
      <c r="H192" s="725">
        <v>2</v>
      </c>
      <c r="I192" s="725">
        <v>4</v>
      </c>
      <c r="J192" s="725">
        <v>5</v>
      </c>
    </row>
    <row r="193" spans="1:10" ht="12.75">
      <c r="A193" s="576" t="s">
        <v>177</v>
      </c>
      <c r="B193" s="206"/>
      <c r="C193" s="206"/>
      <c r="D193" s="206"/>
      <c r="E193" s="206"/>
      <c r="F193" s="206"/>
      <c r="G193" s="206"/>
      <c r="H193" s="726"/>
      <c r="I193" s="726"/>
      <c r="J193" s="726">
        <v>-90</v>
      </c>
    </row>
    <row r="194" spans="1:10" ht="12.75">
      <c r="A194" s="577" t="s">
        <v>178</v>
      </c>
      <c r="B194" s="206">
        <v>81</v>
      </c>
      <c r="C194" s="206">
        <v>126</v>
      </c>
      <c r="D194" s="206">
        <v>24</v>
      </c>
      <c r="E194" s="206">
        <v>88</v>
      </c>
      <c r="F194" s="206">
        <v>88</v>
      </c>
      <c r="G194" s="206">
        <v>141</v>
      </c>
      <c r="H194" s="726">
        <v>99</v>
      </c>
      <c r="I194" s="726">
        <v>30</v>
      </c>
      <c r="J194" s="726">
        <v>-35</v>
      </c>
    </row>
    <row r="195" spans="1:10" ht="12.75">
      <c r="A195" s="155" t="s">
        <v>283</v>
      </c>
      <c r="B195" s="611">
        <v>1427</v>
      </c>
      <c r="C195" s="611">
        <f aca="true" t="shared" si="2" ref="C195:H195">+C184+C187+C194</f>
        <v>1475</v>
      </c>
      <c r="D195" s="611">
        <f t="shared" si="2"/>
        <v>1504</v>
      </c>
      <c r="E195" s="611">
        <f t="shared" si="2"/>
        <v>1605</v>
      </c>
      <c r="F195" s="611">
        <f t="shared" si="2"/>
        <v>1632</v>
      </c>
      <c r="G195" s="611">
        <f t="shared" si="2"/>
        <v>1708</v>
      </c>
      <c r="H195" s="727">
        <f t="shared" si="2"/>
        <v>1832</v>
      </c>
      <c r="I195" s="727">
        <v>1780</v>
      </c>
      <c r="J195" s="727">
        <v>1631</v>
      </c>
    </row>
    <row r="196" spans="1:10" ht="12.75">
      <c r="A196" s="575" t="s">
        <v>284</v>
      </c>
      <c r="B196" s="610"/>
      <c r="C196" s="610"/>
      <c r="D196" s="610"/>
      <c r="E196" s="610"/>
      <c r="F196" s="610"/>
      <c r="G196" s="610"/>
      <c r="H196" s="725"/>
      <c r="I196" s="725"/>
      <c r="J196" s="725"/>
    </row>
    <row r="197" spans="1:10" ht="12.75">
      <c r="A197" s="575" t="s">
        <v>45</v>
      </c>
      <c r="B197" s="610">
        <v>76</v>
      </c>
      <c r="C197" s="610">
        <v>77</v>
      </c>
      <c r="D197" s="610">
        <v>79</v>
      </c>
      <c r="E197" s="610">
        <v>82</v>
      </c>
      <c r="F197" s="610">
        <v>82</v>
      </c>
      <c r="G197" s="610">
        <v>84</v>
      </c>
      <c r="H197" s="725">
        <v>91</v>
      </c>
      <c r="I197" s="725">
        <v>90</v>
      </c>
      <c r="J197" s="725">
        <v>84</v>
      </c>
    </row>
    <row r="198" spans="1:11" ht="12.75">
      <c r="A198" s="575" t="s">
        <v>46</v>
      </c>
      <c r="B198" s="610">
        <v>1341</v>
      </c>
      <c r="C198" s="610">
        <v>1408</v>
      </c>
      <c r="D198" s="610">
        <v>1436</v>
      </c>
      <c r="E198" s="610">
        <v>1535</v>
      </c>
      <c r="F198" s="610">
        <v>1563</v>
      </c>
      <c r="G198" s="610">
        <v>1635</v>
      </c>
      <c r="H198" s="725">
        <v>1756</v>
      </c>
      <c r="I198" s="725">
        <v>1706</v>
      </c>
      <c r="J198" s="725">
        <v>1559</v>
      </c>
      <c r="K198" s="1" t="s">
        <v>897</v>
      </c>
    </row>
    <row r="199" spans="1:10" ht="12.75">
      <c r="A199" s="575" t="s">
        <v>47</v>
      </c>
      <c r="B199" s="610">
        <v>463</v>
      </c>
      <c r="C199" s="610">
        <v>481</v>
      </c>
      <c r="D199" s="610">
        <v>514</v>
      </c>
      <c r="E199" s="610">
        <v>536</v>
      </c>
      <c r="F199" s="610">
        <v>546</v>
      </c>
      <c r="G199" s="610">
        <v>568</v>
      </c>
      <c r="H199" s="725">
        <v>602</v>
      </c>
      <c r="I199" s="725">
        <v>589</v>
      </c>
      <c r="J199" s="725">
        <v>570</v>
      </c>
    </row>
    <row r="200" ht="12.75">
      <c r="A200" s="1" t="s">
        <v>903</v>
      </c>
    </row>
  </sheetData>
  <sheetProtection/>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B1:P77"/>
  <sheetViews>
    <sheetView showGridLines="0" showZeros="0" zoomScale="85" zoomScaleNormal="85" workbookViewId="0" topLeftCell="A1">
      <selection activeCell="A1" sqref="A1"/>
    </sheetView>
  </sheetViews>
  <sheetFormatPr defaultColWidth="9.140625" defaultRowHeight="12.75"/>
  <cols>
    <col min="1" max="1" width="4.28125" style="66" customWidth="1"/>
    <col min="2" max="2" width="29.421875" style="94" customWidth="1"/>
    <col min="3" max="3" width="10.00390625" style="1" bestFit="1" customWidth="1"/>
    <col min="4" max="4" width="10.421875" style="1" bestFit="1" customWidth="1"/>
    <col min="5" max="8" width="8.7109375" style="1" customWidth="1"/>
    <col min="9" max="9" width="9.7109375" style="1" customWidth="1"/>
    <col min="10" max="11" width="8.7109375" style="1" customWidth="1"/>
    <col min="12" max="12" width="10.00390625" style="1" bestFit="1" customWidth="1"/>
    <col min="13" max="13" width="10.7109375" style="91" bestFit="1" customWidth="1"/>
    <col min="14" max="14" width="12.7109375" style="1" customWidth="1"/>
    <col min="15" max="15" width="10.8515625" style="1" customWidth="1"/>
    <col min="16" max="16" width="9.140625" style="1" customWidth="1"/>
    <col min="17" max="17" width="10.7109375" style="1" customWidth="1"/>
    <col min="18" max="23" width="9.140625" style="1" customWidth="1"/>
    <col min="24" max="24" width="12.140625" style="1" customWidth="1"/>
    <col min="25" max="16384" width="9.140625" style="1" customWidth="1"/>
  </cols>
  <sheetData>
    <row r="1" spans="2:11" ht="18">
      <c r="B1" s="32" t="s">
        <v>210</v>
      </c>
      <c r="C1" s="75"/>
      <c r="D1" s="76"/>
      <c r="E1" s="76"/>
      <c r="F1" s="76"/>
      <c r="G1" s="76"/>
      <c r="H1" s="76"/>
      <c r="I1" s="454"/>
      <c r="J1" s="454"/>
      <c r="K1" s="454"/>
    </row>
    <row r="2" spans="2:8" ht="18">
      <c r="B2" s="77" t="s">
        <v>211</v>
      </c>
      <c r="C2" s="75"/>
      <c r="D2" s="76"/>
      <c r="E2" s="76"/>
      <c r="F2" s="76"/>
      <c r="G2" s="76"/>
      <c r="H2" s="76"/>
    </row>
    <row r="3" spans="2:16" ht="24">
      <c r="B3" s="475" t="s">
        <v>165</v>
      </c>
      <c r="C3" s="729" t="s">
        <v>523</v>
      </c>
      <c r="D3" s="729" t="s">
        <v>532</v>
      </c>
      <c r="E3" s="729" t="s">
        <v>574</v>
      </c>
      <c r="F3" s="729" t="s">
        <v>617</v>
      </c>
      <c r="G3" s="729" t="s">
        <v>645</v>
      </c>
      <c r="H3" s="729" t="s">
        <v>749</v>
      </c>
      <c r="I3" s="729" t="s">
        <v>788</v>
      </c>
      <c r="J3" s="729" t="s">
        <v>814</v>
      </c>
      <c r="K3" s="729" t="s">
        <v>853</v>
      </c>
      <c r="M3" s="1"/>
      <c r="O3" s="91"/>
      <c r="P3" s="91"/>
    </row>
    <row r="4" spans="2:16" ht="12.75">
      <c r="B4" s="1" t="s">
        <v>285</v>
      </c>
      <c r="C4" s="280">
        <v>1262</v>
      </c>
      <c r="D4" s="280">
        <v>1270</v>
      </c>
      <c r="E4" s="280">
        <v>1293</v>
      </c>
      <c r="F4" s="280">
        <v>1336</v>
      </c>
      <c r="G4" s="280">
        <v>1347</v>
      </c>
      <c r="H4" s="280">
        <v>1332</v>
      </c>
      <c r="I4" s="280">
        <v>1385</v>
      </c>
      <c r="J4" s="280">
        <v>1355</v>
      </c>
      <c r="K4" s="820">
        <v>1357</v>
      </c>
      <c r="M4" s="1"/>
      <c r="O4" s="91"/>
      <c r="P4" s="91"/>
    </row>
    <row r="5" spans="2:16" ht="12.75">
      <c r="B5" s="1" t="s">
        <v>212</v>
      </c>
      <c r="C5" s="280">
        <v>481</v>
      </c>
      <c r="D5" s="280">
        <v>489</v>
      </c>
      <c r="E5" s="280">
        <v>493</v>
      </c>
      <c r="F5" s="280">
        <v>504</v>
      </c>
      <c r="G5" s="280">
        <v>560</v>
      </c>
      <c r="H5" s="280">
        <v>560</v>
      </c>
      <c r="I5" s="280">
        <v>563</v>
      </c>
      <c r="J5" s="280">
        <v>569</v>
      </c>
      <c r="K5" s="820">
        <v>564</v>
      </c>
      <c r="M5" s="1"/>
      <c r="O5" s="91"/>
      <c r="P5" s="91"/>
    </row>
    <row r="6" spans="2:16" ht="12.75">
      <c r="B6" s="79" t="s">
        <v>213</v>
      </c>
      <c r="C6" s="281">
        <v>102</v>
      </c>
      <c r="D6" s="281">
        <v>103</v>
      </c>
      <c r="E6" s="281">
        <v>130</v>
      </c>
      <c r="F6" s="281">
        <v>147</v>
      </c>
      <c r="G6" s="281">
        <v>170</v>
      </c>
      <c r="H6" s="281">
        <v>202</v>
      </c>
      <c r="I6" s="281">
        <v>242</v>
      </c>
      <c r="J6" s="281">
        <v>184</v>
      </c>
      <c r="K6" s="821">
        <v>202</v>
      </c>
      <c r="M6" s="1"/>
      <c r="O6" s="91"/>
      <c r="P6" s="91"/>
    </row>
    <row r="7" spans="2:16" ht="13.5" thickBot="1">
      <c r="B7" s="147" t="s">
        <v>337</v>
      </c>
      <c r="C7" s="282">
        <v>1845</v>
      </c>
      <c r="D7" s="282">
        <v>1862</v>
      </c>
      <c r="E7" s="282">
        <v>1916</v>
      </c>
      <c r="F7" s="282">
        <v>1987</v>
      </c>
      <c r="G7" s="282">
        <v>2077</v>
      </c>
      <c r="H7" s="282">
        <v>2094</v>
      </c>
      <c r="I7" s="282">
        <v>2190</v>
      </c>
      <c r="J7" s="282">
        <v>2108</v>
      </c>
      <c r="K7" s="822">
        <v>2123</v>
      </c>
      <c r="M7" s="1"/>
      <c r="O7" s="91"/>
      <c r="P7" s="91"/>
    </row>
    <row r="8" spans="2:11" ht="15">
      <c r="B8" s="148" t="s">
        <v>445</v>
      </c>
      <c r="C8" s="11"/>
      <c r="D8" s="11"/>
      <c r="E8" s="11"/>
      <c r="F8" s="11"/>
      <c r="G8" s="11"/>
      <c r="H8" s="11"/>
      <c r="I8" s="75"/>
      <c r="J8" s="75"/>
      <c r="K8" s="149"/>
    </row>
    <row r="9" ht="12.75">
      <c r="B9" s="148"/>
    </row>
    <row r="10" spans="2:12" ht="12.75">
      <c r="B10" s="67"/>
      <c r="C10" s="67"/>
      <c r="D10" s="68"/>
      <c r="E10" s="68"/>
      <c r="F10" s="68"/>
      <c r="G10" s="68"/>
      <c r="H10" s="68"/>
      <c r="I10" s="69"/>
      <c r="J10" s="68"/>
      <c r="K10" s="68"/>
      <c r="L10" s="68"/>
    </row>
    <row r="11" spans="3:14" ht="12.75">
      <c r="C11" s="67"/>
      <c r="D11" s="68"/>
      <c r="E11" s="68"/>
      <c r="F11" s="68"/>
      <c r="G11" s="68"/>
      <c r="H11" s="68"/>
      <c r="I11" s="69"/>
      <c r="J11" s="68"/>
      <c r="K11" s="68"/>
      <c r="L11" s="68"/>
      <c r="M11" s="92"/>
      <c r="N11" s="66"/>
    </row>
    <row r="12" spans="2:14" ht="12.75">
      <c r="B12" s="165"/>
      <c r="C12" s="67"/>
      <c r="D12" s="68"/>
      <c r="E12" s="68"/>
      <c r="F12" s="68"/>
      <c r="G12" s="68"/>
      <c r="H12" s="68"/>
      <c r="I12" s="69"/>
      <c r="J12" s="68"/>
      <c r="K12" s="68"/>
      <c r="L12" s="68"/>
      <c r="M12" s="92"/>
      <c r="N12" s="66"/>
    </row>
    <row r="13" spans="2:14" ht="12.75">
      <c r="B13" s="207" t="s">
        <v>854</v>
      </c>
      <c r="C13" s="208"/>
      <c r="D13" s="209"/>
      <c r="E13" s="210"/>
      <c r="F13" s="210"/>
      <c r="G13" s="210"/>
      <c r="H13" s="210"/>
      <c r="I13" s="210"/>
      <c r="J13" s="211"/>
      <c r="K13" s="210"/>
      <c r="L13" s="210"/>
      <c r="M13" s="210"/>
      <c r="N13" s="66"/>
    </row>
    <row r="14" spans="2:14" ht="12.75">
      <c r="B14" s="212" t="s">
        <v>16</v>
      </c>
      <c r="C14" s="213"/>
      <c r="D14" s="214" t="s">
        <v>182</v>
      </c>
      <c r="E14" s="214" t="s">
        <v>66</v>
      </c>
      <c r="F14" s="214" t="s">
        <v>65</v>
      </c>
      <c r="G14" s="214" t="s">
        <v>67</v>
      </c>
      <c r="H14" s="214" t="s">
        <v>70</v>
      </c>
      <c r="I14" s="214" t="s">
        <v>71</v>
      </c>
      <c r="J14" s="214" t="s">
        <v>72</v>
      </c>
      <c r="K14" s="214" t="s">
        <v>176</v>
      </c>
      <c r="L14" s="214" t="s">
        <v>63</v>
      </c>
      <c r="M14" s="215" t="s">
        <v>42</v>
      </c>
      <c r="N14" s="66"/>
    </row>
    <row r="15" spans="2:14" ht="12.75">
      <c r="B15" s="71" t="s">
        <v>183</v>
      </c>
      <c r="C15" s="72"/>
      <c r="D15" s="216">
        <v>84260</v>
      </c>
      <c r="E15" s="216">
        <v>49278</v>
      </c>
      <c r="F15" s="216">
        <v>12543</v>
      </c>
      <c r="G15" s="216">
        <v>3708</v>
      </c>
      <c r="H15" s="216">
        <v>444</v>
      </c>
      <c r="I15" s="216">
        <v>245</v>
      </c>
      <c r="J15" s="216">
        <v>321</v>
      </c>
      <c r="K15" s="216">
        <v>22812</v>
      </c>
      <c r="L15" s="216">
        <v>15891</v>
      </c>
      <c r="M15" s="216">
        <f>SUM(D15:L15)</f>
        <v>189502</v>
      </c>
      <c r="N15" s="66"/>
    </row>
    <row r="16" spans="2:14" ht="12.75">
      <c r="B16" s="9"/>
      <c r="C16" s="72"/>
      <c r="D16" s="217"/>
      <c r="E16" s="217"/>
      <c r="F16" s="74"/>
      <c r="G16" s="217"/>
      <c r="H16" s="217"/>
      <c r="I16" s="186"/>
      <c r="J16" s="74"/>
      <c r="K16" s="74"/>
      <c r="L16" s="74"/>
      <c r="M16" s="74"/>
      <c r="N16" s="66"/>
    </row>
    <row r="17" spans="2:14" ht="12.75">
      <c r="B17" s="218" t="s">
        <v>184</v>
      </c>
      <c r="C17" s="72"/>
      <c r="D17" s="217">
        <v>83589</v>
      </c>
      <c r="E17" s="217">
        <v>1574</v>
      </c>
      <c r="F17" s="217">
        <v>3403</v>
      </c>
      <c r="G17" s="217">
        <v>1912</v>
      </c>
      <c r="H17" s="217">
        <v>349</v>
      </c>
      <c r="I17" s="217">
        <v>15</v>
      </c>
      <c r="J17" s="217">
        <v>257</v>
      </c>
      <c r="K17" s="217">
        <v>20878</v>
      </c>
      <c r="L17" s="217">
        <v>21595</v>
      </c>
      <c r="M17" s="217">
        <f>SUM(D17:L17)</f>
        <v>133572</v>
      </c>
      <c r="N17" s="66"/>
    </row>
    <row r="18" spans="2:14" ht="12.75">
      <c r="B18" s="218" t="s">
        <v>185</v>
      </c>
      <c r="C18" s="72"/>
      <c r="D18" s="217">
        <v>39518</v>
      </c>
      <c r="E18" s="217">
        <v>5166</v>
      </c>
      <c r="F18" s="217">
        <v>1853</v>
      </c>
      <c r="G18" s="217">
        <v>1209</v>
      </c>
      <c r="H18" s="217">
        <v>4248</v>
      </c>
      <c r="I18" s="217">
        <v>2490</v>
      </c>
      <c r="J18" s="217">
        <v>10923</v>
      </c>
      <c r="K18" s="74">
        <v>10603</v>
      </c>
      <c r="L18" s="217">
        <v>6895</v>
      </c>
      <c r="M18" s="217">
        <f aca="true" t="shared" si="0" ref="M18:M27">SUM(D18:L18)</f>
        <v>82905</v>
      </c>
      <c r="N18" s="66"/>
    </row>
    <row r="19" spans="2:14" ht="12.75">
      <c r="B19" s="218" t="s">
        <v>186</v>
      </c>
      <c r="C19" s="72"/>
      <c r="D19" s="217">
        <v>32120</v>
      </c>
      <c r="E19" s="217">
        <v>354</v>
      </c>
      <c r="F19" s="217">
        <v>3238</v>
      </c>
      <c r="G19" s="217">
        <v>1790</v>
      </c>
      <c r="H19" s="217">
        <v>1329</v>
      </c>
      <c r="I19" s="217">
        <v>1663</v>
      </c>
      <c r="J19" s="217">
        <v>2345</v>
      </c>
      <c r="K19" s="217">
        <v>10081</v>
      </c>
      <c r="L19" s="217">
        <v>129</v>
      </c>
      <c r="M19" s="217">
        <f t="shared" si="0"/>
        <v>53049</v>
      </c>
      <c r="N19" s="66"/>
    </row>
    <row r="20" spans="2:13" ht="12.75">
      <c r="B20" s="218" t="s">
        <v>187</v>
      </c>
      <c r="C20" s="72"/>
      <c r="D20" s="217">
        <v>59771</v>
      </c>
      <c r="E20" s="217">
        <v>1633</v>
      </c>
      <c r="F20" s="74">
        <v>1393</v>
      </c>
      <c r="G20" s="217">
        <v>396</v>
      </c>
      <c r="H20" s="217">
        <v>343</v>
      </c>
      <c r="I20" s="217">
        <v>130</v>
      </c>
      <c r="J20" s="217">
        <v>120</v>
      </c>
      <c r="K20" s="217">
        <v>55</v>
      </c>
      <c r="L20" s="217">
        <v>7652</v>
      </c>
      <c r="M20" s="217">
        <f t="shared" si="0"/>
        <v>71493</v>
      </c>
    </row>
    <row r="21" spans="2:13" ht="12.75">
      <c r="B21" s="218" t="s">
        <v>188</v>
      </c>
      <c r="C21" s="72"/>
      <c r="D21" s="217">
        <v>109362</v>
      </c>
      <c r="E21" s="217">
        <v>1381</v>
      </c>
      <c r="F21" s="217">
        <v>5564</v>
      </c>
      <c r="G21" s="217">
        <v>786</v>
      </c>
      <c r="H21" s="217">
        <v>2692</v>
      </c>
      <c r="I21" s="217">
        <v>2514</v>
      </c>
      <c r="J21" s="217">
        <v>1770</v>
      </c>
      <c r="K21" s="217">
        <v>36128</v>
      </c>
      <c r="L21" s="217">
        <v>3071</v>
      </c>
      <c r="M21" s="217">
        <f t="shared" si="0"/>
        <v>163268</v>
      </c>
    </row>
    <row r="22" spans="2:13" ht="12.75">
      <c r="B22" s="218" t="s">
        <v>189</v>
      </c>
      <c r="C22" s="72"/>
      <c r="D22" s="217">
        <v>16122</v>
      </c>
      <c r="E22" s="217">
        <v>420</v>
      </c>
      <c r="F22" s="217">
        <v>1175</v>
      </c>
      <c r="G22" s="217">
        <v>1021</v>
      </c>
      <c r="H22" s="217">
        <v>1200</v>
      </c>
      <c r="I22" s="217">
        <v>772</v>
      </c>
      <c r="J22" s="217">
        <v>1154</v>
      </c>
      <c r="K22" s="217">
        <v>3604</v>
      </c>
      <c r="L22" s="217">
        <v>644</v>
      </c>
      <c r="M22" s="217">
        <f t="shared" si="0"/>
        <v>26112</v>
      </c>
    </row>
    <row r="23" spans="2:13" ht="12.75">
      <c r="B23" s="218" t="s">
        <v>190</v>
      </c>
      <c r="C23" s="72"/>
      <c r="D23" s="217">
        <v>167032</v>
      </c>
      <c r="E23" s="217">
        <v>4257</v>
      </c>
      <c r="F23" s="217">
        <v>4878</v>
      </c>
      <c r="G23" s="217">
        <v>11323</v>
      </c>
      <c r="H23" s="217">
        <v>3701</v>
      </c>
      <c r="I23" s="217">
        <v>2234</v>
      </c>
      <c r="J23" s="217">
        <v>4741</v>
      </c>
      <c r="K23" s="217">
        <v>36088</v>
      </c>
      <c r="L23" s="217">
        <v>14732</v>
      </c>
      <c r="M23" s="217">
        <f t="shared" si="0"/>
        <v>248986</v>
      </c>
    </row>
    <row r="24" spans="2:13" ht="12.75">
      <c r="B24" s="218" t="s">
        <v>191</v>
      </c>
      <c r="C24" s="72"/>
      <c r="D24" s="217">
        <v>8465</v>
      </c>
      <c r="E24" s="217">
        <v>74</v>
      </c>
      <c r="F24" s="217">
        <v>5</v>
      </c>
      <c r="G24" s="217">
        <v>43</v>
      </c>
      <c r="H24" s="217">
        <v>1778</v>
      </c>
      <c r="I24" s="217">
        <v>2205</v>
      </c>
      <c r="J24" s="217">
        <v>1030</v>
      </c>
      <c r="K24" s="217">
        <v>96</v>
      </c>
      <c r="L24" s="217">
        <v>27</v>
      </c>
      <c r="M24" s="217">
        <f t="shared" si="0"/>
        <v>13723</v>
      </c>
    </row>
    <row r="25" spans="2:13" ht="12.75">
      <c r="B25" s="218" t="s">
        <v>478</v>
      </c>
      <c r="C25" s="72"/>
      <c r="D25" s="217">
        <v>43643</v>
      </c>
      <c r="E25" s="217">
        <v>14</v>
      </c>
      <c r="F25" s="217">
        <v>6231</v>
      </c>
      <c r="G25" s="217">
        <v>243</v>
      </c>
      <c r="H25" s="217">
        <v>1338</v>
      </c>
      <c r="I25" s="217">
        <v>117</v>
      </c>
      <c r="J25" s="217">
        <v>26</v>
      </c>
      <c r="K25" s="217">
        <v>323</v>
      </c>
      <c r="L25" s="217">
        <v>256</v>
      </c>
      <c r="M25" s="217">
        <f t="shared" si="0"/>
        <v>52191</v>
      </c>
    </row>
    <row r="26" spans="2:13" ht="12.75">
      <c r="B26" s="218" t="s">
        <v>479</v>
      </c>
      <c r="C26" s="72"/>
      <c r="D26" s="217">
        <v>38855</v>
      </c>
      <c r="E26" s="217">
        <v>594</v>
      </c>
      <c r="F26" s="217">
        <v>760</v>
      </c>
      <c r="G26" s="217">
        <v>10664</v>
      </c>
      <c r="H26" s="217">
        <v>2818</v>
      </c>
      <c r="I26" s="217">
        <v>1514</v>
      </c>
      <c r="J26" s="217">
        <v>5002</v>
      </c>
      <c r="K26" s="217">
        <v>16947</v>
      </c>
      <c r="L26" s="217">
        <v>869</v>
      </c>
      <c r="M26" s="217">
        <f t="shared" si="0"/>
        <v>78023</v>
      </c>
    </row>
    <row r="27" spans="2:13" ht="12.75">
      <c r="B27" s="219" t="s">
        <v>63</v>
      </c>
      <c r="C27" s="220"/>
      <c r="D27" s="221">
        <v>24419</v>
      </c>
      <c r="E27" s="221">
        <v>955</v>
      </c>
      <c r="F27" s="221">
        <v>1184</v>
      </c>
      <c r="G27" s="221">
        <v>684</v>
      </c>
      <c r="H27" s="221">
        <v>425</v>
      </c>
      <c r="I27" s="221">
        <v>168</v>
      </c>
      <c r="J27" s="221">
        <v>173</v>
      </c>
      <c r="K27" s="221">
        <v>937</v>
      </c>
      <c r="L27" s="221">
        <v>2578</v>
      </c>
      <c r="M27" s="225">
        <f t="shared" si="0"/>
        <v>31523</v>
      </c>
    </row>
    <row r="28" spans="2:13" ht="12.75">
      <c r="B28" s="222" t="s">
        <v>142</v>
      </c>
      <c r="C28" s="223"/>
      <c r="D28" s="71">
        <f>SUM(D17:D27)</f>
        <v>622896</v>
      </c>
      <c r="E28" s="71">
        <f aca="true" t="shared" si="1" ref="E28:M28">SUM(E17:E27)</f>
        <v>16422</v>
      </c>
      <c r="F28" s="71">
        <f t="shared" si="1"/>
        <v>29684</v>
      </c>
      <c r="G28" s="71">
        <f t="shared" si="1"/>
        <v>30071</v>
      </c>
      <c r="H28" s="71">
        <f t="shared" si="1"/>
        <v>20221</v>
      </c>
      <c r="I28" s="71">
        <f t="shared" si="1"/>
        <v>13822</v>
      </c>
      <c r="J28" s="71">
        <f t="shared" si="1"/>
        <v>27541</v>
      </c>
      <c r="K28" s="71">
        <f t="shared" si="1"/>
        <v>135740</v>
      </c>
      <c r="L28" s="71">
        <f t="shared" si="1"/>
        <v>58448</v>
      </c>
      <c r="M28" s="71">
        <f t="shared" si="1"/>
        <v>954845</v>
      </c>
    </row>
    <row r="29" spans="2:13" ht="12.75">
      <c r="B29" s="224"/>
      <c r="C29" s="186"/>
      <c r="D29" s="9"/>
      <c r="E29" s="9"/>
      <c r="F29" s="9"/>
      <c r="G29" s="9"/>
      <c r="H29" s="9"/>
      <c r="I29" s="9"/>
      <c r="J29" s="9"/>
      <c r="K29" s="9"/>
      <c r="L29" s="9"/>
      <c r="M29" s="9"/>
    </row>
    <row r="30" spans="2:13" ht="24">
      <c r="B30" s="224" t="s">
        <v>433</v>
      </c>
      <c r="C30" s="186"/>
      <c r="D30" s="217">
        <v>108702</v>
      </c>
      <c r="E30" s="217">
        <v>102</v>
      </c>
      <c r="F30" s="217">
        <v>1868</v>
      </c>
      <c r="G30" s="217">
        <v>1421</v>
      </c>
      <c r="H30" s="217">
        <v>6143</v>
      </c>
      <c r="I30" s="217">
        <v>4237</v>
      </c>
      <c r="J30" s="217">
        <v>7862</v>
      </c>
      <c r="K30" s="217">
        <v>33455</v>
      </c>
      <c r="L30" s="217">
        <v>0</v>
      </c>
      <c r="M30" s="217">
        <f>+SUM(D30:L30)</f>
        <v>163790</v>
      </c>
    </row>
    <row r="31" spans="2:13" ht="24">
      <c r="B31" s="224" t="s">
        <v>434</v>
      </c>
      <c r="C31" s="186"/>
      <c r="D31" s="217">
        <v>82748</v>
      </c>
      <c r="E31" s="217">
        <v>0</v>
      </c>
      <c r="F31" s="217">
        <v>8</v>
      </c>
      <c r="G31" s="217">
        <v>0</v>
      </c>
      <c r="H31" s="217">
        <v>0</v>
      </c>
      <c r="I31" s="823">
        <v>393</v>
      </c>
      <c r="J31" s="823">
        <v>7</v>
      </c>
      <c r="K31" s="823">
        <v>8044</v>
      </c>
      <c r="L31" s="824">
        <v>0</v>
      </c>
      <c r="M31" s="823">
        <f>+SUM(D31:L31)</f>
        <v>91200</v>
      </c>
    </row>
    <row r="32" spans="2:13" ht="12.75">
      <c r="B32" s="219" t="s">
        <v>435</v>
      </c>
      <c r="C32" s="220"/>
      <c r="D32" s="225">
        <v>48925</v>
      </c>
      <c r="E32" s="225">
        <v>0</v>
      </c>
      <c r="F32" s="225">
        <v>0</v>
      </c>
      <c r="G32" s="225">
        <v>0</v>
      </c>
      <c r="H32" s="225">
        <v>0</v>
      </c>
      <c r="I32" s="825">
        <v>0</v>
      </c>
      <c r="J32" s="825"/>
      <c r="K32" s="825">
        <v>0</v>
      </c>
      <c r="L32" s="770">
        <v>0</v>
      </c>
      <c r="M32" s="826">
        <f>+SUM(D32:L32)</f>
        <v>48925</v>
      </c>
    </row>
    <row r="33" spans="2:13" ht="12.75">
      <c r="B33" s="222" t="s">
        <v>192</v>
      </c>
      <c r="C33" s="223"/>
      <c r="D33" s="216">
        <f>SUM(D30:D32)</f>
        <v>240375</v>
      </c>
      <c r="E33" s="216">
        <f aca="true" t="shared" si="2" ref="E33:M33">SUM(E30:E32)</f>
        <v>102</v>
      </c>
      <c r="F33" s="216">
        <f t="shared" si="2"/>
        <v>1876</v>
      </c>
      <c r="G33" s="216">
        <f t="shared" si="2"/>
        <v>1421</v>
      </c>
      <c r="H33" s="216">
        <f t="shared" si="2"/>
        <v>6143</v>
      </c>
      <c r="I33" s="216">
        <f t="shared" si="2"/>
        <v>4630</v>
      </c>
      <c r="J33" s="216">
        <f t="shared" si="2"/>
        <v>7869</v>
      </c>
      <c r="K33" s="216">
        <f t="shared" si="2"/>
        <v>41499</v>
      </c>
      <c r="L33" s="216">
        <f t="shared" si="2"/>
        <v>0</v>
      </c>
      <c r="M33" s="216">
        <f t="shared" si="2"/>
        <v>303915</v>
      </c>
    </row>
    <row r="34" spans="2:13" ht="12.75">
      <c r="B34" s="224"/>
      <c r="C34" s="186"/>
      <c r="D34" s="9"/>
      <c r="E34" s="9"/>
      <c r="F34" s="9"/>
      <c r="G34" s="9"/>
      <c r="H34" s="9"/>
      <c r="I34" s="9"/>
      <c r="J34" s="9"/>
      <c r="K34" s="9"/>
      <c r="L34" s="9"/>
      <c r="M34" s="9"/>
    </row>
    <row r="35" spans="2:13" ht="12.75">
      <c r="B35" s="222" t="s">
        <v>193</v>
      </c>
      <c r="C35" s="223"/>
      <c r="D35" s="71">
        <v>30120</v>
      </c>
      <c r="E35" s="71">
        <v>11</v>
      </c>
      <c r="F35" s="71">
        <v>467</v>
      </c>
      <c r="G35" s="71">
        <v>1362</v>
      </c>
      <c r="H35" s="71">
        <v>3389</v>
      </c>
      <c r="I35" s="71">
        <v>749</v>
      </c>
      <c r="J35" s="71">
        <v>1250</v>
      </c>
      <c r="K35" s="71">
        <v>52235</v>
      </c>
      <c r="L35" s="71">
        <v>680</v>
      </c>
      <c r="M35" s="71">
        <f>+SUM(D35:L35)</f>
        <v>90263</v>
      </c>
    </row>
    <row r="36" spans="2:13" ht="12.75">
      <c r="B36" s="224"/>
      <c r="C36" s="186"/>
      <c r="D36" s="9"/>
      <c r="E36" s="9"/>
      <c r="F36" s="9"/>
      <c r="G36" s="9"/>
      <c r="H36" s="9"/>
      <c r="I36" s="9"/>
      <c r="J36" s="9"/>
      <c r="K36" s="9"/>
      <c r="L36" s="9"/>
      <c r="M36" s="9"/>
    </row>
    <row r="37" spans="2:13" ht="12.75">
      <c r="B37" s="224" t="s">
        <v>194</v>
      </c>
      <c r="C37" s="186"/>
      <c r="D37" s="8">
        <v>450051</v>
      </c>
      <c r="E37" s="8">
        <v>0</v>
      </c>
      <c r="F37" s="8">
        <v>4383</v>
      </c>
      <c r="G37" s="8">
        <v>0</v>
      </c>
      <c r="H37" s="8">
        <v>16024</v>
      </c>
      <c r="I37" s="8">
        <v>6803</v>
      </c>
      <c r="J37" s="8">
        <v>17767</v>
      </c>
      <c r="K37" s="8">
        <v>0</v>
      </c>
      <c r="L37" s="8">
        <v>4941</v>
      </c>
      <c r="M37" s="8">
        <f>+SUM(D37:L37)</f>
        <v>499969</v>
      </c>
    </row>
    <row r="38" spans="2:13" ht="12.75">
      <c r="B38" s="219" t="s">
        <v>63</v>
      </c>
      <c r="C38" s="220"/>
      <c r="D38" s="221">
        <v>45162</v>
      </c>
      <c r="E38" s="221">
        <v>4466</v>
      </c>
      <c r="F38" s="221">
        <v>22345</v>
      </c>
      <c r="G38" s="221">
        <v>2058</v>
      </c>
      <c r="H38" s="221">
        <v>3069</v>
      </c>
      <c r="I38" s="221">
        <v>2340</v>
      </c>
      <c r="J38" s="221">
        <v>2315</v>
      </c>
      <c r="K38" s="221">
        <v>0</v>
      </c>
      <c r="L38" s="221">
        <v>2683</v>
      </c>
      <c r="M38" s="221">
        <f>+SUM(D38:L38)</f>
        <v>84438</v>
      </c>
    </row>
    <row r="39" spans="2:13" ht="12.75">
      <c r="B39" s="222" t="s">
        <v>195</v>
      </c>
      <c r="C39" s="223"/>
      <c r="D39" s="71">
        <f>SUM(D37:D38)</f>
        <v>495213</v>
      </c>
      <c r="E39" s="71">
        <f aca="true" t="shared" si="3" ref="E39:M39">SUM(E37:E38)</f>
        <v>4466</v>
      </c>
      <c r="F39" s="71">
        <f t="shared" si="3"/>
        <v>26728</v>
      </c>
      <c r="G39" s="71">
        <f t="shared" si="3"/>
        <v>2058</v>
      </c>
      <c r="H39" s="71">
        <f t="shared" si="3"/>
        <v>19093</v>
      </c>
      <c r="I39" s="71">
        <f t="shared" si="3"/>
        <v>9143</v>
      </c>
      <c r="J39" s="71">
        <f t="shared" si="3"/>
        <v>20082</v>
      </c>
      <c r="K39" s="71">
        <f t="shared" si="3"/>
        <v>0</v>
      </c>
      <c r="L39" s="71">
        <f t="shared" si="3"/>
        <v>7624</v>
      </c>
      <c r="M39" s="71">
        <f t="shared" si="3"/>
        <v>584407</v>
      </c>
    </row>
    <row r="40" spans="2:13" ht="12.75">
      <c r="B40" s="219"/>
      <c r="C40" s="221"/>
      <c r="D40" s="221"/>
      <c r="E40" s="221"/>
      <c r="F40" s="221"/>
      <c r="G40" s="221"/>
      <c r="H40" s="221"/>
      <c r="I40" s="221"/>
      <c r="J40" s="221"/>
      <c r="K40" s="221"/>
      <c r="L40" s="221"/>
      <c r="M40" s="221"/>
    </row>
    <row r="41" spans="2:13" ht="13.5" thickBot="1">
      <c r="B41" s="226" t="s">
        <v>196</v>
      </c>
      <c r="C41" s="227"/>
      <c r="D41" s="227">
        <f aca="true" t="shared" si="4" ref="D41:M41">+D15+D28+D33+D35+D39</f>
        <v>1472864</v>
      </c>
      <c r="E41" s="227">
        <f t="shared" si="4"/>
        <v>70279</v>
      </c>
      <c r="F41" s="227">
        <f t="shared" si="4"/>
        <v>71298</v>
      </c>
      <c r="G41" s="227">
        <f t="shared" si="4"/>
        <v>38620</v>
      </c>
      <c r="H41" s="227">
        <f t="shared" si="4"/>
        <v>49290</v>
      </c>
      <c r="I41" s="227">
        <f t="shared" si="4"/>
        <v>28589</v>
      </c>
      <c r="J41" s="227">
        <f t="shared" si="4"/>
        <v>57063</v>
      </c>
      <c r="K41" s="227">
        <f t="shared" si="4"/>
        <v>252286</v>
      </c>
      <c r="L41" s="227">
        <f t="shared" si="4"/>
        <v>82643</v>
      </c>
      <c r="M41" s="227">
        <f t="shared" si="4"/>
        <v>2122932</v>
      </c>
    </row>
    <row r="42" spans="2:13" ht="12.75">
      <c r="B42" s="4"/>
      <c r="C42" s="10"/>
      <c r="D42" s="10"/>
      <c r="E42" s="10"/>
      <c r="F42" s="10"/>
      <c r="G42" s="10"/>
      <c r="H42" s="10"/>
      <c r="I42" s="10"/>
      <c r="J42" s="10"/>
      <c r="K42" s="10"/>
      <c r="L42" s="10"/>
      <c r="M42" s="10"/>
    </row>
    <row r="43" spans="2:13" ht="12.75">
      <c r="B43" s="4" t="s">
        <v>832</v>
      </c>
      <c r="C43" s="10"/>
      <c r="D43" s="71"/>
      <c r="E43" s="71"/>
      <c r="F43" s="71"/>
      <c r="G43" s="71"/>
      <c r="H43" s="71"/>
      <c r="I43" s="71"/>
      <c r="J43" s="71"/>
      <c r="K43" s="71"/>
      <c r="L43" s="71"/>
      <c r="M43" s="462"/>
    </row>
    <row r="44" spans="2:13" ht="12.75">
      <c r="B44" s="4"/>
      <c r="C44" s="10"/>
      <c r="D44" s="228"/>
      <c r="E44" s="228"/>
      <c r="F44" s="228"/>
      <c r="G44" s="228"/>
      <c r="H44" s="228"/>
      <c r="I44" s="228"/>
      <c r="J44" s="228"/>
      <c r="K44" s="228"/>
      <c r="L44" s="228"/>
      <c r="M44" s="228"/>
    </row>
    <row r="45" spans="2:13" ht="12.75">
      <c r="B45" s="4"/>
      <c r="C45" s="10"/>
      <c r="D45" s="4"/>
      <c r="E45" s="4"/>
      <c r="F45" s="4"/>
      <c r="G45" s="4"/>
      <c r="H45" s="4"/>
      <c r="I45" s="4"/>
      <c r="J45" s="4"/>
      <c r="K45" s="4"/>
      <c r="L45" s="4"/>
      <c r="M45" s="4"/>
    </row>
    <row r="46" spans="2:13" ht="12.75">
      <c r="B46" s="207" t="s">
        <v>750</v>
      </c>
      <c r="C46" s="208"/>
      <c r="D46" s="209"/>
      <c r="E46" s="210"/>
      <c r="F46" s="210"/>
      <c r="G46" s="210"/>
      <c r="H46" s="210"/>
      <c r="I46" s="210"/>
      <c r="J46" s="211"/>
      <c r="K46" s="210"/>
      <c r="L46" s="210"/>
      <c r="M46" s="210"/>
    </row>
    <row r="47" spans="2:13" ht="12.75">
      <c r="B47" s="212" t="s">
        <v>16</v>
      </c>
      <c r="C47" s="213"/>
      <c r="D47" s="214" t="s">
        <v>182</v>
      </c>
      <c r="E47" s="214" t="s">
        <v>66</v>
      </c>
      <c r="F47" s="214" t="s">
        <v>65</v>
      </c>
      <c r="G47" s="214" t="s">
        <v>67</v>
      </c>
      <c r="H47" s="214" t="s">
        <v>70</v>
      </c>
      <c r="I47" s="214" t="s">
        <v>71</v>
      </c>
      <c r="J47" s="214" t="s">
        <v>72</v>
      </c>
      <c r="K47" s="214" t="s">
        <v>176</v>
      </c>
      <c r="L47" s="214" t="s">
        <v>63</v>
      </c>
      <c r="M47" s="215" t="s">
        <v>42</v>
      </c>
    </row>
    <row r="48" spans="2:13" ht="12.75">
      <c r="B48" s="71" t="s">
        <v>183</v>
      </c>
      <c r="C48" s="72"/>
      <c r="D48" s="216">
        <v>83177</v>
      </c>
      <c r="E48" s="216">
        <v>45500</v>
      </c>
      <c r="F48" s="216">
        <v>9747</v>
      </c>
      <c r="G48" s="216">
        <v>5809</v>
      </c>
      <c r="H48" s="216">
        <v>273</v>
      </c>
      <c r="I48" s="216">
        <v>566</v>
      </c>
      <c r="J48" s="216">
        <v>453</v>
      </c>
      <c r="K48" s="216">
        <v>21181</v>
      </c>
      <c r="L48" s="216">
        <v>16500</v>
      </c>
      <c r="M48" s="71">
        <v>183206</v>
      </c>
    </row>
    <row r="49" spans="2:13" ht="12.75">
      <c r="B49" s="9"/>
      <c r="C49" s="72"/>
      <c r="D49" s="217"/>
      <c r="E49" s="217"/>
      <c r="F49" s="74"/>
      <c r="G49" s="217"/>
      <c r="H49" s="217"/>
      <c r="I49" s="186"/>
      <c r="J49" s="74"/>
      <c r="K49" s="74"/>
      <c r="L49" s="74"/>
      <c r="M49" s="74"/>
    </row>
    <row r="50" spans="2:13" ht="12.75">
      <c r="B50" s="218" t="s">
        <v>184</v>
      </c>
      <c r="C50" s="72"/>
      <c r="D50" s="217">
        <v>75993</v>
      </c>
      <c r="E50" s="217">
        <v>2222</v>
      </c>
      <c r="F50" s="217">
        <v>3727</v>
      </c>
      <c r="G50" s="217">
        <v>1682</v>
      </c>
      <c r="H50" s="217">
        <v>442</v>
      </c>
      <c r="I50" s="217">
        <v>12</v>
      </c>
      <c r="J50" s="217">
        <v>697</v>
      </c>
      <c r="K50" s="217">
        <v>20642</v>
      </c>
      <c r="L50" s="217">
        <v>23700</v>
      </c>
      <c r="M50" s="217">
        <v>129117</v>
      </c>
    </row>
    <row r="51" spans="2:13" ht="12.75">
      <c r="B51" s="218" t="s">
        <v>185</v>
      </c>
      <c r="C51" s="72"/>
      <c r="D51" s="217">
        <v>47668</v>
      </c>
      <c r="E51" s="217">
        <v>3881</v>
      </c>
      <c r="F51" s="217">
        <v>1725</v>
      </c>
      <c r="G51" s="217">
        <v>1065</v>
      </c>
      <c r="H51" s="217">
        <v>3053</v>
      </c>
      <c r="I51" s="217">
        <v>2496</v>
      </c>
      <c r="J51" s="217">
        <v>9592</v>
      </c>
      <c r="K51" s="74">
        <v>9888</v>
      </c>
      <c r="L51" s="217">
        <v>5388</v>
      </c>
      <c r="M51" s="217">
        <v>84756</v>
      </c>
    </row>
    <row r="52" spans="2:13" ht="12.75">
      <c r="B52" s="218" t="s">
        <v>186</v>
      </c>
      <c r="C52" s="72"/>
      <c r="D52" s="217">
        <v>31567</v>
      </c>
      <c r="E52" s="217">
        <v>476</v>
      </c>
      <c r="F52" s="217">
        <v>3412</v>
      </c>
      <c r="G52" s="217">
        <v>1828</v>
      </c>
      <c r="H52" s="217">
        <v>1103</v>
      </c>
      <c r="I52" s="217">
        <v>1811</v>
      </c>
      <c r="J52" s="217">
        <v>2917</v>
      </c>
      <c r="K52" s="217">
        <v>10535</v>
      </c>
      <c r="L52" s="217">
        <v>107</v>
      </c>
      <c r="M52" s="217">
        <v>53756</v>
      </c>
    </row>
    <row r="53" spans="2:13" ht="12.75">
      <c r="B53" s="218" t="s">
        <v>187</v>
      </c>
      <c r="C53" s="72"/>
      <c r="D53" s="217">
        <v>57669</v>
      </c>
      <c r="E53" s="217">
        <v>1081</v>
      </c>
      <c r="F53" s="74">
        <v>1263</v>
      </c>
      <c r="G53" s="217">
        <v>683</v>
      </c>
      <c r="H53" s="217">
        <v>1016</v>
      </c>
      <c r="I53" s="217">
        <v>132</v>
      </c>
      <c r="J53" s="217">
        <v>213</v>
      </c>
      <c r="K53" s="217">
        <v>48</v>
      </c>
      <c r="L53" s="217">
        <v>7507</v>
      </c>
      <c r="M53" s="217">
        <v>69612</v>
      </c>
    </row>
    <row r="54" spans="2:13" ht="12.75">
      <c r="B54" s="218" t="s">
        <v>188</v>
      </c>
      <c r="C54" s="72"/>
      <c r="D54" s="217">
        <v>107420</v>
      </c>
      <c r="E54" s="217">
        <v>4680</v>
      </c>
      <c r="F54" s="217">
        <v>7564</v>
      </c>
      <c r="G54" s="217">
        <v>1069</v>
      </c>
      <c r="H54" s="217">
        <v>3162</v>
      </c>
      <c r="I54" s="217">
        <v>2921</v>
      </c>
      <c r="J54" s="217">
        <v>2311</v>
      </c>
      <c r="K54" s="217">
        <v>31960</v>
      </c>
      <c r="L54" s="217">
        <v>3598</v>
      </c>
      <c r="M54" s="217">
        <v>164685</v>
      </c>
    </row>
    <row r="55" spans="2:13" ht="12.75">
      <c r="B55" s="218" t="s">
        <v>189</v>
      </c>
      <c r="C55" s="72"/>
      <c r="D55" s="217">
        <v>14164</v>
      </c>
      <c r="E55" s="217">
        <v>352</v>
      </c>
      <c r="F55" s="217">
        <v>779</v>
      </c>
      <c r="G55" s="217">
        <v>1114</v>
      </c>
      <c r="H55" s="217">
        <v>1192</v>
      </c>
      <c r="I55" s="217">
        <v>787</v>
      </c>
      <c r="J55" s="217">
        <v>1419</v>
      </c>
      <c r="K55" s="217">
        <v>5705</v>
      </c>
      <c r="L55" s="217">
        <v>1396</v>
      </c>
      <c r="M55" s="217">
        <v>26908</v>
      </c>
    </row>
    <row r="56" spans="2:13" ht="12.75">
      <c r="B56" s="218" t="s">
        <v>190</v>
      </c>
      <c r="C56" s="72"/>
      <c r="D56" s="217">
        <v>173758</v>
      </c>
      <c r="E56" s="217">
        <v>5007</v>
      </c>
      <c r="F56" s="217">
        <v>4907</v>
      </c>
      <c r="G56" s="217">
        <v>11352</v>
      </c>
      <c r="H56" s="217">
        <v>4583</v>
      </c>
      <c r="I56" s="217">
        <v>2413</v>
      </c>
      <c r="J56" s="217">
        <v>4934</v>
      </c>
      <c r="K56" s="217">
        <v>40316</v>
      </c>
      <c r="L56" s="217">
        <v>13762</v>
      </c>
      <c r="M56" s="217">
        <v>261032</v>
      </c>
    </row>
    <row r="57" spans="2:13" ht="12.75">
      <c r="B57" s="218" t="s">
        <v>191</v>
      </c>
      <c r="C57" s="72"/>
      <c r="D57" s="217">
        <v>7569</v>
      </c>
      <c r="E57" s="217">
        <v>88</v>
      </c>
      <c r="F57" s="217">
        <v>8</v>
      </c>
      <c r="G57" s="217">
        <v>40</v>
      </c>
      <c r="H57" s="217">
        <v>2062</v>
      </c>
      <c r="I57" s="217">
        <v>2086</v>
      </c>
      <c r="J57" s="217">
        <v>921</v>
      </c>
      <c r="K57" s="217">
        <v>90</v>
      </c>
      <c r="L57" s="217">
        <v>26</v>
      </c>
      <c r="M57" s="217">
        <v>12890</v>
      </c>
    </row>
    <row r="58" spans="2:13" ht="12.75">
      <c r="B58" s="218" t="s">
        <v>478</v>
      </c>
      <c r="C58" s="72"/>
      <c r="D58" s="217">
        <v>36353</v>
      </c>
      <c r="E58" s="217">
        <v>172</v>
      </c>
      <c r="F58" s="217">
        <v>5696</v>
      </c>
      <c r="G58" s="217">
        <v>111</v>
      </c>
      <c r="H58" s="217">
        <v>43</v>
      </c>
      <c r="I58" s="217">
        <v>111</v>
      </c>
      <c r="J58" s="217">
        <v>30</v>
      </c>
      <c r="K58" s="217">
        <v>0</v>
      </c>
      <c r="L58" s="217">
        <v>200</v>
      </c>
      <c r="M58" s="217">
        <v>42716</v>
      </c>
    </row>
    <row r="59" spans="2:13" ht="12.75">
      <c r="B59" s="218" t="s">
        <v>479</v>
      </c>
      <c r="C59" s="72"/>
      <c r="D59" s="217">
        <v>37200</v>
      </c>
      <c r="E59" s="217">
        <v>955</v>
      </c>
      <c r="F59" s="217">
        <v>1045</v>
      </c>
      <c r="G59" s="217">
        <v>11616</v>
      </c>
      <c r="H59" s="217">
        <v>1742</v>
      </c>
      <c r="I59" s="217">
        <v>1509</v>
      </c>
      <c r="J59" s="217">
        <v>4715</v>
      </c>
      <c r="K59" s="217">
        <v>16788</v>
      </c>
      <c r="L59" s="217">
        <v>733</v>
      </c>
      <c r="M59" s="217">
        <v>76303</v>
      </c>
    </row>
    <row r="60" spans="2:13" ht="12.75">
      <c r="B60" s="219" t="s">
        <v>63</v>
      </c>
      <c r="C60" s="220"/>
      <c r="D60" s="221">
        <v>22973</v>
      </c>
      <c r="E60" s="221">
        <v>827</v>
      </c>
      <c r="F60" s="221">
        <v>1055</v>
      </c>
      <c r="G60" s="221">
        <v>920</v>
      </c>
      <c r="H60" s="221">
        <v>422</v>
      </c>
      <c r="I60" s="221">
        <v>244</v>
      </c>
      <c r="J60" s="221">
        <v>176</v>
      </c>
      <c r="K60" s="221">
        <v>1087</v>
      </c>
      <c r="L60" s="221">
        <v>2839</v>
      </c>
      <c r="M60" s="225">
        <v>30543</v>
      </c>
    </row>
    <row r="61" spans="2:13" ht="12.75">
      <c r="B61" s="222" t="s">
        <v>142</v>
      </c>
      <c r="C61" s="223"/>
      <c r="D61" s="71">
        <v>612334</v>
      </c>
      <c r="E61" s="71">
        <v>19741</v>
      </c>
      <c r="F61" s="71">
        <v>31181</v>
      </c>
      <c r="G61" s="71">
        <v>31480</v>
      </c>
      <c r="H61" s="71">
        <v>18820</v>
      </c>
      <c r="I61" s="71">
        <v>14522</v>
      </c>
      <c r="J61" s="71">
        <v>27925</v>
      </c>
      <c r="K61" s="71">
        <v>137059</v>
      </c>
      <c r="L61" s="71">
        <v>59256</v>
      </c>
      <c r="M61" s="71">
        <v>952318</v>
      </c>
    </row>
    <row r="62" spans="2:13" ht="12.75">
      <c r="B62" s="224"/>
      <c r="C62" s="186"/>
      <c r="D62" s="9"/>
      <c r="E62" s="9"/>
      <c r="F62" s="9"/>
      <c r="G62" s="9"/>
      <c r="H62" s="9"/>
      <c r="I62" s="9"/>
      <c r="J62" s="9"/>
      <c r="K62" s="9"/>
      <c r="L62" s="9"/>
      <c r="M62" s="9"/>
    </row>
    <row r="63" spans="2:13" ht="24">
      <c r="B63" s="224" t="s">
        <v>433</v>
      </c>
      <c r="C63" s="186"/>
      <c r="D63" s="217">
        <v>109580</v>
      </c>
      <c r="E63" s="217">
        <v>133</v>
      </c>
      <c r="F63" s="217">
        <v>2056</v>
      </c>
      <c r="G63" s="217">
        <v>1009</v>
      </c>
      <c r="H63" s="217">
        <v>6425</v>
      </c>
      <c r="I63" s="217">
        <v>4549</v>
      </c>
      <c r="J63" s="217">
        <v>8250</v>
      </c>
      <c r="K63" s="217">
        <v>38155</v>
      </c>
      <c r="L63" s="217">
        <v>0</v>
      </c>
      <c r="M63" s="217">
        <v>170157</v>
      </c>
    </row>
    <row r="64" spans="2:13" ht="24">
      <c r="B64" s="224" t="s">
        <v>434</v>
      </c>
      <c r="C64" s="186"/>
      <c r="D64" s="217">
        <v>80729</v>
      </c>
      <c r="E64" s="217">
        <v>0</v>
      </c>
      <c r="F64" s="217">
        <v>53</v>
      </c>
      <c r="G64" s="217">
        <v>0</v>
      </c>
      <c r="H64" s="217">
        <v>0</v>
      </c>
      <c r="I64" s="823">
        <v>378</v>
      </c>
      <c r="J64" s="217">
        <v>8</v>
      </c>
      <c r="K64" s="217">
        <v>9616</v>
      </c>
      <c r="L64" s="283">
        <v>0</v>
      </c>
      <c r="M64" s="217">
        <v>90784</v>
      </c>
    </row>
    <row r="65" spans="2:13" ht="12.75">
      <c r="B65" s="219" t="s">
        <v>435</v>
      </c>
      <c r="C65" s="220"/>
      <c r="D65" s="225">
        <v>43947</v>
      </c>
      <c r="E65" s="225">
        <v>0</v>
      </c>
      <c r="F65" s="225">
        <v>0</v>
      </c>
      <c r="G65" s="225">
        <v>0</v>
      </c>
      <c r="H65" s="225">
        <v>0</v>
      </c>
      <c r="I65" s="825">
        <v>0</v>
      </c>
      <c r="J65" s="225">
        <v>0</v>
      </c>
      <c r="K65" s="225">
        <v>0</v>
      </c>
      <c r="L65" s="220">
        <v>0</v>
      </c>
      <c r="M65" s="221">
        <v>43947</v>
      </c>
    </row>
    <row r="66" spans="2:13" ht="12.75">
      <c r="B66" s="222" t="s">
        <v>192</v>
      </c>
      <c r="C66" s="223"/>
      <c r="D66" s="216">
        <v>234256</v>
      </c>
      <c r="E66" s="216">
        <v>133</v>
      </c>
      <c r="F66" s="216">
        <v>2109</v>
      </c>
      <c r="G66" s="216">
        <v>1009</v>
      </c>
      <c r="H66" s="216">
        <v>6425</v>
      </c>
      <c r="I66" s="827">
        <v>4927</v>
      </c>
      <c r="J66" s="216">
        <v>8258</v>
      </c>
      <c r="K66" s="216">
        <v>47771</v>
      </c>
      <c r="L66" s="284">
        <v>0</v>
      </c>
      <c r="M66" s="71">
        <v>304888</v>
      </c>
    </row>
    <row r="67" spans="2:13" ht="12.75">
      <c r="B67" s="224"/>
      <c r="C67" s="186"/>
      <c r="D67" s="9">
        <v>0</v>
      </c>
      <c r="E67" s="9">
        <v>0</v>
      </c>
      <c r="F67" s="9">
        <v>0</v>
      </c>
      <c r="G67" s="9">
        <v>0</v>
      </c>
      <c r="H67" s="9">
        <v>0</v>
      </c>
      <c r="I67" s="9">
        <v>0</v>
      </c>
      <c r="J67" s="9">
        <v>0</v>
      </c>
      <c r="K67" s="9">
        <v>0</v>
      </c>
      <c r="L67" s="9">
        <v>0</v>
      </c>
      <c r="M67" s="9"/>
    </row>
    <row r="68" spans="2:13" ht="12.75">
      <c r="B68" s="222" t="s">
        <v>193</v>
      </c>
      <c r="C68" s="223"/>
      <c r="D68" s="71">
        <v>25422</v>
      </c>
      <c r="E68" s="71">
        <v>8</v>
      </c>
      <c r="F68" s="71">
        <v>377</v>
      </c>
      <c r="G68" s="71">
        <v>1381</v>
      </c>
      <c r="H68" s="71">
        <v>3374</v>
      </c>
      <c r="I68" s="71">
        <v>393</v>
      </c>
      <c r="J68" s="71">
        <v>1805</v>
      </c>
      <c r="K68" s="71">
        <v>56945</v>
      </c>
      <c r="L68" s="71">
        <v>683</v>
      </c>
      <c r="M68" s="71">
        <v>90388</v>
      </c>
    </row>
    <row r="69" spans="2:13" ht="12.75">
      <c r="B69" s="224"/>
      <c r="C69" s="186"/>
      <c r="D69" s="9">
        <v>0</v>
      </c>
      <c r="E69" s="9">
        <v>0</v>
      </c>
      <c r="F69" s="9">
        <v>0</v>
      </c>
      <c r="G69" s="9">
        <v>0</v>
      </c>
      <c r="H69" s="9">
        <v>0</v>
      </c>
      <c r="I69" s="9">
        <v>0</v>
      </c>
      <c r="J69" s="9">
        <v>0</v>
      </c>
      <c r="K69" s="9">
        <v>0</v>
      </c>
      <c r="L69" s="9">
        <v>0</v>
      </c>
      <c r="M69" s="9"/>
    </row>
    <row r="70" spans="2:13" ht="12.75">
      <c r="B70" s="224" t="s">
        <v>194</v>
      </c>
      <c r="C70" s="186"/>
      <c r="D70" s="493">
        <v>428943</v>
      </c>
      <c r="E70" s="493">
        <v>0</v>
      </c>
      <c r="F70" s="493">
        <v>4978</v>
      </c>
      <c r="G70" s="493">
        <v>0</v>
      </c>
      <c r="H70" s="493">
        <v>15459</v>
      </c>
      <c r="I70" s="493">
        <v>7136</v>
      </c>
      <c r="J70" s="8">
        <v>18235</v>
      </c>
      <c r="K70" s="8">
        <v>0</v>
      </c>
      <c r="L70" s="8">
        <v>4648</v>
      </c>
      <c r="M70" s="8">
        <v>479399</v>
      </c>
    </row>
    <row r="71" spans="2:13" ht="12.75">
      <c r="B71" s="219" t="s">
        <v>63</v>
      </c>
      <c r="C71" s="220"/>
      <c r="D71" s="826">
        <v>44508</v>
      </c>
      <c r="E71" s="826">
        <v>4559</v>
      </c>
      <c r="F71" s="826">
        <v>23209</v>
      </c>
      <c r="G71" s="826">
        <v>2038</v>
      </c>
      <c r="H71" s="826">
        <v>2878</v>
      </c>
      <c r="I71" s="826">
        <v>2511</v>
      </c>
      <c r="J71" s="221">
        <v>1330</v>
      </c>
      <c r="K71" s="221">
        <v>0</v>
      </c>
      <c r="L71" s="221">
        <v>2451</v>
      </c>
      <c r="M71" s="221">
        <v>83484</v>
      </c>
    </row>
    <row r="72" spans="2:13" ht="12.75">
      <c r="B72" s="222" t="s">
        <v>195</v>
      </c>
      <c r="C72" s="223"/>
      <c r="D72" s="71">
        <v>473451</v>
      </c>
      <c r="E72" s="71">
        <v>4559</v>
      </c>
      <c r="F72" s="71">
        <v>28187</v>
      </c>
      <c r="G72" s="71">
        <v>2038</v>
      </c>
      <c r="H72" s="71">
        <v>18337</v>
      </c>
      <c r="I72" s="71">
        <v>9647</v>
      </c>
      <c r="J72" s="71">
        <v>19565</v>
      </c>
      <c r="K72" s="71">
        <v>0</v>
      </c>
      <c r="L72" s="71">
        <v>7099</v>
      </c>
      <c r="M72" s="71">
        <v>562883</v>
      </c>
    </row>
    <row r="73" spans="2:13" ht="12.75">
      <c r="B73" s="219"/>
      <c r="C73" s="221"/>
      <c r="D73" s="221"/>
      <c r="E73" s="221"/>
      <c r="F73" s="221"/>
      <c r="G73" s="221"/>
      <c r="H73" s="221"/>
      <c r="I73" s="221"/>
      <c r="J73" s="221"/>
      <c r="K73" s="221"/>
      <c r="L73" s="221"/>
      <c r="M73" s="221"/>
    </row>
    <row r="74" spans="2:13" ht="13.5" thickBot="1">
      <c r="B74" s="226" t="s">
        <v>196</v>
      </c>
      <c r="C74" s="227"/>
      <c r="D74" s="227">
        <v>1428640</v>
      </c>
      <c r="E74" s="227">
        <v>69941</v>
      </c>
      <c r="F74" s="227">
        <v>71601</v>
      </c>
      <c r="G74" s="227">
        <v>41717</v>
      </c>
      <c r="H74" s="227">
        <v>47229</v>
      </c>
      <c r="I74" s="227">
        <v>30055</v>
      </c>
      <c r="J74" s="227">
        <v>58006</v>
      </c>
      <c r="K74" s="227">
        <v>262956</v>
      </c>
      <c r="L74" s="227">
        <v>83538</v>
      </c>
      <c r="M74" s="227">
        <v>2093683</v>
      </c>
    </row>
    <row r="75" spans="2:13" ht="12.75">
      <c r="B75" s="4"/>
      <c r="C75" s="10"/>
      <c r="D75" s="10"/>
      <c r="E75" s="10"/>
      <c r="F75" s="10"/>
      <c r="G75" s="10"/>
      <c r="H75" s="10"/>
      <c r="I75" s="10"/>
      <c r="J75" s="10"/>
      <c r="K75" s="10"/>
      <c r="L75" s="10"/>
      <c r="M75" s="10"/>
    </row>
    <row r="76" spans="2:13" ht="12.75">
      <c r="B76" s="4" t="s">
        <v>832</v>
      </c>
      <c r="C76" s="10"/>
      <c r="D76" s="71"/>
      <c r="E76" s="71"/>
      <c r="F76" s="71"/>
      <c r="G76" s="71"/>
      <c r="H76" s="71"/>
      <c r="I76" s="71"/>
      <c r="J76" s="10"/>
      <c r="K76" s="10"/>
      <c r="L76" s="10"/>
      <c r="M76" s="10"/>
    </row>
    <row r="77" spans="2:13" ht="12.75">
      <c r="B77" s="489"/>
      <c r="C77" s="11"/>
      <c r="D77" s="11"/>
      <c r="E77" s="11"/>
      <c r="F77" s="11"/>
      <c r="G77" s="11"/>
      <c r="H77" s="11"/>
      <c r="I77" s="11"/>
      <c r="J77" s="11"/>
      <c r="K77" s="11"/>
      <c r="L77" s="11"/>
      <c r="M77" s="490"/>
    </row>
  </sheetData>
  <sheetProtection/>
  <printOptions/>
  <pageMargins left="0.75" right="0.75" top="1" bottom="1" header="0.5" footer="0.5"/>
  <pageSetup fitToHeight="1" fitToWidth="1" horizontalDpi="600" verticalDpi="600" orientation="portrait" paperSize="9" scale="72" r:id="rId1"/>
  <headerFooter alignWithMargins="0">
    <oddFooter>&amp;L&amp;F &amp;A&amp;R&amp;D &amp;T</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M79"/>
  <sheetViews>
    <sheetView showGridLines="0" showZeros="0" zoomScalePageLayoutView="0" workbookViewId="0" topLeftCell="A1">
      <selection activeCell="A1" sqref="A1"/>
    </sheetView>
  </sheetViews>
  <sheetFormatPr defaultColWidth="9.140625" defaultRowHeight="12.75"/>
  <cols>
    <col min="1" max="1" width="4.28125" style="66" customWidth="1"/>
    <col min="2" max="2" width="28.421875" style="94" customWidth="1"/>
    <col min="3" max="3" width="9.7109375" style="1" customWidth="1"/>
    <col min="4" max="4" width="10.8515625" style="1" bestFit="1" customWidth="1"/>
    <col min="5" max="9" width="9.7109375" style="1" customWidth="1"/>
    <col min="10" max="10" width="8.7109375" style="1" customWidth="1"/>
    <col min="11" max="11" width="8.28125" style="1" customWidth="1"/>
    <col min="12" max="12" width="9.8515625" style="1" customWidth="1"/>
    <col min="13" max="13" width="12.57421875" style="1" bestFit="1" customWidth="1"/>
    <col min="14" max="16384" width="9.140625" style="1" customWidth="1"/>
  </cols>
  <sheetData>
    <row r="1" spans="1:12" ht="12.75">
      <c r="A1" s="36"/>
      <c r="B1" s="67"/>
      <c r="C1" s="67"/>
      <c r="D1" s="68"/>
      <c r="E1" s="68"/>
      <c r="F1" s="68"/>
      <c r="G1" s="68"/>
      <c r="H1" s="68"/>
      <c r="I1" s="69"/>
      <c r="J1" s="68"/>
      <c r="K1" s="68"/>
      <c r="L1" s="68"/>
    </row>
    <row r="2" spans="1:12" ht="15">
      <c r="A2" s="36"/>
      <c r="B2" s="88" t="s">
        <v>198</v>
      </c>
      <c r="C2" s="67"/>
      <c r="D2" s="68"/>
      <c r="E2" s="68"/>
      <c r="F2" s="68"/>
      <c r="G2" s="68"/>
      <c r="H2" s="68"/>
      <c r="I2" s="69"/>
      <c r="J2" s="68"/>
      <c r="K2" s="68"/>
      <c r="L2" s="68"/>
    </row>
    <row r="3" spans="1:12" ht="12.75">
      <c r="A3" s="36"/>
      <c r="B3" s="145"/>
      <c r="C3" s="67"/>
      <c r="D3" s="68"/>
      <c r="E3" s="68"/>
      <c r="F3" s="68"/>
      <c r="G3" s="68"/>
      <c r="H3" s="68"/>
      <c r="I3" s="69"/>
      <c r="J3" s="68"/>
      <c r="K3" s="68"/>
      <c r="L3" s="68"/>
    </row>
    <row r="4" spans="1:13" ht="12.75">
      <c r="A4" s="36"/>
      <c r="B4" s="207" t="s">
        <v>854</v>
      </c>
      <c r="C4" s="208"/>
      <c r="D4" s="209"/>
      <c r="E4" s="210"/>
      <c r="F4" s="210"/>
      <c r="G4" s="210"/>
      <c r="H4" s="210"/>
      <c r="I4" s="210"/>
      <c r="J4" s="211"/>
      <c r="K4" s="210"/>
      <c r="L4" s="210"/>
      <c r="M4" s="210"/>
    </row>
    <row r="5" spans="1:13" ht="12.75">
      <c r="A5" s="36"/>
      <c r="B5" s="212" t="s">
        <v>16</v>
      </c>
      <c r="C5" s="213"/>
      <c r="D5" s="214" t="s">
        <v>182</v>
      </c>
      <c r="E5" s="214" t="s">
        <v>66</v>
      </c>
      <c r="F5" s="214" t="s">
        <v>65</v>
      </c>
      <c r="G5" s="214" t="s">
        <v>67</v>
      </c>
      <c r="H5" s="214" t="s">
        <v>70</v>
      </c>
      <c r="I5" s="214" t="s">
        <v>71</v>
      </c>
      <c r="J5" s="214" t="s">
        <v>72</v>
      </c>
      <c r="K5" s="214" t="s">
        <v>176</v>
      </c>
      <c r="L5" s="214" t="s">
        <v>63</v>
      </c>
      <c r="M5" s="215" t="s">
        <v>42</v>
      </c>
    </row>
    <row r="6" spans="2:13" ht="12.75">
      <c r="B6" s="71" t="s">
        <v>183</v>
      </c>
      <c r="C6" s="72"/>
      <c r="D6" s="216">
        <v>30387</v>
      </c>
      <c r="E6" s="216">
        <v>1093</v>
      </c>
      <c r="F6" s="73">
        <v>2882</v>
      </c>
      <c r="G6" s="216">
        <v>716</v>
      </c>
      <c r="H6" s="216">
        <v>383</v>
      </c>
      <c r="I6" s="223">
        <v>225</v>
      </c>
      <c r="J6" s="73">
        <v>227</v>
      </c>
      <c r="K6" s="73">
        <v>17416</v>
      </c>
      <c r="L6" s="73">
        <v>11269</v>
      </c>
      <c r="M6" s="73">
        <v>64598</v>
      </c>
    </row>
    <row r="7" spans="2:13" ht="12.75">
      <c r="B7" s="9"/>
      <c r="C7" s="72"/>
      <c r="D7" s="217">
        <v>0</v>
      </c>
      <c r="E7" s="217">
        <v>0</v>
      </c>
      <c r="F7" s="74">
        <v>0</v>
      </c>
      <c r="G7" s="217">
        <v>0</v>
      </c>
      <c r="H7" s="217">
        <v>0</v>
      </c>
      <c r="I7" s="186">
        <v>0</v>
      </c>
      <c r="J7" s="74">
        <v>0</v>
      </c>
      <c r="K7" s="74">
        <v>0</v>
      </c>
      <c r="L7" s="74">
        <v>0</v>
      </c>
      <c r="M7" s="74"/>
    </row>
    <row r="8" spans="2:13" ht="12.75">
      <c r="B8" s="218" t="s">
        <v>184</v>
      </c>
      <c r="C8" s="72"/>
      <c r="D8" s="217">
        <v>40918</v>
      </c>
      <c r="E8" s="217">
        <v>247</v>
      </c>
      <c r="F8" s="74">
        <v>807</v>
      </c>
      <c r="G8" s="217">
        <v>62</v>
      </c>
      <c r="H8" s="217">
        <v>185</v>
      </c>
      <c r="I8" s="186">
        <v>10</v>
      </c>
      <c r="J8" s="74">
        <v>113</v>
      </c>
      <c r="K8" s="74">
        <v>7082</v>
      </c>
      <c r="L8" s="74">
        <v>8617</v>
      </c>
      <c r="M8" s="74">
        <v>58041</v>
      </c>
    </row>
    <row r="9" spans="2:13" ht="12.75">
      <c r="B9" s="218" t="s">
        <v>185</v>
      </c>
      <c r="C9" s="72"/>
      <c r="D9" s="217">
        <v>25692</v>
      </c>
      <c r="E9" s="217">
        <v>4313</v>
      </c>
      <c r="F9" s="74">
        <v>1118</v>
      </c>
      <c r="G9" s="217">
        <v>590</v>
      </c>
      <c r="H9" s="217">
        <v>2701</v>
      </c>
      <c r="I9" s="186">
        <v>1581</v>
      </c>
      <c r="J9" s="74">
        <v>7976</v>
      </c>
      <c r="K9" s="74">
        <v>2894</v>
      </c>
      <c r="L9" s="74">
        <v>5088</v>
      </c>
      <c r="M9" s="74">
        <v>51953</v>
      </c>
    </row>
    <row r="10" spans="2:13" ht="12.75">
      <c r="B10" s="218" t="s">
        <v>186</v>
      </c>
      <c r="C10" s="72"/>
      <c r="D10" s="217">
        <v>16899</v>
      </c>
      <c r="E10" s="217">
        <v>120</v>
      </c>
      <c r="F10" s="74">
        <v>2165</v>
      </c>
      <c r="G10" s="217">
        <v>1376</v>
      </c>
      <c r="H10" s="217">
        <v>786</v>
      </c>
      <c r="I10" s="186">
        <v>1485</v>
      </c>
      <c r="J10" s="74">
        <v>1781</v>
      </c>
      <c r="K10" s="74">
        <v>4277</v>
      </c>
      <c r="L10" s="74">
        <v>52</v>
      </c>
      <c r="M10" s="74">
        <v>28941</v>
      </c>
    </row>
    <row r="11" spans="2:13" ht="12.75">
      <c r="B11" s="218" t="s">
        <v>187</v>
      </c>
      <c r="C11" s="72"/>
      <c r="D11" s="217">
        <v>40323</v>
      </c>
      <c r="E11" s="217">
        <v>330</v>
      </c>
      <c r="F11" s="74">
        <v>719</v>
      </c>
      <c r="G11" s="217">
        <v>393</v>
      </c>
      <c r="H11" s="217">
        <v>338</v>
      </c>
      <c r="I11" s="186">
        <v>128</v>
      </c>
      <c r="J11" s="74">
        <v>120</v>
      </c>
      <c r="K11" s="74">
        <v>55</v>
      </c>
      <c r="L11" s="74">
        <v>5602</v>
      </c>
      <c r="M11" s="74">
        <v>48008</v>
      </c>
    </row>
    <row r="12" spans="2:13" ht="12.75">
      <c r="B12" s="218" t="s">
        <v>188</v>
      </c>
      <c r="C12" s="72"/>
      <c r="D12" s="217">
        <v>61849</v>
      </c>
      <c r="E12" s="217">
        <v>785</v>
      </c>
      <c r="F12" s="74">
        <v>1787</v>
      </c>
      <c r="G12" s="217">
        <v>126</v>
      </c>
      <c r="H12" s="217">
        <v>2093</v>
      </c>
      <c r="I12" s="186">
        <v>2234</v>
      </c>
      <c r="J12" s="74">
        <v>1368</v>
      </c>
      <c r="K12" s="74">
        <v>14341</v>
      </c>
      <c r="L12" s="74">
        <v>347</v>
      </c>
      <c r="M12" s="74">
        <v>84930</v>
      </c>
    </row>
    <row r="13" spans="2:13" ht="12.75">
      <c r="B13" s="218" t="s">
        <v>189</v>
      </c>
      <c r="C13" s="72"/>
      <c r="D13" s="217">
        <v>8501</v>
      </c>
      <c r="E13" s="217">
        <v>284</v>
      </c>
      <c r="F13" s="74">
        <v>102</v>
      </c>
      <c r="G13" s="217">
        <v>81</v>
      </c>
      <c r="H13" s="217">
        <v>509</v>
      </c>
      <c r="I13" s="186">
        <v>205</v>
      </c>
      <c r="J13" s="74">
        <v>412</v>
      </c>
      <c r="K13" s="74">
        <v>614</v>
      </c>
      <c r="L13" s="74">
        <v>51</v>
      </c>
      <c r="M13" s="74">
        <v>10759</v>
      </c>
    </row>
    <row r="14" spans="2:13" ht="12.75">
      <c r="B14" s="218" t="s">
        <v>190</v>
      </c>
      <c r="C14" s="72"/>
      <c r="D14" s="217">
        <v>56487</v>
      </c>
      <c r="E14" s="217">
        <v>3185</v>
      </c>
      <c r="F14" s="74">
        <v>1120</v>
      </c>
      <c r="G14" s="217">
        <v>3140</v>
      </c>
      <c r="H14" s="217">
        <v>2513</v>
      </c>
      <c r="I14" s="186">
        <v>1623</v>
      </c>
      <c r="J14" s="74">
        <v>3202</v>
      </c>
      <c r="K14" s="74">
        <v>9011</v>
      </c>
      <c r="L14" s="74">
        <v>9105</v>
      </c>
      <c r="M14" s="74">
        <v>89386</v>
      </c>
    </row>
    <row r="15" spans="2:13" ht="12.75">
      <c r="B15" s="218" t="s">
        <v>191</v>
      </c>
      <c r="C15" s="72"/>
      <c r="D15" s="217">
        <v>6881</v>
      </c>
      <c r="E15" s="217">
        <v>17</v>
      </c>
      <c r="F15" s="74">
        <v>0</v>
      </c>
      <c r="G15" s="217">
        <v>43</v>
      </c>
      <c r="H15" s="217">
        <v>1662</v>
      </c>
      <c r="I15" s="186">
        <v>1944</v>
      </c>
      <c r="J15" s="74">
        <v>906</v>
      </c>
      <c r="K15" s="74">
        <v>0</v>
      </c>
      <c r="L15" s="74">
        <v>7</v>
      </c>
      <c r="M15" s="74">
        <v>11460</v>
      </c>
    </row>
    <row r="16" spans="2:13" ht="12.75">
      <c r="B16" s="218" t="s">
        <v>478</v>
      </c>
      <c r="C16" s="72"/>
      <c r="D16" s="217">
        <v>21762</v>
      </c>
      <c r="E16" s="217">
        <v>14</v>
      </c>
      <c r="F16" s="74">
        <v>50</v>
      </c>
      <c r="G16" s="217">
        <v>243</v>
      </c>
      <c r="H16" s="217">
        <v>748</v>
      </c>
      <c r="I16" s="186">
        <v>93</v>
      </c>
      <c r="J16" s="74">
        <v>26</v>
      </c>
      <c r="K16" s="74">
        <v>323</v>
      </c>
      <c r="L16" s="74">
        <v>0</v>
      </c>
      <c r="M16" s="74">
        <v>23259</v>
      </c>
    </row>
    <row r="17" spans="2:13" ht="12.75">
      <c r="B17" s="218" t="s">
        <v>479</v>
      </c>
      <c r="C17" s="72"/>
      <c r="D17" s="217">
        <v>20244</v>
      </c>
      <c r="E17" s="217">
        <v>36</v>
      </c>
      <c r="F17" s="74">
        <v>7</v>
      </c>
      <c r="G17" s="217">
        <v>7865</v>
      </c>
      <c r="H17" s="217">
        <v>1238</v>
      </c>
      <c r="I17" s="186">
        <v>885</v>
      </c>
      <c r="J17" s="74">
        <v>3478</v>
      </c>
      <c r="K17" s="74">
        <v>5347</v>
      </c>
      <c r="L17" s="74">
        <v>262</v>
      </c>
      <c r="M17" s="74">
        <v>39362</v>
      </c>
    </row>
    <row r="18" spans="2:13" ht="12.75">
      <c r="B18" s="219" t="s">
        <v>63</v>
      </c>
      <c r="C18" s="220"/>
      <c r="D18" s="221">
        <v>19898</v>
      </c>
      <c r="E18" s="221">
        <v>921</v>
      </c>
      <c r="F18" s="221">
        <v>524</v>
      </c>
      <c r="G18" s="221">
        <v>509</v>
      </c>
      <c r="H18" s="221">
        <v>362</v>
      </c>
      <c r="I18" s="221">
        <v>153</v>
      </c>
      <c r="J18" s="221">
        <v>154</v>
      </c>
      <c r="K18" s="221">
        <v>825</v>
      </c>
      <c r="L18" s="221">
        <v>1985</v>
      </c>
      <c r="M18" s="221">
        <v>25331</v>
      </c>
    </row>
    <row r="19" spans="2:13" ht="12.75">
      <c r="B19" s="222" t="s">
        <v>142</v>
      </c>
      <c r="C19" s="223"/>
      <c r="D19" s="71">
        <v>319454</v>
      </c>
      <c r="E19" s="71">
        <v>10252</v>
      </c>
      <c r="F19" s="71">
        <v>8399</v>
      </c>
      <c r="G19" s="71">
        <v>14428</v>
      </c>
      <c r="H19" s="71">
        <v>13135</v>
      </c>
      <c r="I19" s="71">
        <v>10341</v>
      </c>
      <c r="J19" s="71">
        <v>19536</v>
      </c>
      <c r="K19" s="71">
        <v>44769</v>
      </c>
      <c r="L19" s="71">
        <v>31116</v>
      </c>
      <c r="M19" s="71">
        <v>471430</v>
      </c>
    </row>
    <row r="20" spans="2:13" ht="12.75">
      <c r="B20" s="224"/>
      <c r="C20" s="186"/>
      <c r="D20" s="9"/>
      <c r="E20" s="9"/>
      <c r="F20" s="9"/>
      <c r="G20" s="9"/>
      <c r="H20" s="9"/>
      <c r="I20" s="9"/>
      <c r="J20" s="9"/>
      <c r="K20" s="9"/>
      <c r="L20" s="9"/>
      <c r="M20" s="9"/>
    </row>
    <row r="21" spans="2:13" ht="24">
      <c r="B21" s="224" t="s">
        <v>433</v>
      </c>
      <c r="C21" s="186"/>
      <c r="D21" s="217">
        <v>91611</v>
      </c>
      <c r="E21" s="217">
        <v>3</v>
      </c>
      <c r="F21" s="217">
        <v>1069</v>
      </c>
      <c r="G21" s="217">
        <v>459</v>
      </c>
      <c r="H21" s="217">
        <v>5865</v>
      </c>
      <c r="I21" s="217">
        <v>3958</v>
      </c>
      <c r="J21" s="217">
        <v>7360</v>
      </c>
      <c r="K21" s="217">
        <v>30049</v>
      </c>
      <c r="L21" s="217">
        <v>0</v>
      </c>
      <c r="M21" s="217">
        <v>140374</v>
      </c>
    </row>
    <row r="22" spans="2:13" ht="24">
      <c r="B22" s="224" t="s">
        <v>434</v>
      </c>
      <c r="C22" s="186"/>
      <c r="D22" s="217">
        <v>67813</v>
      </c>
      <c r="E22" s="217">
        <v>0</v>
      </c>
      <c r="F22" s="217">
        <v>2</v>
      </c>
      <c r="G22" s="217">
        <v>0</v>
      </c>
      <c r="H22" s="217">
        <v>0</v>
      </c>
      <c r="I22" s="217">
        <v>343</v>
      </c>
      <c r="J22" s="217">
        <v>6</v>
      </c>
      <c r="K22" s="217">
        <v>7713</v>
      </c>
      <c r="L22" s="217">
        <v>0</v>
      </c>
      <c r="M22" s="217">
        <v>75877</v>
      </c>
    </row>
    <row r="23" spans="2:13" ht="24">
      <c r="B23" s="219" t="s">
        <v>435</v>
      </c>
      <c r="C23" s="220"/>
      <c r="D23" s="225">
        <v>44307</v>
      </c>
      <c r="E23" s="225">
        <v>0</v>
      </c>
      <c r="F23" s="225">
        <v>0</v>
      </c>
      <c r="G23" s="225">
        <v>0</v>
      </c>
      <c r="H23" s="225">
        <v>0</v>
      </c>
      <c r="I23" s="225">
        <v>0</v>
      </c>
      <c r="J23" s="225"/>
      <c r="K23" s="225">
        <v>0</v>
      </c>
      <c r="L23" s="225">
        <v>0</v>
      </c>
      <c r="M23" s="225">
        <v>44307</v>
      </c>
    </row>
    <row r="24" spans="2:13" ht="12.75">
      <c r="B24" s="222" t="s">
        <v>192</v>
      </c>
      <c r="C24" s="223"/>
      <c r="D24" s="216">
        <v>203731</v>
      </c>
      <c r="E24" s="216">
        <v>3</v>
      </c>
      <c r="F24" s="216">
        <v>1071</v>
      </c>
      <c r="G24" s="216">
        <v>459</v>
      </c>
      <c r="H24" s="216">
        <v>5865</v>
      </c>
      <c r="I24" s="216">
        <v>4301</v>
      </c>
      <c r="J24" s="216">
        <v>7366</v>
      </c>
      <c r="K24" s="216">
        <v>37762</v>
      </c>
      <c r="L24" s="216">
        <v>0</v>
      </c>
      <c r="M24" s="216">
        <v>260558</v>
      </c>
    </row>
    <row r="25" spans="2:13" ht="12.75">
      <c r="B25" s="224"/>
      <c r="C25" s="186"/>
      <c r="D25" s="9"/>
      <c r="E25" s="9"/>
      <c r="F25" s="9"/>
      <c r="G25" s="9"/>
      <c r="H25" s="9"/>
      <c r="I25" s="9"/>
      <c r="J25" s="9"/>
      <c r="K25" s="9"/>
      <c r="L25" s="9"/>
      <c r="M25" s="9"/>
    </row>
    <row r="26" spans="2:13" ht="12.75">
      <c r="B26" s="222" t="s">
        <v>193</v>
      </c>
      <c r="C26" s="223"/>
      <c r="D26" s="71">
        <v>13221</v>
      </c>
      <c r="E26" s="71">
        <v>11</v>
      </c>
      <c r="F26" s="71">
        <v>87</v>
      </c>
      <c r="G26" s="71">
        <v>1148</v>
      </c>
      <c r="H26" s="71">
        <v>1129</v>
      </c>
      <c r="I26" s="71">
        <v>346</v>
      </c>
      <c r="J26" s="71">
        <v>897</v>
      </c>
      <c r="K26" s="71">
        <v>33534</v>
      </c>
      <c r="L26" s="71">
        <v>680</v>
      </c>
      <c r="M26" s="71">
        <v>51053</v>
      </c>
    </row>
    <row r="27" spans="2:13" ht="12.75">
      <c r="B27" s="224"/>
      <c r="C27" s="186"/>
      <c r="D27" s="9">
        <v>0</v>
      </c>
      <c r="E27" s="9">
        <v>0</v>
      </c>
      <c r="F27" s="9">
        <v>0</v>
      </c>
      <c r="G27" s="9">
        <v>0</v>
      </c>
      <c r="H27" s="9">
        <v>0</v>
      </c>
      <c r="I27" s="9">
        <v>0</v>
      </c>
      <c r="J27" s="9">
        <v>0</v>
      </c>
      <c r="K27" s="9">
        <v>0</v>
      </c>
      <c r="L27" s="9">
        <v>0</v>
      </c>
      <c r="M27" s="9"/>
    </row>
    <row r="28" spans="2:13" ht="12.75">
      <c r="B28" s="224" t="s">
        <v>194</v>
      </c>
      <c r="C28" s="186"/>
      <c r="D28" s="8">
        <v>418517</v>
      </c>
      <c r="E28" s="8">
        <v>0</v>
      </c>
      <c r="F28" s="8">
        <v>3670</v>
      </c>
      <c r="G28" s="8">
        <v>0</v>
      </c>
      <c r="H28" s="8">
        <v>15806</v>
      </c>
      <c r="I28" s="8">
        <v>6775</v>
      </c>
      <c r="J28" s="8">
        <v>17431</v>
      </c>
      <c r="K28" s="8">
        <v>0</v>
      </c>
      <c r="L28" s="8">
        <v>4942</v>
      </c>
      <c r="M28" s="8">
        <v>467141</v>
      </c>
    </row>
    <row r="29" spans="2:13" ht="12.75">
      <c r="B29" s="219" t="s">
        <v>63</v>
      </c>
      <c r="C29" s="220"/>
      <c r="D29" s="221">
        <v>24939</v>
      </c>
      <c r="E29" s="221">
        <v>2361</v>
      </c>
      <c r="F29" s="221">
        <v>5626</v>
      </c>
      <c r="G29" s="221">
        <v>993</v>
      </c>
      <c r="H29" s="221">
        <v>2478</v>
      </c>
      <c r="I29" s="221">
        <v>1737</v>
      </c>
      <c r="J29" s="221">
        <v>1761</v>
      </c>
      <c r="K29" s="221">
        <v>0</v>
      </c>
      <c r="L29" s="221">
        <v>2080</v>
      </c>
      <c r="M29" s="221">
        <v>41975</v>
      </c>
    </row>
    <row r="30" spans="2:13" ht="12.75">
      <c r="B30" s="222" t="s">
        <v>195</v>
      </c>
      <c r="C30" s="223"/>
      <c r="D30" s="71">
        <v>443456</v>
      </c>
      <c r="E30" s="71">
        <v>2361</v>
      </c>
      <c r="F30" s="71">
        <v>9296</v>
      </c>
      <c r="G30" s="71">
        <v>993</v>
      </c>
      <c r="H30" s="71">
        <v>18284</v>
      </c>
      <c r="I30" s="71">
        <v>8512</v>
      </c>
      <c r="J30" s="71">
        <v>19192</v>
      </c>
      <c r="K30" s="71">
        <v>0</v>
      </c>
      <c r="L30" s="71">
        <v>7022</v>
      </c>
      <c r="M30" s="71">
        <v>509116</v>
      </c>
    </row>
    <row r="31" spans="2:13" ht="12.75">
      <c r="B31" s="219"/>
      <c r="C31" s="221"/>
      <c r="D31" s="221">
        <v>0</v>
      </c>
      <c r="E31" s="221">
        <v>0</v>
      </c>
      <c r="F31" s="221">
        <v>0</v>
      </c>
      <c r="G31" s="221">
        <v>0</v>
      </c>
      <c r="H31" s="221">
        <v>0</v>
      </c>
      <c r="I31" s="221">
        <v>0</v>
      </c>
      <c r="J31" s="221">
        <v>0</v>
      </c>
      <c r="K31" s="221">
        <v>0</v>
      </c>
      <c r="L31" s="221">
        <v>0</v>
      </c>
      <c r="M31" s="221">
        <v>0</v>
      </c>
    </row>
    <row r="32" spans="2:13" ht="13.5" thickBot="1">
      <c r="B32" s="226" t="s">
        <v>199</v>
      </c>
      <c r="C32" s="227"/>
      <c r="D32" s="227">
        <v>1010249</v>
      </c>
      <c r="E32" s="227">
        <v>13720</v>
      </c>
      <c r="F32" s="227">
        <v>21735</v>
      </c>
      <c r="G32" s="227">
        <v>17744</v>
      </c>
      <c r="H32" s="227">
        <v>38796</v>
      </c>
      <c r="I32" s="227">
        <v>23725</v>
      </c>
      <c r="J32" s="227">
        <v>47218</v>
      </c>
      <c r="K32" s="227">
        <v>133481</v>
      </c>
      <c r="L32" s="227">
        <v>50087</v>
      </c>
      <c r="M32" s="227">
        <v>1356755</v>
      </c>
    </row>
    <row r="33" spans="2:13" ht="12.75">
      <c r="B33" s="229"/>
      <c r="C33" s="71"/>
      <c r="D33" s="71"/>
      <c r="E33" s="71"/>
      <c r="F33" s="71"/>
      <c r="G33" s="71"/>
      <c r="H33" s="71"/>
      <c r="I33" s="71"/>
      <c r="J33" s="71"/>
      <c r="K33" s="71"/>
      <c r="L33" s="71"/>
      <c r="M33" s="71"/>
    </row>
    <row r="34" spans="2:13" ht="12.75">
      <c r="B34" s="224" t="s">
        <v>200</v>
      </c>
      <c r="C34" s="186"/>
      <c r="D34" s="217"/>
      <c r="E34" s="217"/>
      <c r="F34" s="217"/>
      <c r="G34" s="217"/>
      <c r="H34" s="217"/>
      <c r="I34" s="217"/>
      <c r="J34" s="217"/>
      <c r="K34" s="217"/>
      <c r="L34" s="217"/>
      <c r="M34" s="217">
        <v>9357</v>
      </c>
    </row>
    <row r="35" spans="2:13" ht="12.75">
      <c r="B35" s="224" t="s">
        <v>201</v>
      </c>
      <c r="C35" s="186"/>
      <c r="D35" s="217"/>
      <c r="E35" s="217"/>
      <c r="F35" s="217"/>
      <c r="G35" s="217"/>
      <c r="H35" s="217"/>
      <c r="I35" s="217"/>
      <c r="J35" s="217"/>
      <c r="K35" s="217"/>
      <c r="L35" s="217"/>
      <c r="M35" s="217">
        <v>87826</v>
      </c>
    </row>
    <row r="36" spans="2:13" ht="12.75">
      <c r="B36" s="224" t="s">
        <v>320</v>
      </c>
      <c r="C36" s="186"/>
      <c r="D36" s="217"/>
      <c r="E36" s="217"/>
      <c r="F36" s="217"/>
      <c r="G36" s="217"/>
      <c r="H36" s="217"/>
      <c r="I36" s="217"/>
      <c r="J36" s="217"/>
      <c r="K36" s="217"/>
      <c r="L36" s="217"/>
      <c r="M36" s="217">
        <v>22521</v>
      </c>
    </row>
    <row r="37" spans="2:13" ht="12.75">
      <c r="B37" s="224" t="s">
        <v>202</v>
      </c>
      <c r="C37" s="186"/>
      <c r="D37" s="217"/>
      <c r="E37" s="217"/>
      <c r="F37" s="217"/>
      <c r="G37" s="217"/>
      <c r="H37" s="217"/>
      <c r="I37" s="217"/>
      <c r="J37" s="217"/>
      <c r="K37" s="217"/>
      <c r="L37" s="217"/>
      <c r="M37" s="217">
        <v>-5266</v>
      </c>
    </row>
    <row r="38" spans="2:13" ht="13.5" thickBot="1">
      <c r="B38" s="230" t="s">
        <v>203</v>
      </c>
      <c r="C38" s="285"/>
      <c r="D38" s="231"/>
      <c r="E38" s="231"/>
      <c r="F38" s="231"/>
      <c r="G38" s="231"/>
      <c r="H38" s="231"/>
      <c r="I38" s="231"/>
      <c r="J38" s="231"/>
      <c r="K38" s="231"/>
      <c r="L38" s="231"/>
      <c r="M38" s="231">
        <v>1471193</v>
      </c>
    </row>
    <row r="39" spans="2:13" ht="12.75">
      <c r="B39" s="4"/>
      <c r="C39" s="10"/>
      <c r="D39" s="10"/>
      <c r="E39" s="10"/>
      <c r="F39" s="10"/>
      <c r="G39" s="10"/>
      <c r="H39" s="10"/>
      <c r="I39" s="10"/>
      <c r="J39" s="10"/>
      <c r="K39" s="10"/>
      <c r="L39" s="10"/>
      <c r="M39" s="10"/>
    </row>
    <row r="40" spans="2:13" ht="12.75">
      <c r="B40" s="4" t="s">
        <v>204</v>
      </c>
      <c r="C40" s="10"/>
      <c r="D40" s="10"/>
      <c r="E40" s="10"/>
      <c r="F40" s="10"/>
      <c r="G40" s="10"/>
      <c r="H40" s="10"/>
      <c r="I40" s="10"/>
      <c r="J40" s="10"/>
      <c r="K40" s="10"/>
      <c r="L40" s="10"/>
      <c r="M40" s="10"/>
    </row>
    <row r="41" spans="2:13" ht="12.75">
      <c r="B41" s="4"/>
      <c r="C41" s="10"/>
      <c r="D41" s="228"/>
      <c r="E41" s="228"/>
      <c r="F41" s="228"/>
      <c r="G41" s="228"/>
      <c r="H41" s="228"/>
      <c r="I41" s="228"/>
      <c r="J41" s="228"/>
      <c r="K41" s="228"/>
      <c r="L41" s="228"/>
      <c r="M41" s="228"/>
    </row>
    <row r="42" spans="2:13" ht="12.75">
      <c r="B42" s="4"/>
      <c r="C42" s="10"/>
      <c r="D42" s="228"/>
      <c r="E42" s="228"/>
      <c r="F42" s="228"/>
      <c r="G42" s="228"/>
      <c r="H42" s="228"/>
      <c r="I42" s="228"/>
      <c r="J42" s="228"/>
      <c r="K42" s="228"/>
      <c r="L42" s="228"/>
      <c r="M42" s="228"/>
    </row>
    <row r="43" spans="2:13" ht="12.75">
      <c r="B43" s="207" t="s">
        <v>750</v>
      </c>
      <c r="C43" s="208"/>
      <c r="D43" s="209"/>
      <c r="E43" s="210"/>
      <c r="F43" s="210"/>
      <c r="G43" s="210"/>
      <c r="H43" s="210"/>
      <c r="I43" s="210"/>
      <c r="J43" s="211"/>
      <c r="K43" s="210"/>
      <c r="L43" s="210"/>
      <c r="M43" s="210"/>
    </row>
    <row r="44" spans="2:13" ht="12.75">
      <c r="B44" s="212" t="s">
        <v>16</v>
      </c>
      <c r="C44" s="213"/>
      <c r="D44" s="214" t="s">
        <v>182</v>
      </c>
      <c r="E44" s="214" t="s">
        <v>66</v>
      </c>
      <c r="F44" s="214" t="s">
        <v>65</v>
      </c>
      <c r="G44" s="214" t="s">
        <v>67</v>
      </c>
      <c r="H44" s="214" t="s">
        <v>70</v>
      </c>
      <c r="I44" s="214" t="s">
        <v>71</v>
      </c>
      <c r="J44" s="214" t="s">
        <v>72</v>
      </c>
      <c r="K44" s="214" t="s">
        <v>176</v>
      </c>
      <c r="L44" s="214" t="s">
        <v>63</v>
      </c>
      <c r="M44" s="215" t="s">
        <v>42</v>
      </c>
    </row>
    <row r="45" spans="2:13" ht="12.75">
      <c r="B45" s="71" t="s">
        <v>183</v>
      </c>
      <c r="C45" s="72"/>
      <c r="D45" s="216">
        <v>41245</v>
      </c>
      <c r="E45" s="216">
        <v>700</v>
      </c>
      <c r="F45" s="73">
        <v>1240</v>
      </c>
      <c r="G45" s="216">
        <v>1287</v>
      </c>
      <c r="H45" s="216">
        <v>254</v>
      </c>
      <c r="I45" s="223">
        <v>529</v>
      </c>
      <c r="J45" s="73">
        <v>398</v>
      </c>
      <c r="K45" s="73">
        <v>15438</v>
      </c>
      <c r="L45" s="73">
        <v>10687</v>
      </c>
      <c r="M45" s="73">
        <v>71778</v>
      </c>
    </row>
    <row r="46" spans="2:13" ht="12.75">
      <c r="B46" s="9"/>
      <c r="C46" s="72"/>
      <c r="D46" s="217"/>
      <c r="E46" s="217"/>
      <c r="F46" s="74"/>
      <c r="G46" s="217"/>
      <c r="H46" s="217"/>
      <c r="I46" s="186"/>
      <c r="J46" s="74"/>
      <c r="K46" s="74"/>
      <c r="L46" s="74"/>
      <c r="M46" s="74">
        <v>0</v>
      </c>
    </row>
    <row r="47" spans="2:13" ht="12.75">
      <c r="B47" s="218" t="s">
        <v>184</v>
      </c>
      <c r="C47" s="72"/>
      <c r="D47" s="217">
        <v>25223</v>
      </c>
      <c r="E47" s="217">
        <v>76</v>
      </c>
      <c r="F47" s="74">
        <v>634</v>
      </c>
      <c r="G47" s="217">
        <v>64</v>
      </c>
      <c r="H47" s="217">
        <v>244</v>
      </c>
      <c r="I47" s="186">
        <v>10</v>
      </c>
      <c r="J47" s="74">
        <v>41</v>
      </c>
      <c r="K47" s="74">
        <v>7576</v>
      </c>
      <c r="L47" s="74">
        <v>8792</v>
      </c>
      <c r="M47" s="74">
        <v>42660</v>
      </c>
    </row>
    <row r="48" spans="2:13" ht="12.75">
      <c r="B48" s="218" t="s">
        <v>185</v>
      </c>
      <c r="C48" s="72"/>
      <c r="D48" s="217">
        <v>30496</v>
      </c>
      <c r="E48" s="217">
        <v>3004</v>
      </c>
      <c r="F48" s="74">
        <v>1109</v>
      </c>
      <c r="G48" s="217">
        <v>372</v>
      </c>
      <c r="H48" s="217">
        <v>1661</v>
      </c>
      <c r="I48" s="186">
        <v>1571</v>
      </c>
      <c r="J48" s="74">
        <v>6570</v>
      </c>
      <c r="K48" s="74">
        <v>3403</v>
      </c>
      <c r="L48" s="74">
        <v>3454</v>
      </c>
      <c r="M48" s="74">
        <v>51640</v>
      </c>
    </row>
    <row r="49" spans="2:13" ht="12.75">
      <c r="B49" s="218" t="s">
        <v>186</v>
      </c>
      <c r="C49" s="72"/>
      <c r="D49" s="217">
        <v>17068</v>
      </c>
      <c r="E49" s="217">
        <v>272</v>
      </c>
      <c r="F49" s="74">
        <v>2414</v>
      </c>
      <c r="G49" s="217">
        <v>1416</v>
      </c>
      <c r="H49" s="217">
        <v>853</v>
      </c>
      <c r="I49" s="186">
        <v>1590</v>
      </c>
      <c r="J49" s="74">
        <v>2075</v>
      </c>
      <c r="K49" s="74">
        <v>4074</v>
      </c>
      <c r="L49" s="74">
        <v>37</v>
      </c>
      <c r="M49" s="74">
        <v>29799</v>
      </c>
    </row>
    <row r="50" spans="2:13" ht="12.75">
      <c r="B50" s="218" t="s">
        <v>187</v>
      </c>
      <c r="C50" s="72"/>
      <c r="D50" s="217">
        <v>37128</v>
      </c>
      <c r="E50" s="217">
        <v>158</v>
      </c>
      <c r="F50" s="74">
        <v>772</v>
      </c>
      <c r="G50" s="217">
        <v>683</v>
      </c>
      <c r="H50" s="217">
        <v>793</v>
      </c>
      <c r="I50" s="186">
        <v>129</v>
      </c>
      <c r="J50" s="74">
        <v>151</v>
      </c>
      <c r="K50" s="74">
        <v>48</v>
      </c>
      <c r="L50" s="74">
        <v>5324</v>
      </c>
      <c r="M50" s="74">
        <v>45186</v>
      </c>
    </row>
    <row r="51" spans="2:13" ht="12.75">
      <c r="B51" s="218" t="s">
        <v>188</v>
      </c>
      <c r="C51" s="72"/>
      <c r="D51" s="217">
        <v>60958</v>
      </c>
      <c r="E51" s="217">
        <v>928</v>
      </c>
      <c r="F51" s="74">
        <v>3793</v>
      </c>
      <c r="G51" s="217">
        <v>247</v>
      </c>
      <c r="H51" s="217">
        <v>2430</v>
      </c>
      <c r="I51" s="186">
        <v>2451</v>
      </c>
      <c r="J51" s="74">
        <v>1848</v>
      </c>
      <c r="K51" s="74">
        <v>14345</v>
      </c>
      <c r="L51" s="74">
        <v>881</v>
      </c>
      <c r="M51" s="74">
        <v>87881</v>
      </c>
    </row>
    <row r="52" spans="2:13" ht="12.75">
      <c r="B52" s="218" t="s">
        <v>189</v>
      </c>
      <c r="C52" s="72"/>
      <c r="D52" s="217">
        <v>6849</v>
      </c>
      <c r="E52" s="217">
        <v>169</v>
      </c>
      <c r="F52" s="74">
        <v>136</v>
      </c>
      <c r="G52" s="217">
        <v>9</v>
      </c>
      <c r="H52" s="217">
        <v>432</v>
      </c>
      <c r="I52" s="186">
        <v>286</v>
      </c>
      <c r="J52" s="74">
        <v>413</v>
      </c>
      <c r="K52" s="74">
        <v>710</v>
      </c>
      <c r="L52" s="74">
        <v>98</v>
      </c>
      <c r="M52" s="74">
        <v>9102</v>
      </c>
    </row>
    <row r="53" spans="2:13" ht="12.75">
      <c r="B53" s="218" t="s">
        <v>190</v>
      </c>
      <c r="C53" s="72"/>
      <c r="D53" s="217">
        <v>59096</v>
      </c>
      <c r="E53" s="217">
        <v>3223</v>
      </c>
      <c r="F53" s="74">
        <v>1176</v>
      </c>
      <c r="G53" s="217">
        <v>3371</v>
      </c>
      <c r="H53" s="217">
        <v>3207</v>
      </c>
      <c r="I53" s="186">
        <v>1403</v>
      </c>
      <c r="J53" s="74">
        <v>3239</v>
      </c>
      <c r="K53" s="74">
        <v>7755</v>
      </c>
      <c r="L53" s="74">
        <v>8295</v>
      </c>
      <c r="M53" s="74">
        <v>90765</v>
      </c>
    </row>
    <row r="54" spans="2:13" ht="12.75">
      <c r="B54" s="218" t="s">
        <v>191</v>
      </c>
      <c r="C54" s="72"/>
      <c r="D54" s="217">
        <v>6007</v>
      </c>
      <c r="E54" s="217">
        <v>11</v>
      </c>
      <c r="F54" s="74">
        <v>0</v>
      </c>
      <c r="G54" s="217">
        <v>40</v>
      </c>
      <c r="H54" s="217">
        <v>1867</v>
      </c>
      <c r="I54" s="186">
        <v>1837</v>
      </c>
      <c r="J54" s="74">
        <v>749</v>
      </c>
      <c r="K54" s="74">
        <v>0</v>
      </c>
      <c r="L54" s="74">
        <v>6</v>
      </c>
      <c r="M54" s="74">
        <v>10517</v>
      </c>
    </row>
    <row r="55" spans="2:13" ht="12.75">
      <c r="B55" s="218" t="s">
        <v>478</v>
      </c>
      <c r="C55" s="72"/>
      <c r="D55" s="217">
        <v>16681</v>
      </c>
      <c r="E55" s="217">
        <v>172</v>
      </c>
      <c r="F55" s="74">
        <v>108</v>
      </c>
      <c r="G55" s="217">
        <v>111</v>
      </c>
      <c r="H55" s="217">
        <v>18</v>
      </c>
      <c r="I55" s="186">
        <v>98</v>
      </c>
      <c r="J55" s="74">
        <v>25</v>
      </c>
      <c r="K55" s="74">
        <v>0</v>
      </c>
      <c r="L55" s="74">
        <v>37</v>
      </c>
      <c r="M55" s="74">
        <v>17250</v>
      </c>
    </row>
    <row r="56" spans="2:13" ht="12.75">
      <c r="B56" s="218" t="s">
        <v>479</v>
      </c>
      <c r="C56" s="72"/>
      <c r="D56" s="217">
        <v>18389</v>
      </c>
      <c r="E56" s="217">
        <v>619</v>
      </c>
      <c r="F56" s="74">
        <v>15</v>
      </c>
      <c r="G56" s="217">
        <v>7790</v>
      </c>
      <c r="H56" s="217">
        <v>925</v>
      </c>
      <c r="I56" s="186">
        <v>1032</v>
      </c>
      <c r="J56" s="74">
        <v>3329</v>
      </c>
      <c r="K56" s="74">
        <v>6466</v>
      </c>
      <c r="L56" s="74">
        <v>213</v>
      </c>
      <c r="M56" s="74">
        <v>38778</v>
      </c>
    </row>
    <row r="57" spans="2:13" ht="12.75">
      <c r="B57" s="219" t="s">
        <v>63</v>
      </c>
      <c r="C57" s="220"/>
      <c r="D57" s="221">
        <v>17778</v>
      </c>
      <c r="E57" s="221">
        <v>802</v>
      </c>
      <c r="F57" s="221">
        <v>477</v>
      </c>
      <c r="G57" s="221">
        <v>552</v>
      </c>
      <c r="H57" s="221">
        <v>318</v>
      </c>
      <c r="I57" s="221">
        <v>222</v>
      </c>
      <c r="J57" s="221">
        <v>165</v>
      </c>
      <c r="K57" s="221">
        <v>975</v>
      </c>
      <c r="L57" s="221">
        <v>2121</v>
      </c>
      <c r="M57" s="221">
        <v>23410</v>
      </c>
    </row>
    <row r="58" spans="2:13" ht="12.75">
      <c r="B58" s="222" t="s">
        <v>142</v>
      </c>
      <c r="C58" s="223"/>
      <c r="D58" s="71">
        <v>295673</v>
      </c>
      <c r="E58" s="71">
        <v>9434</v>
      </c>
      <c r="F58" s="71">
        <v>10634</v>
      </c>
      <c r="G58" s="71">
        <v>14655</v>
      </c>
      <c r="H58" s="71">
        <v>12748</v>
      </c>
      <c r="I58" s="71">
        <v>10629</v>
      </c>
      <c r="J58" s="71">
        <v>18605</v>
      </c>
      <c r="K58" s="71">
        <v>45352</v>
      </c>
      <c r="L58" s="71">
        <v>29258</v>
      </c>
      <c r="M58" s="71">
        <v>446988</v>
      </c>
    </row>
    <row r="59" spans="2:13" ht="12.75">
      <c r="B59" s="224"/>
      <c r="C59" s="186"/>
      <c r="D59" s="9"/>
      <c r="E59" s="9"/>
      <c r="F59" s="9"/>
      <c r="G59" s="9"/>
      <c r="H59" s="9"/>
      <c r="I59" s="9"/>
      <c r="J59" s="9"/>
      <c r="K59" s="9"/>
      <c r="L59" s="9"/>
      <c r="M59" s="9">
        <v>0</v>
      </c>
    </row>
    <row r="60" spans="2:13" ht="24">
      <c r="B60" s="224" t="s">
        <v>433</v>
      </c>
      <c r="C60" s="186"/>
      <c r="D60" s="217">
        <v>91736</v>
      </c>
      <c r="E60" s="217">
        <v>6</v>
      </c>
      <c r="F60" s="217">
        <v>1131</v>
      </c>
      <c r="G60" s="217">
        <v>437</v>
      </c>
      <c r="H60" s="217">
        <v>6242</v>
      </c>
      <c r="I60" s="217">
        <v>4465</v>
      </c>
      <c r="J60" s="217">
        <v>7074</v>
      </c>
      <c r="K60" s="217">
        <v>35566</v>
      </c>
      <c r="L60" s="217">
        <v>0</v>
      </c>
      <c r="M60" s="217">
        <v>146657</v>
      </c>
    </row>
    <row r="61" spans="2:13" ht="24">
      <c r="B61" s="224" t="s">
        <v>434</v>
      </c>
      <c r="C61" s="186"/>
      <c r="D61" s="217">
        <v>66634</v>
      </c>
      <c r="E61" s="217">
        <v>0</v>
      </c>
      <c r="F61" s="217">
        <v>46</v>
      </c>
      <c r="G61" s="217">
        <v>0</v>
      </c>
      <c r="H61" s="217">
        <v>0</v>
      </c>
      <c r="I61" s="217">
        <v>308</v>
      </c>
      <c r="J61" s="217">
        <v>7</v>
      </c>
      <c r="K61" s="217">
        <v>8789</v>
      </c>
      <c r="L61" s="217">
        <v>0</v>
      </c>
      <c r="M61" s="217">
        <v>75784</v>
      </c>
    </row>
    <row r="62" spans="2:13" ht="24">
      <c r="B62" s="219" t="s">
        <v>435</v>
      </c>
      <c r="C62" s="220"/>
      <c r="D62" s="225">
        <v>42163</v>
      </c>
      <c r="E62" s="225">
        <v>0</v>
      </c>
      <c r="F62" s="225">
        <v>0</v>
      </c>
      <c r="G62" s="225">
        <v>0</v>
      </c>
      <c r="H62" s="225">
        <v>0</v>
      </c>
      <c r="I62" s="225">
        <v>0</v>
      </c>
      <c r="J62" s="225">
        <v>0</v>
      </c>
      <c r="K62" s="225">
        <v>0</v>
      </c>
      <c r="L62" s="225">
        <v>0</v>
      </c>
      <c r="M62" s="225">
        <v>42163</v>
      </c>
    </row>
    <row r="63" spans="2:13" ht="12.75">
      <c r="B63" s="222" t="s">
        <v>192</v>
      </c>
      <c r="C63" s="223"/>
      <c r="D63" s="216">
        <v>200533</v>
      </c>
      <c r="E63" s="216">
        <v>6</v>
      </c>
      <c r="F63" s="216">
        <v>1177</v>
      </c>
      <c r="G63" s="216">
        <v>437</v>
      </c>
      <c r="H63" s="216">
        <v>6242</v>
      </c>
      <c r="I63" s="216">
        <v>4773</v>
      </c>
      <c r="J63" s="216">
        <v>7081</v>
      </c>
      <c r="K63" s="216">
        <v>44355</v>
      </c>
      <c r="L63" s="216">
        <v>0</v>
      </c>
      <c r="M63" s="216">
        <v>264604</v>
      </c>
    </row>
    <row r="64" spans="2:13" ht="12.75">
      <c r="B64" s="224"/>
      <c r="C64" s="186"/>
      <c r="D64" s="9"/>
      <c r="E64" s="9"/>
      <c r="F64" s="9"/>
      <c r="G64" s="9"/>
      <c r="H64" s="9"/>
      <c r="I64" s="9"/>
      <c r="J64" s="9"/>
      <c r="K64" s="9"/>
      <c r="L64" s="9"/>
      <c r="M64" s="9">
        <v>0</v>
      </c>
    </row>
    <row r="65" spans="2:13" ht="12.75">
      <c r="B65" s="222" t="s">
        <v>193</v>
      </c>
      <c r="C65" s="223"/>
      <c r="D65" s="71">
        <v>4986</v>
      </c>
      <c r="E65" s="71">
        <v>8</v>
      </c>
      <c r="F65" s="71">
        <v>94</v>
      </c>
      <c r="G65" s="71">
        <v>1166</v>
      </c>
      <c r="H65" s="71">
        <v>1262</v>
      </c>
      <c r="I65" s="71">
        <v>99</v>
      </c>
      <c r="J65" s="71">
        <v>1266</v>
      </c>
      <c r="K65" s="71">
        <v>42947</v>
      </c>
      <c r="L65" s="71">
        <v>682</v>
      </c>
      <c r="M65" s="71">
        <v>52510</v>
      </c>
    </row>
    <row r="66" spans="2:13" ht="12.75">
      <c r="B66" s="224"/>
      <c r="C66" s="186"/>
      <c r="D66" s="9"/>
      <c r="E66" s="9"/>
      <c r="F66" s="9"/>
      <c r="G66" s="9"/>
      <c r="H66" s="9"/>
      <c r="I66" s="9"/>
      <c r="J66" s="9"/>
      <c r="K66" s="9"/>
      <c r="L66" s="9"/>
      <c r="M66" s="9">
        <v>0</v>
      </c>
    </row>
    <row r="67" spans="2:13" ht="12.75">
      <c r="B67" s="224" t="s">
        <v>194</v>
      </c>
      <c r="C67" s="186"/>
      <c r="D67" s="8">
        <v>404268</v>
      </c>
      <c r="E67" s="8">
        <v>0</v>
      </c>
      <c r="F67" s="8">
        <v>4310</v>
      </c>
      <c r="G67" s="8">
        <v>0</v>
      </c>
      <c r="H67" s="8">
        <v>15300</v>
      </c>
      <c r="I67" s="8">
        <v>7119</v>
      </c>
      <c r="J67" s="8">
        <v>18032</v>
      </c>
      <c r="K67" s="8">
        <v>0</v>
      </c>
      <c r="L67" s="8">
        <v>4648</v>
      </c>
      <c r="M67" s="8">
        <v>453677</v>
      </c>
    </row>
    <row r="68" spans="2:13" ht="12.75">
      <c r="B68" s="219" t="s">
        <v>63</v>
      </c>
      <c r="C68" s="220"/>
      <c r="D68" s="221">
        <v>25668</v>
      </c>
      <c r="E68" s="221">
        <v>2471</v>
      </c>
      <c r="F68" s="221">
        <v>5967</v>
      </c>
      <c r="G68" s="221">
        <v>961</v>
      </c>
      <c r="H68" s="221">
        <v>2305</v>
      </c>
      <c r="I68" s="221">
        <v>1817</v>
      </c>
      <c r="J68" s="221">
        <v>784</v>
      </c>
      <c r="K68" s="221">
        <v>0</v>
      </c>
      <c r="L68" s="221">
        <v>2203</v>
      </c>
      <c r="M68" s="221">
        <v>42176</v>
      </c>
    </row>
    <row r="69" spans="2:13" ht="12.75">
      <c r="B69" s="222" t="s">
        <v>195</v>
      </c>
      <c r="C69" s="223"/>
      <c r="D69" s="71">
        <v>429936</v>
      </c>
      <c r="E69" s="71">
        <v>2471</v>
      </c>
      <c r="F69" s="71">
        <v>10277</v>
      </c>
      <c r="G69" s="71">
        <v>961</v>
      </c>
      <c r="H69" s="71">
        <v>17605</v>
      </c>
      <c r="I69" s="71">
        <v>8936</v>
      </c>
      <c r="J69" s="71">
        <v>18816</v>
      </c>
      <c r="K69" s="71">
        <v>0</v>
      </c>
      <c r="L69" s="71">
        <v>6851</v>
      </c>
      <c r="M69" s="71">
        <v>495853</v>
      </c>
    </row>
    <row r="70" spans="2:13" ht="12.75">
      <c r="B70" s="219"/>
      <c r="C70" s="221"/>
      <c r="D70" s="221">
        <v>0</v>
      </c>
      <c r="E70" s="221">
        <v>0</v>
      </c>
      <c r="F70" s="221">
        <v>0</v>
      </c>
      <c r="G70" s="221">
        <v>0</v>
      </c>
      <c r="H70" s="221">
        <v>0</v>
      </c>
      <c r="I70" s="221">
        <v>0</v>
      </c>
      <c r="J70" s="221">
        <v>0</v>
      </c>
      <c r="K70" s="221">
        <v>0</v>
      </c>
      <c r="L70" s="221">
        <v>0</v>
      </c>
      <c r="M70" s="221">
        <v>0</v>
      </c>
    </row>
    <row r="71" spans="2:13" ht="13.5" thickBot="1">
      <c r="B71" s="226" t="s">
        <v>199</v>
      </c>
      <c r="C71" s="227"/>
      <c r="D71" s="227">
        <v>972373</v>
      </c>
      <c r="E71" s="227">
        <v>12619</v>
      </c>
      <c r="F71" s="227">
        <v>23422</v>
      </c>
      <c r="G71" s="227">
        <v>18506</v>
      </c>
      <c r="H71" s="227">
        <v>38111</v>
      </c>
      <c r="I71" s="227">
        <v>24966</v>
      </c>
      <c r="J71" s="227">
        <v>46166</v>
      </c>
      <c r="K71" s="227">
        <v>148092</v>
      </c>
      <c r="L71" s="227">
        <v>47478</v>
      </c>
      <c r="M71" s="227">
        <v>1331733</v>
      </c>
    </row>
    <row r="72" spans="2:13" ht="12.75">
      <c r="B72" s="229"/>
      <c r="C72" s="71"/>
      <c r="D72" s="71"/>
      <c r="E72" s="71"/>
      <c r="F72" s="71"/>
      <c r="G72" s="71"/>
      <c r="H72" s="71"/>
      <c r="I72" s="71"/>
      <c r="J72" s="71"/>
      <c r="K72" s="71"/>
      <c r="L72" s="71"/>
      <c r="M72" s="71"/>
    </row>
    <row r="73" spans="2:13" ht="12.75">
      <c r="B73" s="224" t="s">
        <v>200</v>
      </c>
      <c r="C73" s="186"/>
      <c r="D73" s="217"/>
      <c r="E73" s="217"/>
      <c r="F73" s="217"/>
      <c r="G73" s="217"/>
      <c r="H73" s="217"/>
      <c r="I73" s="217"/>
      <c r="J73" s="217"/>
      <c r="K73" s="217"/>
      <c r="L73" s="217"/>
      <c r="M73" s="217">
        <v>14167</v>
      </c>
    </row>
    <row r="74" spans="2:13" ht="12.75">
      <c r="B74" s="224" t="s">
        <v>201</v>
      </c>
      <c r="C74" s="186"/>
      <c r="D74" s="217"/>
      <c r="E74" s="217"/>
      <c r="F74" s="217"/>
      <c r="G74" s="217"/>
      <c r="H74" s="217"/>
      <c r="I74" s="217"/>
      <c r="J74" s="217"/>
      <c r="K74" s="217"/>
      <c r="L74" s="217"/>
      <c r="M74" s="217">
        <v>75759</v>
      </c>
    </row>
    <row r="75" spans="2:13" ht="12.75">
      <c r="B75" s="224" t="s">
        <v>320</v>
      </c>
      <c r="C75" s="186"/>
      <c r="D75" s="217"/>
      <c r="E75" s="217"/>
      <c r="F75" s="217"/>
      <c r="G75" s="217"/>
      <c r="H75" s="217"/>
      <c r="I75" s="217"/>
      <c r="J75" s="217"/>
      <c r="K75" s="217"/>
      <c r="L75" s="217"/>
      <c r="M75" s="217">
        <v>31123</v>
      </c>
    </row>
    <row r="76" spans="2:13" ht="12.75">
      <c r="B76" s="224" t="s">
        <v>202</v>
      </c>
      <c r="C76" s="186"/>
      <c r="D76" s="217"/>
      <c r="E76" s="217"/>
      <c r="F76" s="217"/>
      <c r="G76" s="217"/>
      <c r="H76" s="217"/>
      <c r="I76" s="217"/>
      <c r="J76" s="217"/>
      <c r="K76" s="217"/>
      <c r="L76" s="217"/>
      <c r="M76" s="217">
        <v>-6157</v>
      </c>
    </row>
    <row r="77" spans="2:13" ht="13.5" thickBot="1">
      <c r="B77" s="230" t="s">
        <v>203</v>
      </c>
      <c r="C77" s="285"/>
      <c r="D77" s="231"/>
      <c r="E77" s="231"/>
      <c r="F77" s="231"/>
      <c r="G77" s="231"/>
      <c r="H77" s="231"/>
      <c r="I77" s="231"/>
      <c r="J77" s="231"/>
      <c r="K77" s="231"/>
      <c r="L77" s="231"/>
      <c r="M77" s="231">
        <v>1446625</v>
      </c>
    </row>
    <row r="78" spans="2:13" ht="12.75">
      <c r="B78" s="4"/>
      <c r="C78" s="10"/>
      <c r="D78" s="10"/>
      <c r="E78" s="10"/>
      <c r="F78" s="10"/>
      <c r="G78" s="10"/>
      <c r="H78" s="10"/>
      <c r="I78" s="10"/>
      <c r="J78" s="10"/>
      <c r="K78" s="10"/>
      <c r="L78" s="10"/>
      <c r="M78" s="10"/>
    </row>
    <row r="79" spans="2:13" ht="12.75">
      <c r="B79" s="4" t="s">
        <v>204</v>
      </c>
      <c r="C79" s="10"/>
      <c r="D79" s="10"/>
      <c r="E79" s="10"/>
      <c r="F79" s="10"/>
      <c r="G79" s="10"/>
      <c r="H79" s="10"/>
      <c r="I79" s="10"/>
      <c r="J79" s="10"/>
      <c r="K79" s="10"/>
      <c r="L79" s="10"/>
      <c r="M79" s="10"/>
    </row>
  </sheetData>
  <sheetProtection/>
  <printOptions/>
  <pageMargins left="0.75" right="0.75" top="1" bottom="1" header="0.5" footer="0.5"/>
  <pageSetup fitToHeight="1" fitToWidth="1" horizontalDpi="600" verticalDpi="600" orientation="portrait" paperSize="9" scale="67" r:id="rId1"/>
</worksheet>
</file>

<file path=xl/worksheets/sheet19.xml><?xml version="1.0" encoding="utf-8"?>
<worksheet xmlns="http://schemas.openxmlformats.org/spreadsheetml/2006/main" xmlns:r="http://schemas.openxmlformats.org/officeDocument/2006/relationships">
  <sheetPr>
    <pageSetUpPr fitToPage="1"/>
  </sheetPr>
  <dimension ref="A1:K37"/>
  <sheetViews>
    <sheetView showGridLines="0" showZeros="0" zoomScalePageLayoutView="0" workbookViewId="0" topLeftCell="A1">
      <selection activeCell="A1" sqref="A1"/>
    </sheetView>
  </sheetViews>
  <sheetFormatPr defaultColWidth="9.140625" defaultRowHeight="12.75"/>
  <cols>
    <col min="1" max="1" width="4.28125" style="66" customWidth="1"/>
    <col min="2" max="2" width="29.421875" style="94" customWidth="1"/>
    <col min="3" max="4" width="9.7109375" style="1" customWidth="1"/>
    <col min="5" max="16384" width="9.140625" style="1" customWidth="1"/>
  </cols>
  <sheetData>
    <row r="1" spans="1:2" ht="12.75">
      <c r="A1" s="36"/>
      <c r="B1" s="67"/>
    </row>
    <row r="2" spans="1:2" ht="15">
      <c r="A2" s="36"/>
      <c r="B2" s="88" t="s">
        <v>181</v>
      </c>
    </row>
    <row r="3" spans="2:11" ht="12.75">
      <c r="B3" s="146"/>
      <c r="C3" s="427" t="s">
        <v>139</v>
      </c>
      <c r="D3" s="427" t="s">
        <v>136</v>
      </c>
      <c r="E3" s="427" t="s">
        <v>137</v>
      </c>
      <c r="F3" s="427" t="s">
        <v>138</v>
      </c>
      <c r="G3" s="427" t="s">
        <v>139</v>
      </c>
      <c r="H3" s="427" t="s">
        <v>136</v>
      </c>
      <c r="I3" s="427" t="s">
        <v>137</v>
      </c>
      <c r="J3" s="427" t="s">
        <v>138</v>
      </c>
      <c r="K3" s="427" t="s">
        <v>139</v>
      </c>
    </row>
    <row r="4" spans="2:11" ht="12.75">
      <c r="B4" s="476" t="s">
        <v>130</v>
      </c>
      <c r="C4" s="47">
        <v>2013</v>
      </c>
      <c r="D4" s="47">
        <v>2013</v>
      </c>
      <c r="E4" s="47">
        <v>2014</v>
      </c>
      <c r="F4" s="47">
        <v>2014</v>
      </c>
      <c r="G4" s="47">
        <v>2014</v>
      </c>
      <c r="H4" s="47">
        <v>2014</v>
      </c>
      <c r="I4" s="47">
        <v>2015</v>
      </c>
      <c r="J4" s="47">
        <v>2015</v>
      </c>
      <c r="K4" s="47">
        <v>2015</v>
      </c>
    </row>
    <row r="5" spans="2:11" ht="12.75">
      <c r="B5" s="477" t="s">
        <v>183</v>
      </c>
      <c r="C5" s="478">
        <v>160</v>
      </c>
      <c r="D5" s="478">
        <v>158</v>
      </c>
      <c r="E5" s="478">
        <v>161</v>
      </c>
      <c r="F5" s="478">
        <v>168</v>
      </c>
      <c r="G5" s="478">
        <v>194</v>
      </c>
      <c r="H5" s="478">
        <v>184</v>
      </c>
      <c r="I5" s="478">
        <v>247</v>
      </c>
      <c r="J5" s="478">
        <v>184</v>
      </c>
      <c r="K5" s="478">
        <v>190</v>
      </c>
    </row>
    <row r="6" spans="2:11" ht="12.75">
      <c r="B6" s="479"/>
      <c r="C6" s="480"/>
      <c r="D6" s="480"/>
      <c r="E6" s="480"/>
      <c r="F6" s="480"/>
      <c r="G6" s="480"/>
      <c r="H6" s="480"/>
      <c r="I6" s="480"/>
      <c r="J6" s="480"/>
      <c r="K6" s="480"/>
    </row>
    <row r="7" spans="2:11" ht="12.75">
      <c r="B7" s="477" t="s">
        <v>142</v>
      </c>
      <c r="C7" s="478">
        <v>772</v>
      </c>
      <c r="D7" s="478">
        <v>784</v>
      </c>
      <c r="E7" s="478">
        <v>823</v>
      </c>
      <c r="F7" s="478">
        <v>870</v>
      </c>
      <c r="G7" s="478">
        <v>925</v>
      </c>
      <c r="H7" s="478">
        <v>952</v>
      </c>
      <c r="I7" s="478">
        <v>971</v>
      </c>
      <c r="J7" s="478">
        <v>952</v>
      </c>
      <c r="K7" s="478">
        <v>955</v>
      </c>
    </row>
    <row r="8" spans="2:11" ht="12.75">
      <c r="B8" s="479" t="s">
        <v>372</v>
      </c>
      <c r="C8" s="480">
        <v>566</v>
      </c>
      <c r="D8" s="480">
        <v>571</v>
      </c>
      <c r="E8" s="480">
        <v>591</v>
      </c>
      <c r="F8" s="480">
        <v>627</v>
      </c>
      <c r="G8" s="480">
        <v>676</v>
      </c>
      <c r="H8" s="480">
        <v>665</v>
      </c>
      <c r="I8" s="480">
        <v>711</v>
      </c>
      <c r="J8" s="480">
        <v>700</v>
      </c>
      <c r="K8" s="480">
        <v>699</v>
      </c>
    </row>
    <row r="9" spans="2:11" ht="12.75">
      <c r="B9" s="479" t="s">
        <v>176</v>
      </c>
      <c r="C9" s="480">
        <v>115</v>
      </c>
      <c r="D9" s="480">
        <v>121</v>
      </c>
      <c r="E9" s="480">
        <v>124</v>
      </c>
      <c r="F9" s="480">
        <v>130</v>
      </c>
      <c r="G9" s="480">
        <v>131</v>
      </c>
      <c r="H9" s="480">
        <v>137</v>
      </c>
      <c r="I9" s="480">
        <v>142</v>
      </c>
      <c r="J9" s="480">
        <v>137</v>
      </c>
      <c r="K9" s="480">
        <v>136</v>
      </c>
    </row>
    <row r="10" spans="2:11" ht="12.75">
      <c r="B10" s="479" t="s">
        <v>373</v>
      </c>
      <c r="C10" s="480">
        <v>56</v>
      </c>
      <c r="D10" s="480">
        <v>58</v>
      </c>
      <c r="E10" s="480">
        <v>59</v>
      </c>
      <c r="F10" s="480">
        <v>58</v>
      </c>
      <c r="G10" s="480">
        <v>58</v>
      </c>
      <c r="H10" s="480">
        <v>61</v>
      </c>
      <c r="I10" s="480">
        <v>59</v>
      </c>
      <c r="J10" s="480">
        <v>57</v>
      </c>
      <c r="K10" s="480">
        <v>62</v>
      </c>
    </row>
    <row r="11" spans="2:11" ht="12.75">
      <c r="B11" s="479" t="s">
        <v>63</v>
      </c>
      <c r="C11" s="480">
        <v>35</v>
      </c>
      <c r="D11" s="480">
        <v>34</v>
      </c>
      <c r="E11" s="480">
        <v>49</v>
      </c>
      <c r="F11" s="480">
        <v>55</v>
      </c>
      <c r="G11" s="480">
        <v>60</v>
      </c>
      <c r="H11" s="480">
        <v>89</v>
      </c>
      <c r="I11" s="480">
        <v>59</v>
      </c>
      <c r="J11" s="480">
        <v>58</v>
      </c>
      <c r="K11" s="480">
        <v>58</v>
      </c>
    </row>
    <row r="12" spans="2:11" ht="12.75">
      <c r="B12" s="479"/>
      <c r="C12" s="480"/>
      <c r="D12" s="480"/>
      <c r="E12" s="480"/>
      <c r="F12" s="480"/>
      <c r="G12" s="480"/>
      <c r="H12" s="480"/>
      <c r="I12" s="480"/>
      <c r="J12" s="480"/>
      <c r="K12" s="480"/>
    </row>
    <row r="13" spans="2:11" ht="12.75">
      <c r="B13" s="477" t="s">
        <v>433</v>
      </c>
      <c r="C13" s="478">
        <v>163</v>
      </c>
      <c r="D13" s="478">
        <v>167</v>
      </c>
      <c r="E13" s="478">
        <v>166</v>
      </c>
      <c r="F13" s="478">
        <v>170</v>
      </c>
      <c r="G13" s="478">
        <v>169</v>
      </c>
      <c r="H13" s="478">
        <v>170</v>
      </c>
      <c r="I13" s="478">
        <v>170</v>
      </c>
      <c r="J13" s="478">
        <v>165</v>
      </c>
      <c r="K13" s="478">
        <v>164</v>
      </c>
    </row>
    <row r="14" spans="2:11" ht="12.75">
      <c r="B14" s="479" t="s">
        <v>372</v>
      </c>
      <c r="C14" s="480">
        <v>106</v>
      </c>
      <c r="D14" s="480">
        <v>111</v>
      </c>
      <c r="E14" s="480">
        <v>111</v>
      </c>
      <c r="F14" s="480">
        <v>113</v>
      </c>
      <c r="G14" s="480">
        <v>113</v>
      </c>
      <c r="H14" s="480">
        <v>112</v>
      </c>
      <c r="I14" s="480">
        <v>115</v>
      </c>
      <c r="J14" s="480">
        <v>112</v>
      </c>
      <c r="K14" s="480">
        <v>112</v>
      </c>
    </row>
    <row r="15" spans="2:11" ht="12.75">
      <c r="B15" s="479" t="s">
        <v>176</v>
      </c>
      <c r="C15" s="480">
        <v>38</v>
      </c>
      <c r="D15" s="480">
        <v>37</v>
      </c>
      <c r="E15" s="480">
        <v>37</v>
      </c>
      <c r="F15" s="480">
        <v>38</v>
      </c>
      <c r="G15" s="480">
        <v>37</v>
      </c>
      <c r="H15" s="480">
        <v>38</v>
      </c>
      <c r="I15" s="480">
        <v>36</v>
      </c>
      <c r="J15" s="480">
        <v>34</v>
      </c>
      <c r="K15" s="480">
        <v>34</v>
      </c>
    </row>
    <row r="16" spans="2:11" ht="12.75">
      <c r="B16" s="479" t="s">
        <v>373</v>
      </c>
      <c r="C16" s="480">
        <v>19</v>
      </c>
      <c r="D16" s="480">
        <v>19</v>
      </c>
      <c r="E16" s="480">
        <v>18</v>
      </c>
      <c r="F16" s="480">
        <v>19</v>
      </c>
      <c r="G16" s="480">
        <v>19</v>
      </c>
      <c r="H16" s="480">
        <v>19</v>
      </c>
      <c r="I16" s="480">
        <v>19</v>
      </c>
      <c r="J16" s="480">
        <v>19</v>
      </c>
      <c r="K16" s="480">
        <v>18</v>
      </c>
    </row>
    <row r="17" spans="2:11" ht="12.75">
      <c r="B17" s="479" t="s">
        <v>63</v>
      </c>
      <c r="C17" s="480">
        <v>0</v>
      </c>
      <c r="D17" s="480">
        <v>0</v>
      </c>
      <c r="E17" s="480">
        <v>0</v>
      </c>
      <c r="F17" s="480">
        <v>0</v>
      </c>
      <c r="G17" s="480">
        <v>0</v>
      </c>
      <c r="H17" s="480">
        <v>1</v>
      </c>
      <c r="I17" s="480">
        <v>0</v>
      </c>
      <c r="J17" s="480">
        <v>0</v>
      </c>
      <c r="K17" s="480">
        <v>0</v>
      </c>
    </row>
    <row r="18" spans="2:11" ht="12.75">
      <c r="B18" s="479"/>
      <c r="C18" s="480"/>
      <c r="D18" s="480"/>
      <c r="E18" s="480"/>
      <c r="F18" s="480"/>
      <c r="G18" s="480"/>
      <c r="H18" s="480"/>
      <c r="I18" s="480"/>
      <c r="J18" s="480"/>
      <c r="K18" s="480"/>
    </row>
    <row r="19" spans="2:11" ht="12.75">
      <c r="B19" s="477" t="s">
        <v>434</v>
      </c>
      <c r="C19" s="478">
        <v>92</v>
      </c>
      <c r="D19" s="478">
        <v>92</v>
      </c>
      <c r="E19" s="478">
        <v>90</v>
      </c>
      <c r="F19" s="478">
        <v>89</v>
      </c>
      <c r="G19" s="478">
        <v>90</v>
      </c>
      <c r="H19" s="478">
        <v>91</v>
      </c>
      <c r="I19" s="478">
        <v>90</v>
      </c>
      <c r="J19" s="478">
        <v>90</v>
      </c>
      <c r="K19" s="478">
        <v>91</v>
      </c>
    </row>
    <row r="20" spans="2:11" ht="12.75">
      <c r="B20" s="479" t="s">
        <v>372</v>
      </c>
      <c r="C20" s="480">
        <v>74</v>
      </c>
      <c r="D20" s="480">
        <v>75</v>
      </c>
      <c r="E20" s="480">
        <v>76</v>
      </c>
      <c r="F20" s="480">
        <v>77</v>
      </c>
      <c r="G20" s="480">
        <v>78</v>
      </c>
      <c r="H20" s="480">
        <v>81</v>
      </c>
      <c r="I20" s="480">
        <v>81</v>
      </c>
      <c r="J20" s="480">
        <v>81</v>
      </c>
      <c r="K20" s="480">
        <v>83</v>
      </c>
    </row>
    <row r="21" spans="2:11" ht="12.75">
      <c r="B21" s="479" t="s">
        <v>176</v>
      </c>
      <c r="C21" s="480">
        <v>18</v>
      </c>
      <c r="D21" s="480">
        <v>17</v>
      </c>
      <c r="E21" s="480">
        <v>14</v>
      </c>
      <c r="F21" s="480">
        <v>12</v>
      </c>
      <c r="G21" s="480">
        <v>12</v>
      </c>
      <c r="H21" s="480">
        <v>10</v>
      </c>
      <c r="I21" s="480">
        <v>9</v>
      </c>
      <c r="J21" s="480">
        <v>9</v>
      </c>
      <c r="K21" s="480">
        <v>8</v>
      </c>
    </row>
    <row r="22" spans="2:11" ht="12.75">
      <c r="B22" s="479" t="s">
        <v>373</v>
      </c>
      <c r="C22" s="480">
        <v>0</v>
      </c>
      <c r="D22" s="480">
        <v>0</v>
      </c>
      <c r="E22" s="480">
        <v>0</v>
      </c>
      <c r="F22" s="480">
        <v>0</v>
      </c>
      <c r="G22" s="480">
        <v>0</v>
      </c>
      <c r="H22" s="480">
        <v>0</v>
      </c>
      <c r="I22" s="480">
        <v>0</v>
      </c>
      <c r="J22" s="480">
        <v>0</v>
      </c>
      <c r="K22" s="480">
        <v>0</v>
      </c>
    </row>
    <row r="23" spans="2:11" ht="12.75">
      <c r="B23" s="479" t="s">
        <v>63</v>
      </c>
      <c r="C23" s="480">
        <v>0</v>
      </c>
      <c r="D23" s="480">
        <v>0</v>
      </c>
      <c r="E23" s="480">
        <v>0</v>
      </c>
      <c r="F23" s="480">
        <v>0</v>
      </c>
      <c r="G23" s="480">
        <v>0</v>
      </c>
      <c r="H23" s="480">
        <v>0</v>
      </c>
      <c r="I23" s="480">
        <v>0</v>
      </c>
      <c r="J23" s="480">
        <v>0</v>
      </c>
      <c r="K23" s="480">
        <v>0</v>
      </c>
    </row>
    <row r="24" spans="2:11" ht="12.75">
      <c r="B24" s="479"/>
      <c r="C24" s="480"/>
      <c r="D24" s="480"/>
      <c r="E24" s="480"/>
      <c r="F24" s="480"/>
      <c r="G24" s="480"/>
      <c r="H24" s="480"/>
      <c r="I24" s="480"/>
      <c r="J24" s="480"/>
      <c r="K24" s="480"/>
    </row>
    <row r="25" spans="2:11" ht="12.75">
      <c r="B25" s="477" t="s">
        <v>435</v>
      </c>
      <c r="C25" s="478">
        <v>42</v>
      </c>
      <c r="D25" s="478">
        <v>43</v>
      </c>
      <c r="E25" s="478">
        <v>43</v>
      </c>
      <c r="F25" s="478">
        <v>44</v>
      </c>
      <c r="G25" s="478">
        <v>43</v>
      </c>
      <c r="H25" s="478">
        <v>44</v>
      </c>
      <c r="I25" s="478">
        <v>45</v>
      </c>
      <c r="J25" s="478">
        <v>48</v>
      </c>
      <c r="K25" s="478">
        <v>49</v>
      </c>
    </row>
    <row r="26" spans="2:11" ht="12.75">
      <c r="B26" s="477" t="s">
        <v>64</v>
      </c>
      <c r="C26" s="480"/>
      <c r="D26" s="480"/>
      <c r="E26" s="480"/>
      <c r="F26" s="480"/>
      <c r="G26" s="480"/>
      <c r="H26" s="480"/>
      <c r="I26" s="480"/>
      <c r="J26" s="480"/>
      <c r="K26" s="480"/>
    </row>
    <row r="27" spans="2:11" ht="12.75">
      <c r="B27" s="479"/>
      <c r="C27" s="478"/>
      <c r="D27" s="478"/>
      <c r="E27" s="478"/>
      <c r="F27" s="478"/>
      <c r="G27" s="478"/>
      <c r="H27" s="478"/>
      <c r="I27" s="478"/>
      <c r="J27" s="478"/>
      <c r="K27" s="478"/>
    </row>
    <row r="28" spans="2:11" ht="12.75">
      <c r="B28" s="477" t="s">
        <v>374</v>
      </c>
      <c r="C28" s="478">
        <v>82</v>
      </c>
      <c r="D28" s="478">
        <v>82</v>
      </c>
      <c r="E28" s="478">
        <v>86</v>
      </c>
      <c r="F28" s="478">
        <v>86</v>
      </c>
      <c r="G28" s="478">
        <v>89</v>
      </c>
      <c r="H28" s="478">
        <v>90</v>
      </c>
      <c r="I28" s="478">
        <v>94</v>
      </c>
      <c r="J28" s="478">
        <v>83</v>
      </c>
      <c r="K28" s="478">
        <v>90</v>
      </c>
    </row>
    <row r="29" spans="2:11" ht="12.75">
      <c r="B29" s="479"/>
      <c r="C29" s="480"/>
      <c r="D29" s="480"/>
      <c r="E29" s="480"/>
      <c r="F29" s="480"/>
      <c r="G29" s="480"/>
      <c r="H29" s="480"/>
      <c r="I29" s="480"/>
      <c r="J29" s="480"/>
      <c r="K29" s="480"/>
    </row>
    <row r="30" spans="2:11" ht="12.75">
      <c r="B30" s="477" t="s">
        <v>195</v>
      </c>
      <c r="C30" s="478">
        <v>534</v>
      </c>
      <c r="D30" s="478">
        <v>536</v>
      </c>
      <c r="E30" s="478">
        <v>547</v>
      </c>
      <c r="F30" s="478">
        <v>560</v>
      </c>
      <c r="G30" s="478">
        <v>567</v>
      </c>
      <c r="H30" s="478">
        <v>563</v>
      </c>
      <c r="I30" s="478">
        <v>573</v>
      </c>
      <c r="J30" s="478">
        <v>586</v>
      </c>
      <c r="K30" s="478">
        <v>584</v>
      </c>
    </row>
    <row r="31" spans="2:11" ht="12.75">
      <c r="B31" s="479" t="s">
        <v>372</v>
      </c>
      <c r="C31" s="480">
        <v>482</v>
      </c>
      <c r="D31" s="480">
        <v>483</v>
      </c>
      <c r="E31" s="480">
        <v>494</v>
      </c>
      <c r="F31" s="480">
        <v>504</v>
      </c>
      <c r="G31" s="480">
        <v>513</v>
      </c>
      <c r="H31" s="480">
        <v>508</v>
      </c>
      <c r="I31" s="480">
        <v>518</v>
      </c>
      <c r="J31" s="480">
        <v>531</v>
      </c>
      <c r="K31" s="480">
        <v>528</v>
      </c>
    </row>
    <row r="32" spans="2:11" ht="12.75">
      <c r="B32" s="479" t="s">
        <v>176</v>
      </c>
      <c r="C32" s="480">
        <v>0</v>
      </c>
      <c r="D32" s="480">
        <v>0</v>
      </c>
      <c r="E32" s="480">
        <v>0</v>
      </c>
      <c r="F32" s="480">
        <v>0</v>
      </c>
      <c r="G32" s="480">
        <v>0</v>
      </c>
      <c r="H32" s="480">
        <v>0</v>
      </c>
      <c r="I32" s="480">
        <v>0</v>
      </c>
      <c r="J32" s="480">
        <v>0</v>
      </c>
      <c r="K32" s="480">
        <v>0</v>
      </c>
    </row>
    <row r="33" spans="2:11" ht="12.75">
      <c r="B33" s="479" t="s">
        <v>373</v>
      </c>
      <c r="C33" s="480">
        <v>45</v>
      </c>
      <c r="D33" s="480">
        <v>45</v>
      </c>
      <c r="E33" s="480">
        <v>45</v>
      </c>
      <c r="F33" s="480">
        <v>46</v>
      </c>
      <c r="G33" s="480">
        <v>46</v>
      </c>
      <c r="H33" s="480">
        <v>48</v>
      </c>
      <c r="I33" s="480">
        <v>47</v>
      </c>
      <c r="J33" s="480">
        <v>47</v>
      </c>
      <c r="K33" s="480">
        <v>48</v>
      </c>
    </row>
    <row r="34" spans="2:11" ht="12.75">
      <c r="B34" s="481" t="s">
        <v>63</v>
      </c>
      <c r="C34" s="482">
        <v>7</v>
      </c>
      <c r="D34" s="482">
        <v>8</v>
      </c>
      <c r="E34" s="482">
        <v>8</v>
      </c>
      <c r="F34" s="482">
        <v>10</v>
      </c>
      <c r="G34" s="482">
        <v>8</v>
      </c>
      <c r="H34" s="482">
        <v>7</v>
      </c>
      <c r="I34" s="482">
        <v>8</v>
      </c>
      <c r="J34" s="482">
        <v>8</v>
      </c>
      <c r="K34" s="482">
        <v>8</v>
      </c>
    </row>
    <row r="35" spans="2:11" ht="12.75">
      <c r="B35" s="477" t="s">
        <v>375</v>
      </c>
      <c r="C35" s="483">
        <v>1845</v>
      </c>
      <c r="D35" s="483">
        <v>1862</v>
      </c>
      <c r="E35" s="483">
        <v>1916</v>
      </c>
      <c r="F35" s="483">
        <v>1987</v>
      </c>
      <c r="G35" s="483">
        <v>2077</v>
      </c>
      <c r="H35" s="483">
        <v>2094</v>
      </c>
      <c r="I35" s="483">
        <v>2190</v>
      </c>
      <c r="J35" s="483">
        <v>2108</v>
      </c>
      <c r="K35" s="483">
        <v>2123</v>
      </c>
    </row>
    <row r="36" spans="2:11" ht="12.75">
      <c r="B36" s="477"/>
      <c r="C36" s="477"/>
      <c r="D36" s="477"/>
      <c r="E36" s="477"/>
      <c r="F36" s="45"/>
      <c r="G36" s="45"/>
      <c r="H36" s="45"/>
      <c r="I36" s="45"/>
      <c r="J36" s="45"/>
      <c r="K36" s="45"/>
    </row>
    <row r="37" spans="2:11" ht="12.75">
      <c r="B37" s="484" t="s">
        <v>794</v>
      </c>
      <c r="C37" s="477"/>
      <c r="D37" s="477"/>
      <c r="E37" s="477"/>
      <c r="F37" s="45"/>
      <c r="G37" s="45"/>
      <c r="H37" s="45"/>
      <c r="I37" s="45"/>
      <c r="J37" s="45"/>
      <c r="K37" s="45"/>
    </row>
  </sheetData>
  <sheetProtection/>
  <printOptions/>
  <pageMargins left="0.75" right="0.75" top="1" bottom="1" header="0.5" footer="0.5"/>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K21"/>
  <sheetViews>
    <sheetView showGridLines="0" zoomScalePageLayoutView="0" workbookViewId="0" topLeftCell="A1">
      <selection activeCell="A1" sqref="A1"/>
    </sheetView>
  </sheetViews>
  <sheetFormatPr defaultColWidth="9.140625" defaultRowHeight="12.75"/>
  <cols>
    <col min="1" max="1" width="27.00390625" style="1" customWidth="1"/>
    <col min="2" max="16384" width="9.140625" style="1" customWidth="1"/>
  </cols>
  <sheetData>
    <row r="1" ht="15">
      <c r="A1" s="32" t="s">
        <v>180</v>
      </c>
    </row>
    <row r="2" ht="10.5" customHeight="1"/>
    <row r="3" spans="1:10" ht="12.75">
      <c r="A3" s="52"/>
      <c r="B3" s="48" t="s">
        <v>5</v>
      </c>
      <c r="C3" s="48" t="s">
        <v>4</v>
      </c>
      <c r="D3" s="48" t="s">
        <v>83</v>
      </c>
      <c r="E3" s="48" t="s">
        <v>84</v>
      </c>
      <c r="F3" s="48" t="s">
        <v>5</v>
      </c>
      <c r="G3" s="48" t="s">
        <v>4</v>
      </c>
      <c r="H3" s="48" t="s">
        <v>83</v>
      </c>
      <c r="I3" s="48" t="s">
        <v>84</v>
      </c>
      <c r="J3" s="48" t="s">
        <v>5</v>
      </c>
    </row>
    <row r="4" spans="1:10" ht="12.75">
      <c r="A4" s="53"/>
      <c r="B4" s="47">
        <v>2013</v>
      </c>
      <c r="C4" s="47">
        <v>2013</v>
      </c>
      <c r="D4" s="47">
        <v>2014</v>
      </c>
      <c r="E4" s="47">
        <v>2014</v>
      </c>
      <c r="F4" s="47">
        <v>2014</v>
      </c>
      <c r="G4" s="47">
        <v>2014</v>
      </c>
      <c r="H4" s="47">
        <v>2015</v>
      </c>
      <c r="I4" s="47">
        <v>2015</v>
      </c>
      <c r="J4" s="47">
        <v>2015</v>
      </c>
    </row>
    <row r="5" spans="1:10" ht="12.75">
      <c r="A5" s="54" t="s">
        <v>41</v>
      </c>
      <c r="B5" s="55">
        <v>2216</v>
      </c>
      <c r="C5" s="55">
        <v>2198</v>
      </c>
      <c r="D5" s="55">
        <v>2210</v>
      </c>
      <c r="E5" s="55">
        <v>2216</v>
      </c>
      <c r="F5" s="55">
        <v>2211</v>
      </c>
      <c r="G5" s="55">
        <v>2224</v>
      </c>
      <c r="H5" s="55">
        <v>2208</v>
      </c>
      <c r="I5" s="55">
        <v>2221</v>
      </c>
      <c r="J5" s="55">
        <v>2224</v>
      </c>
    </row>
    <row r="6" spans="1:10" ht="12.75">
      <c r="A6" s="42" t="s">
        <v>45</v>
      </c>
      <c r="B6" s="57">
        <v>3342</v>
      </c>
      <c r="C6" s="57">
        <v>3378</v>
      </c>
      <c r="D6" s="57">
        <v>3326</v>
      </c>
      <c r="E6" s="57">
        <v>3453</v>
      </c>
      <c r="F6" s="57">
        <v>3398</v>
      </c>
      <c r="G6" s="57">
        <f>+G7+G8</f>
        <v>3417</v>
      </c>
      <c r="H6" s="57">
        <v>3305</v>
      </c>
      <c r="I6" s="57">
        <v>3412</v>
      </c>
      <c r="J6" s="57">
        <v>3303</v>
      </c>
    </row>
    <row r="7" spans="1:10" ht="12.75">
      <c r="A7" s="370" t="s">
        <v>493</v>
      </c>
      <c r="B7" s="57">
        <v>2676</v>
      </c>
      <c r="C7" s="57">
        <v>2716</v>
      </c>
      <c r="D7" s="57">
        <v>2677</v>
      </c>
      <c r="E7" s="57">
        <v>2793</v>
      </c>
      <c r="F7" s="57">
        <v>2722</v>
      </c>
      <c r="G7" s="57">
        <v>2787</v>
      </c>
      <c r="H7" s="57">
        <v>2682</v>
      </c>
      <c r="I7" s="57">
        <v>2788</v>
      </c>
      <c r="J7" s="57">
        <v>2672</v>
      </c>
    </row>
    <row r="8" spans="1:10" ht="12.75">
      <c r="A8" s="58" t="s">
        <v>494</v>
      </c>
      <c r="B8" s="30">
        <v>666</v>
      </c>
      <c r="C8" s="30">
        <v>662</v>
      </c>
      <c r="D8" s="30">
        <v>649</v>
      </c>
      <c r="E8" s="30">
        <v>660</v>
      </c>
      <c r="F8" s="30">
        <v>676</v>
      </c>
      <c r="G8" s="30">
        <v>630</v>
      </c>
      <c r="H8" s="30">
        <v>623</v>
      </c>
      <c r="I8" s="30">
        <v>624</v>
      </c>
      <c r="J8" s="30">
        <v>631</v>
      </c>
    </row>
    <row r="9" spans="1:11" ht="12.75">
      <c r="A9" s="59" t="s">
        <v>46</v>
      </c>
      <c r="B9" s="30">
        <v>876</v>
      </c>
      <c r="C9" s="30">
        <v>872</v>
      </c>
      <c r="D9" s="30">
        <v>882</v>
      </c>
      <c r="E9" s="30">
        <v>893</v>
      </c>
      <c r="F9" s="30">
        <v>887</v>
      </c>
      <c r="G9" s="30">
        <v>884</v>
      </c>
      <c r="H9" s="30">
        <v>906</v>
      </c>
      <c r="I9" s="30">
        <v>904</v>
      </c>
      <c r="J9" s="856">
        <v>737</v>
      </c>
      <c r="K9" s="1" t="s">
        <v>897</v>
      </c>
    </row>
    <row r="10" spans="1:10" ht="12.75">
      <c r="A10" s="54" t="s">
        <v>47</v>
      </c>
      <c r="B10" s="56">
        <v>1358</v>
      </c>
      <c r="C10" s="56">
        <v>1336</v>
      </c>
      <c r="D10" s="56">
        <v>1317</v>
      </c>
      <c r="E10" s="56">
        <v>1308</v>
      </c>
      <c r="F10" s="56">
        <v>1305</v>
      </c>
      <c r="G10" s="56">
        <v>1301</v>
      </c>
      <c r="H10" s="56">
        <v>1304</v>
      </c>
      <c r="I10" s="56">
        <v>1283</v>
      </c>
      <c r="J10" s="56">
        <v>1287</v>
      </c>
    </row>
    <row r="11" spans="1:10" ht="12.75">
      <c r="A11" s="60" t="s">
        <v>48</v>
      </c>
      <c r="B11" s="61">
        <v>2794</v>
      </c>
      <c r="C11" s="61">
        <v>2807</v>
      </c>
      <c r="D11" s="61">
        <v>2780</v>
      </c>
      <c r="E11" s="61">
        <v>2780</v>
      </c>
      <c r="F11" s="61">
        <v>2759</v>
      </c>
      <c r="G11" s="61">
        <f>+G15+G14+G13+G12</f>
        <v>2821</v>
      </c>
      <c r="H11" s="61">
        <v>2688</v>
      </c>
      <c r="I11" s="61">
        <v>2685</v>
      </c>
      <c r="J11" s="61">
        <v>2641</v>
      </c>
    </row>
    <row r="12" spans="1:10" ht="12.75">
      <c r="A12" s="62" t="s">
        <v>49</v>
      </c>
      <c r="B12" s="57">
        <v>792</v>
      </c>
      <c r="C12" s="57">
        <v>779</v>
      </c>
      <c r="D12" s="57">
        <v>788</v>
      </c>
      <c r="E12" s="57">
        <v>787</v>
      </c>
      <c r="F12" s="57">
        <v>779</v>
      </c>
      <c r="G12" s="57">
        <v>775</v>
      </c>
      <c r="H12" s="57">
        <v>770</v>
      </c>
      <c r="I12" s="57">
        <v>770</v>
      </c>
      <c r="J12" s="57">
        <v>768</v>
      </c>
    </row>
    <row r="13" spans="1:10" ht="12.75">
      <c r="A13" s="62" t="s">
        <v>50</v>
      </c>
      <c r="B13" s="57">
        <v>813</v>
      </c>
      <c r="C13" s="57">
        <v>828</v>
      </c>
      <c r="D13" s="57">
        <v>810</v>
      </c>
      <c r="E13" s="57">
        <v>801</v>
      </c>
      <c r="F13" s="57">
        <v>790</v>
      </c>
      <c r="G13" s="57">
        <v>769</v>
      </c>
      <c r="H13" s="57">
        <v>714</v>
      </c>
      <c r="I13" s="57">
        <v>712</v>
      </c>
      <c r="J13" s="57">
        <v>713</v>
      </c>
    </row>
    <row r="14" spans="1:10" ht="12.75">
      <c r="A14" s="62" t="s">
        <v>51</v>
      </c>
      <c r="B14" s="57">
        <v>1156</v>
      </c>
      <c r="C14" s="57">
        <v>1168</v>
      </c>
      <c r="D14" s="57">
        <v>1147</v>
      </c>
      <c r="E14" s="57">
        <v>1156</v>
      </c>
      <c r="F14" s="57">
        <v>1157</v>
      </c>
      <c r="G14" s="57">
        <v>1244</v>
      </c>
      <c r="H14" s="57">
        <v>1169</v>
      </c>
      <c r="I14" s="57">
        <v>1168</v>
      </c>
      <c r="J14" s="57">
        <v>1126</v>
      </c>
    </row>
    <row r="15" spans="1:10" ht="12.75">
      <c r="A15" s="58" t="s">
        <v>462</v>
      </c>
      <c r="B15" s="30">
        <v>33</v>
      </c>
      <c r="C15" s="30">
        <v>32</v>
      </c>
      <c r="D15" s="30">
        <v>35</v>
      </c>
      <c r="E15" s="30">
        <v>36</v>
      </c>
      <c r="F15" s="30">
        <v>33</v>
      </c>
      <c r="G15" s="30">
        <v>33</v>
      </c>
      <c r="H15" s="30">
        <v>35</v>
      </c>
      <c r="I15" s="30">
        <v>35</v>
      </c>
      <c r="J15" s="30">
        <v>34</v>
      </c>
    </row>
    <row r="16" spans="1:10" ht="12.75">
      <c r="A16" s="203" t="s">
        <v>63</v>
      </c>
      <c r="B16" s="61">
        <v>5157</v>
      </c>
      <c r="C16" s="61">
        <v>5102</v>
      </c>
      <c r="D16" s="61">
        <v>5105</v>
      </c>
      <c r="E16" s="61">
        <v>5121</v>
      </c>
      <c r="F16" s="61">
        <v>5217</v>
      </c>
      <c r="G16" s="61">
        <v>5263</v>
      </c>
      <c r="H16" s="61">
        <v>5284</v>
      </c>
      <c r="I16" s="61">
        <v>5268</v>
      </c>
      <c r="J16" s="61">
        <v>5304</v>
      </c>
    </row>
    <row r="17" spans="1:10" ht="12.75">
      <c r="A17" s="58" t="s">
        <v>547</v>
      </c>
      <c r="B17" s="30">
        <v>3824</v>
      </c>
      <c r="C17" s="30">
        <v>3768</v>
      </c>
      <c r="D17" s="30">
        <v>3730</v>
      </c>
      <c r="E17" s="30">
        <v>3745</v>
      </c>
      <c r="F17" s="30">
        <v>3800</v>
      </c>
      <c r="G17" s="30">
        <v>3845</v>
      </c>
      <c r="H17" s="30">
        <v>3816</v>
      </c>
      <c r="I17" s="30">
        <v>3800</v>
      </c>
      <c r="J17" s="30">
        <v>3810</v>
      </c>
    </row>
    <row r="18" spans="1:10" ht="24">
      <c r="A18" s="486" t="s">
        <v>179</v>
      </c>
      <c r="B18" s="30">
        <v>15743</v>
      </c>
      <c r="C18" s="30">
        <v>15693</v>
      </c>
      <c r="D18" s="30">
        <v>15620</v>
      </c>
      <c r="E18" s="30">
        <v>15771</v>
      </c>
      <c r="F18" s="30">
        <v>15777</v>
      </c>
      <c r="G18" s="30">
        <f>+G5+G6+G9+G10+G11+G16</f>
        <v>15910</v>
      </c>
      <c r="H18" s="30">
        <v>15695</v>
      </c>
      <c r="I18" s="30">
        <v>15773</v>
      </c>
      <c r="J18" s="30">
        <v>15496</v>
      </c>
    </row>
    <row r="19" spans="1:10" ht="12.75">
      <c r="A19" s="63" t="s">
        <v>14</v>
      </c>
      <c r="B19" s="371">
        <v>19</v>
      </c>
      <c r="C19" s="371">
        <v>19</v>
      </c>
      <c r="D19" s="371">
        <v>0</v>
      </c>
      <c r="E19" s="371">
        <v>0</v>
      </c>
      <c r="F19" s="371">
        <v>0</v>
      </c>
      <c r="G19" s="371">
        <v>0</v>
      </c>
      <c r="H19" s="371">
        <v>0</v>
      </c>
      <c r="I19" s="371">
        <v>0</v>
      </c>
      <c r="J19" s="371">
        <v>0</v>
      </c>
    </row>
    <row r="20" spans="1:10" ht="12.75">
      <c r="A20" s="64" t="s">
        <v>165</v>
      </c>
      <c r="B20" s="65">
        <v>15762</v>
      </c>
      <c r="C20" s="65">
        <v>15712</v>
      </c>
      <c r="D20" s="65">
        <v>15620</v>
      </c>
      <c r="E20" s="65">
        <v>15771</v>
      </c>
      <c r="F20" s="65">
        <v>15777</v>
      </c>
      <c r="G20" s="65">
        <f>SUM(G18:G19)</f>
        <v>15910</v>
      </c>
      <c r="H20" s="65">
        <v>15695</v>
      </c>
      <c r="I20" s="65">
        <v>15773</v>
      </c>
      <c r="J20" s="65">
        <v>15496</v>
      </c>
    </row>
    <row r="21" ht="12.75">
      <c r="A21" s="1" t="s">
        <v>914</v>
      </c>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M47"/>
  <sheetViews>
    <sheetView showGridLines="0" zoomScalePageLayoutView="0" workbookViewId="0" topLeftCell="A1">
      <selection activeCell="A1" sqref="A1"/>
    </sheetView>
  </sheetViews>
  <sheetFormatPr defaultColWidth="9.140625" defaultRowHeight="12.75"/>
  <cols>
    <col min="1" max="1" width="34.57421875" style="1" bestFit="1" customWidth="1"/>
    <col min="2" max="16384" width="9.140625" style="1" customWidth="1"/>
  </cols>
  <sheetData>
    <row r="1" ht="15">
      <c r="A1" s="32" t="s">
        <v>273</v>
      </c>
    </row>
    <row r="3" ht="15">
      <c r="A3" s="32" t="s">
        <v>378</v>
      </c>
    </row>
    <row r="4" spans="1:10" ht="12.75">
      <c r="A4" s="134"/>
      <c r="B4" s="427" t="s">
        <v>139</v>
      </c>
      <c r="C4" s="135" t="s">
        <v>136</v>
      </c>
      <c r="D4" s="135" t="s">
        <v>137</v>
      </c>
      <c r="E4" s="135" t="s">
        <v>138</v>
      </c>
      <c r="F4" s="135" t="s">
        <v>139</v>
      </c>
      <c r="G4" s="135" t="s">
        <v>136</v>
      </c>
      <c r="H4" s="135" t="s">
        <v>137</v>
      </c>
      <c r="I4" s="135" t="s">
        <v>138</v>
      </c>
      <c r="J4" s="135" t="s">
        <v>139</v>
      </c>
    </row>
    <row r="5" spans="1:10" ht="12.75">
      <c r="A5" s="126"/>
      <c r="B5" s="47">
        <v>2013</v>
      </c>
      <c r="C5" s="47">
        <v>2013</v>
      </c>
      <c r="D5" s="47">
        <v>2014</v>
      </c>
      <c r="E5" s="47">
        <v>2014</v>
      </c>
      <c r="F5" s="47">
        <v>2014</v>
      </c>
      <c r="G5" s="47">
        <v>2014</v>
      </c>
      <c r="H5" s="47">
        <v>2015</v>
      </c>
      <c r="I5" s="47">
        <v>2015</v>
      </c>
      <c r="J5" s="47">
        <v>2015</v>
      </c>
    </row>
    <row r="6" spans="1:10" ht="12.75">
      <c r="A6" s="136" t="s">
        <v>214</v>
      </c>
      <c r="B6" s="79"/>
      <c r="C6" s="79"/>
      <c r="D6" s="79"/>
      <c r="E6" s="79"/>
      <c r="F6" s="79"/>
      <c r="G6" s="79"/>
      <c r="H6" s="79"/>
      <c r="I6" s="79"/>
      <c r="J6" s="79"/>
    </row>
    <row r="7" spans="1:10" ht="12.75">
      <c r="A7" s="137" t="s">
        <v>215</v>
      </c>
      <c r="B7" s="428">
        <v>5247</v>
      </c>
      <c r="C7" s="428">
        <v>4931</v>
      </c>
      <c r="D7" s="428">
        <v>4750</v>
      </c>
      <c r="E7" s="428">
        <v>4238</v>
      </c>
      <c r="F7" s="428">
        <v>5433</v>
      </c>
      <c r="G7" s="428">
        <v>6791</v>
      </c>
      <c r="H7" s="428">
        <v>7264</v>
      </c>
      <c r="I7" s="428">
        <v>6257</v>
      </c>
      <c r="J7" s="428">
        <v>5088</v>
      </c>
    </row>
    <row r="8" spans="1:10" ht="12.75">
      <c r="A8" s="137" t="s">
        <v>216</v>
      </c>
      <c r="B8" s="474">
        <v>2621</v>
      </c>
      <c r="C8" s="474">
        <v>2521</v>
      </c>
      <c r="D8" s="474">
        <v>2483</v>
      </c>
      <c r="E8" s="474">
        <v>2339</v>
      </c>
      <c r="F8" s="474">
        <v>2619</v>
      </c>
      <c r="G8" s="474">
        <v>2834</v>
      </c>
      <c r="H8" s="474">
        <v>2865</v>
      </c>
      <c r="I8" s="474">
        <v>2408</v>
      </c>
      <c r="J8" s="474">
        <v>2167</v>
      </c>
    </row>
    <row r="9" spans="1:10" ht="21" customHeight="1">
      <c r="A9" s="137" t="s">
        <v>217</v>
      </c>
      <c r="B9" s="428">
        <v>1716</v>
      </c>
      <c r="C9" s="428">
        <v>1762</v>
      </c>
      <c r="D9" s="428">
        <v>1799</v>
      </c>
      <c r="E9" s="428">
        <v>1877</v>
      </c>
      <c r="F9" s="428">
        <v>1686</v>
      </c>
      <c r="G9" s="428">
        <v>1387</v>
      </c>
      <c r="H9" s="428">
        <v>1290</v>
      </c>
      <c r="I9" s="428">
        <v>1424</v>
      </c>
      <c r="J9" s="428">
        <v>1375</v>
      </c>
    </row>
    <row r="10" spans="1:10" ht="12.75">
      <c r="A10" s="137" t="s">
        <v>218</v>
      </c>
      <c r="B10" s="232">
        <v>289</v>
      </c>
      <c r="C10" s="232">
        <v>275</v>
      </c>
      <c r="D10" s="232">
        <v>297</v>
      </c>
      <c r="E10" s="232">
        <v>51</v>
      </c>
      <c r="F10" s="232">
        <v>51</v>
      </c>
      <c r="G10" s="232">
        <v>87</v>
      </c>
      <c r="H10" s="232">
        <v>88</v>
      </c>
      <c r="I10" s="232">
        <v>91</v>
      </c>
      <c r="J10" s="232">
        <v>60</v>
      </c>
    </row>
    <row r="11" spans="1:10" ht="12.75">
      <c r="A11" s="137"/>
      <c r="B11" s="232"/>
      <c r="C11" s="232"/>
      <c r="D11" s="232"/>
      <c r="E11" s="232"/>
      <c r="F11" s="232"/>
      <c r="G11" s="232"/>
      <c r="H11" s="232"/>
      <c r="I11" s="232"/>
      <c r="J11" s="232"/>
    </row>
    <row r="12" spans="1:10" ht="12.75">
      <c r="A12" s="137" t="s">
        <v>219</v>
      </c>
      <c r="B12" s="429">
        <v>0.5</v>
      </c>
      <c r="C12" s="429">
        <v>0.51</v>
      </c>
      <c r="D12" s="429">
        <v>0.52</v>
      </c>
      <c r="E12" s="429">
        <v>0.55</v>
      </c>
      <c r="F12" s="429">
        <v>0.48</v>
      </c>
      <c r="G12" s="429">
        <v>0.42</v>
      </c>
      <c r="H12" s="429">
        <v>0.39</v>
      </c>
      <c r="I12" s="429">
        <v>0.38</v>
      </c>
      <c r="J12" s="429">
        <v>0.43</v>
      </c>
    </row>
    <row r="13" spans="1:10" ht="12.75">
      <c r="A13" s="137" t="s">
        <v>220</v>
      </c>
      <c r="B13" s="429">
        <v>0.83</v>
      </c>
      <c r="C13" s="429">
        <v>0.87</v>
      </c>
      <c r="D13" s="429">
        <v>0.9</v>
      </c>
      <c r="E13" s="429">
        <v>0.99</v>
      </c>
      <c r="F13" s="429">
        <v>0.79</v>
      </c>
      <c r="G13" s="429">
        <v>0.62</v>
      </c>
      <c r="H13" s="429">
        <v>0.57</v>
      </c>
      <c r="I13" s="429">
        <v>0.61</v>
      </c>
      <c r="J13" s="429">
        <v>0.7</v>
      </c>
    </row>
    <row r="14" spans="1:10" ht="12.75">
      <c r="A14" s="138"/>
      <c r="B14" s="233"/>
      <c r="C14" s="233"/>
      <c r="D14" s="233"/>
      <c r="E14" s="233"/>
      <c r="F14" s="233"/>
      <c r="G14" s="233"/>
      <c r="H14" s="233"/>
      <c r="I14" s="233"/>
      <c r="J14" s="233"/>
    </row>
    <row r="15" spans="1:10" ht="12.75">
      <c r="A15" s="154" t="s">
        <v>221</v>
      </c>
      <c r="B15" s="232"/>
      <c r="C15" s="232"/>
      <c r="D15" s="232"/>
      <c r="E15" s="232"/>
      <c r="F15" s="232"/>
      <c r="G15" s="232"/>
      <c r="H15" s="232"/>
      <c r="I15" s="232"/>
      <c r="J15" s="232"/>
    </row>
    <row r="16" spans="1:10" ht="18" customHeight="1">
      <c r="A16" s="137" t="s">
        <v>208</v>
      </c>
      <c r="B16" s="428">
        <v>4534</v>
      </c>
      <c r="C16" s="428">
        <v>4146</v>
      </c>
      <c r="D16" s="428">
        <v>4139</v>
      </c>
      <c r="E16" s="428">
        <v>3974</v>
      </c>
      <c r="F16" s="428">
        <v>3831</v>
      </c>
      <c r="G16" s="428">
        <v>3534</v>
      </c>
      <c r="H16" s="428">
        <v>3523</v>
      </c>
      <c r="I16" s="428">
        <v>3370</v>
      </c>
      <c r="J16" s="428">
        <v>3228</v>
      </c>
    </row>
    <row r="17" spans="1:10" ht="18.75" customHeight="1">
      <c r="A17" s="137" t="s">
        <v>209</v>
      </c>
      <c r="B17" s="232">
        <v>371</v>
      </c>
      <c r="C17" s="232">
        <v>381</v>
      </c>
      <c r="D17" s="232">
        <v>354</v>
      </c>
      <c r="E17" s="232">
        <v>350</v>
      </c>
      <c r="F17" s="232">
        <v>317</v>
      </c>
      <c r="G17" s="232">
        <v>274</v>
      </c>
      <c r="H17" s="232">
        <v>217</v>
      </c>
      <c r="I17" s="232">
        <v>218</v>
      </c>
      <c r="J17" s="232">
        <v>203</v>
      </c>
    </row>
    <row r="18" spans="1:10" ht="12.75">
      <c r="A18" s="137" t="s">
        <v>217</v>
      </c>
      <c r="B18" s="474">
        <v>2362</v>
      </c>
      <c r="C18" s="474">
        <v>2252</v>
      </c>
      <c r="D18" s="474">
        <v>2190</v>
      </c>
      <c r="E18" s="474">
        <v>2102</v>
      </c>
      <c r="F18" s="474">
        <v>2014</v>
      </c>
      <c r="G18" s="474">
        <v>1936</v>
      </c>
      <c r="H18" s="474">
        <v>1828</v>
      </c>
      <c r="I18" s="474">
        <v>1757</v>
      </c>
      <c r="J18" s="474">
        <v>1724</v>
      </c>
    </row>
    <row r="19" spans="1:10" ht="12.75">
      <c r="A19" s="137"/>
      <c r="B19" s="232"/>
      <c r="C19" s="232"/>
      <c r="D19" s="232"/>
      <c r="E19" s="232"/>
      <c r="F19" s="232"/>
      <c r="G19" s="232"/>
      <c r="H19" s="232"/>
      <c r="I19" s="232"/>
      <c r="J19" s="232"/>
    </row>
    <row r="20" spans="1:10" ht="12.75">
      <c r="A20" s="137" t="s">
        <v>222</v>
      </c>
      <c r="B20" s="429">
        <v>0.48</v>
      </c>
      <c r="C20" s="429">
        <v>0.5</v>
      </c>
      <c r="D20" s="429">
        <v>0.49</v>
      </c>
      <c r="E20" s="429">
        <v>0.49</v>
      </c>
      <c r="F20" s="429">
        <v>0.49</v>
      </c>
      <c r="G20" s="429">
        <v>0.51</v>
      </c>
      <c r="H20" s="429">
        <v>0.49</v>
      </c>
      <c r="I20" s="429">
        <v>0.49</v>
      </c>
      <c r="J20" s="429">
        <v>0.5</v>
      </c>
    </row>
    <row r="21" spans="1:10" ht="12.75">
      <c r="A21" s="139" t="s">
        <v>223</v>
      </c>
      <c r="B21" s="435">
        <v>10152</v>
      </c>
      <c r="C21" s="435">
        <v>9458</v>
      </c>
      <c r="D21" s="435">
        <v>9243</v>
      </c>
      <c r="E21" s="435">
        <v>8562</v>
      </c>
      <c r="F21" s="435">
        <v>9581</v>
      </c>
      <c r="G21" s="435">
        <v>10599</v>
      </c>
      <c r="H21" s="435">
        <v>11004</v>
      </c>
      <c r="I21" s="435">
        <v>9845</v>
      </c>
      <c r="J21" s="612">
        <v>8519</v>
      </c>
    </row>
    <row r="22" spans="1:10" ht="12.75">
      <c r="A22" s="140" t="s">
        <v>224</v>
      </c>
      <c r="B22" s="436">
        <v>6988</v>
      </c>
      <c r="C22" s="436">
        <v>6810</v>
      </c>
      <c r="D22" s="436">
        <v>6769</v>
      </c>
      <c r="E22" s="436">
        <v>6369</v>
      </c>
      <c r="F22" s="436">
        <v>6370</v>
      </c>
      <c r="G22" s="436">
        <v>6244</v>
      </c>
      <c r="H22" s="436">
        <v>6071</v>
      </c>
      <c r="I22" s="436">
        <v>5680</v>
      </c>
      <c r="J22" s="613">
        <v>5326</v>
      </c>
    </row>
    <row r="23" spans="1:10" ht="12.75">
      <c r="A23" s="141" t="s">
        <v>225</v>
      </c>
      <c r="B23" s="234">
        <v>0.69</v>
      </c>
      <c r="C23" s="234">
        <v>0.72</v>
      </c>
      <c r="D23" s="234">
        <v>0.73</v>
      </c>
      <c r="E23" s="234">
        <v>0.74</v>
      </c>
      <c r="F23" s="234">
        <v>0.66</v>
      </c>
      <c r="G23" s="234">
        <v>0.59</v>
      </c>
      <c r="H23" s="234">
        <v>0.55</v>
      </c>
      <c r="I23" s="234">
        <v>0.58</v>
      </c>
      <c r="J23" s="614">
        <v>0.63</v>
      </c>
    </row>
    <row r="24" spans="1:10" ht="12.75">
      <c r="A24" s="142" t="s">
        <v>226</v>
      </c>
      <c r="B24" s="235">
        <v>0.007</v>
      </c>
      <c r="C24" s="235" t="s">
        <v>533</v>
      </c>
      <c r="D24" s="235">
        <v>0.006</v>
      </c>
      <c r="E24" s="235">
        <v>0.006</v>
      </c>
      <c r="F24" s="235">
        <v>0.006</v>
      </c>
      <c r="G24" s="235">
        <v>0.008</v>
      </c>
      <c r="H24" s="235">
        <v>0.007</v>
      </c>
      <c r="I24" s="235">
        <v>0.007</v>
      </c>
      <c r="J24" s="615">
        <v>0.006</v>
      </c>
    </row>
    <row r="26" ht="12.75">
      <c r="L26"/>
    </row>
    <row r="27" spans="1:12" ht="15">
      <c r="A27" s="32" t="s">
        <v>379</v>
      </c>
      <c r="L27" s="79"/>
    </row>
    <row r="28" spans="1:10" ht="12.75">
      <c r="A28" s="134"/>
      <c r="B28" s="427" t="s">
        <v>139</v>
      </c>
      <c r="C28" s="135" t="s">
        <v>136</v>
      </c>
      <c r="D28" s="135" t="s">
        <v>137</v>
      </c>
      <c r="E28" s="135" t="s">
        <v>138</v>
      </c>
      <c r="F28" s="135" t="s">
        <v>139</v>
      </c>
      <c r="G28" s="135" t="s">
        <v>136</v>
      </c>
      <c r="H28" s="135" t="s">
        <v>137</v>
      </c>
      <c r="I28" s="135" t="s">
        <v>138</v>
      </c>
      <c r="J28" s="135" t="s">
        <v>139</v>
      </c>
    </row>
    <row r="29" spans="1:10" ht="12.75">
      <c r="A29" s="126"/>
      <c r="B29" s="47">
        <v>2013</v>
      </c>
      <c r="C29" s="47">
        <v>2013</v>
      </c>
      <c r="D29" s="47">
        <v>2014</v>
      </c>
      <c r="E29" s="47">
        <v>2014</v>
      </c>
      <c r="F29" s="47">
        <v>2014</v>
      </c>
      <c r="G29" s="47">
        <v>2014</v>
      </c>
      <c r="H29" s="47">
        <v>2015</v>
      </c>
      <c r="I29" s="47">
        <v>2015</v>
      </c>
      <c r="J29" s="47">
        <v>2015</v>
      </c>
    </row>
    <row r="30" spans="1:10" ht="12.75">
      <c r="A30" s="35" t="s">
        <v>214</v>
      </c>
      <c r="B30" s="236"/>
      <c r="C30" s="236"/>
      <c r="D30" s="236"/>
      <c r="E30" s="236"/>
      <c r="F30" s="236"/>
      <c r="G30" s="236"/>
      <c r="H30" s="236"/>
      <c r="I30" s="236"/>
      <c r="J30" s="236"/>
    </row>
    <row r="31" spans="1:10" ht="12.75">
      <c r="A31" s="1" t="s">
        <v>215</v>
      </c>
      <c r="B31" s="430">
        <v>2650000000</v>
      </c>
      <c r="C31" s="430">
        <v>2466000000</v>
      </c>
      <c r="D31" s="430">
        <v>2498000000</v>
      </c>
      <c r="E31" s="430">
        <v>2068000000</v>
      </c>
      <c r="F31" s="430">
        <v>1802000000</v>
      </c>
      <c r="G31" s="430">
        <v>2029000000</v>
      </c>
      <c r="H31" s="430">
        <v>2194000000</v>
      </c>
      <c r="I31" s="430">
        <v>2143000000</v>
      </c>
      <c r="J31" s="430">
        <v>2088000000</v>
      </c>
    </row>
    <row r="32" spans="1:10" ht="12.75">
      <c r="A32" s="1" t="s">
        <v>216</v>
      </c>
      <c r="B32" s="430">
        <v>1332000000</v>
      </c>
      <c r="C32" s="430">
        <v>1215000000</v>
      </c>
      <c r="D32" s="430">
        <v>1195000000</v>
      </c>
      <c r="E32" s="430">
        <v>1019000000</v>
      </c>
      <c r="F32" s="237">
        <v>915000000</v>
      </c>
      <c r="G32" s="237">
        <v>997000000</v>
      </c>
      <c r="H32" s="237">
        <v>1002000000</v>
      </c>
      <c r="I32" s="237">
        <v>950000000</v>
      </c>
      <c r="J32" s="237">
        <v>957000000</v>
      </c>
    </row>
    <row r="33" spans="1:10" ht="12.75">
      <c r="A33" s="1" t="s">
        <v>217</v>
      </c>
      <c r="B33" s="237">
        <v>639000000</v>
      </c>
      <c r="C33" s="237">
        <v>665000000</v>
      </c>
      <c r="D33" s="237">
        <v>650000000</v>
      </c>
      <c r="E33" s="237">
        <v>636000000</v>
      </c>
      <c r="F33" s="237">
        <v>628000000</v>
      </c>
      <c r="G33" s="237">
        <v>417000000</v>
      </c>
      <c r="H33" s="237">
        <v>383000000</v>
      </c>
      <c r="I33" s="237">
        <v>297000000</v>
      </c>
      <c r="J33" s="237">
        <v>253000000</v>
      </c>
    </row>
    <row r="34" spans="1:10" ht="12.75">
      <c r="A34" s="1" t="s">
        <v>436</v>
      </c>
      <c r="B34" s="237"/>
      <c r="C34" s="237"/>
      <c r="D34" s="237"/>
      <c r="E34" s="237"/>
      <c r="F34" s="237"/>
      <c r="G34" s="237"/>
      <c r="H34" s="237"/>
      <c r="I34" s="237"/>
      <c r="J34" s="237"/>
    </row>
    <row r="35" spans="1:10" ht="12.75">
      <c r="A35" s="1" t="s">
        <v>227</v>
      </c>
      <c r="B35" s="237">
        <v>5000000</v>
      </c>
      <c r="C35" s="237">
        <v>0</v>
      </c>
      <c r="D35" s="237">
        <v>2000000</v>
      </c>
      <c r="E35" s="237">
        <v>2000000</v>
      </c>
      <c r="F35" s="237">
        <v>2000000</v>
      </c>
      <c r="G35" s="237">
        <v>29000000</v>
      </c>
      <c r="H35" s="237">
        <v>32000000</v>
      </c>
      <c r="I35" s="237">
        <v>33000000</v>
      </c>
      <c r="J35" s="237">
        <v>34000000</v>
      </c>
    </row>
    <row r="36" spans="1:10" ht="12.75">
      <c r="A36" s="1" t="s">
        <v>219</v>
      </c>
      <c r="B36" s="431">
        <v>0.5</v>
      </c>
      <c r="C36" s="431">
        <v>0.49</v>
      </c>
      <c r="D36" s="431">
        <v>0.48</v>
      </c>
      <c r="E36" s="431">
        <v>0.49</v>
      </c>
      <c r="F36" s="431">
        <v>0.51</v>
      </c>
      <c r="G36" s="431">
        <v>0.49</v>
      </c>
      <c r="H36" s="431">
        <v>0.46</v>
      </c>
      <c r="I36" s="431">
        <v>0.44</v>
      </c>
      <c r="J36" s="431">
        <v>0.46</v>
      </c>
    </row>
    <row r="37" spans="1:10" ht="12.75">
      <c r="A37" s="150" t="s">
        <v>220</v>
      </c>
      <c r="B37" s="432">
        <v>0.74</v>
      </c>
      <c r="C37" s="432">
        <v>0.76</v>
      </c>
      <c r="D37" s="432">
        <v>0.74</v>
      </c>
      <c r="E37" s="432">
        <v>0.8</v>
      </c>
      <c r="F37" s="432">
        <v>0.86</v>
      </c>
      <c r="G37" s="432">
        <v>0.7</v>
      </c>
      <c r="H37" s="432">
        <v>0.63</v>
      </c>
      <c r="I37" s="432">
        <v>0.58</v>
      </c>
      <c r="J37" s="432">
        <v>0.58</v>
      </c>
    </row>
    <row r="38" spans="1:10" ht="12.75">
      <c r="A38" s="35" t="s">
        <v>274</v>
      </c>
      <c r="B38" s="433"/>
      <c r="C38" s="433"/>
      <c r="D38" s="433"/>
      <c r="E38" s="433"/>
      <c r="F38" s="433"/>
      <c r="G38" s="433"/>
      <c r="H38" s="433"/>
      <c r="I38" s="433"/>
      <c r="J38" s="433"/>
    </row>
    <row r="39" spans="1:10" ht="12.75">
      <c r="A39" s="1" t="s">
        <v>208</v>
      </c>
      <c r="B39" s="430">
        <v>2866000000</v>
      </c>
      <c r="C39" s="430">
        <v>2526000000</v>
      </c>
      <c r="D39" s="430">
        <v>2471000000</v>
      </c>
      <c r="E39" s="430">
        <v>2320000000</v>
      </c>
      <c r="F39" s="430">
        <v>2174000000</v>
      </c>
      <c r="G39" s="430">
        <v>1955000000</v>
      </c>
      <c r="H39" s="430">
        <v>1919000000</v>
      </c>
      <c r="I39" s="430">
        <v>1834000000</v>
      </c>
      <c r="J39" s="430">
        <v>1764000000</v>
      </c>
    </row>
    <row r="40" spans="1:10" ht="12.75">
      <c r="A40" s="1" t="s">
        <v>209</v>
      </c>
      <c r="B40" s="237">
        <v>371000000</v>
      </c>
      <c r="C40" s="237">
        <v>381000000</v>
      </c>
      <c r="D40" s="237">
        <v>354000000</v>
      </c>
      <c r="E40" s="237">
        <v>350000000</v>
      </c>
      <c r="F40" s="237">
        <v>317000000</v>
      </c>
      <c r="G40" s="237">
        <v>274000000</v>
      </c>
      <c r="H40" s="237">
        <v>217000000</v>
      </c>
      <c r="I40" s="237">
        <v>218000000</v>
      </c>
      <c r="J40" s="237">
        <v>203000000</v>
      </c>
    </row>
    <row r="41" spans="1:10" ht="12.75">
      <c r="A41" s="1" t="s">
        <v>209</v>
      </c>
      <c r="B41" s="237">
        <v>0</v>
      </c>
      <c r="C41" s="237">
        <v>0</v>
      </c>
      <c r="D41" s="237">
        <v>0</v>
      </c>
      <c r="E41" s="237">
        <v>0</v>
      </c>
      <c r="F41" s="237">
        <v>0</v>
      </c>
      <c r="G41" s="237"/>
      <c r="H41" s="237"/>
      <c r="I41" s="237"/>
      <c r="J41" s="237"/>
    </row>
    <row r="42" spans="1:13" ht="12.75">
      <c r="A42" s="1" t="s">
        <v>275</v>
      </c>
      <c r="B42" s="430">
        <v>1814000000</v>
      </c>
      <c r="C42" s="430">
        <v>1696000000</v>
      </c>
      <c r="D42" s="430">
        <v>1635000000</v>
      </c>
      <c r="E42" s="430">
        <v>1522000000</v>
      </c>
      <c r="F42" s="430">
        <v>1429000000</v>
      </c>
      <c r="G42" s="430">
        <v>1352000000</v>
      </c>
      <c r="H42" s="430">
        <v>1247000000</v>
      </c>
      <c r="I42" s="430">
        <v>1176000000</v>
      </c>
      <c r="J42" s="430">
        <v>1148000000</v>
      </c>
      <c r="M42" s="79"/>
    </row>
    <row r="43" spans="1:10" ht="12.75">
      <c r="A43" s="151" t="s">
        <v>222</v>
      </c>
      <c r="B43" s="238">
        <f>+B42/(B40+B39)</f>
        <v>0.5603954278653074</v>
      </c>
      <c r="C43" s="238">
        <f>+C42/(C40+C39)</f>
        <v>0.5834193326453389</v>
      </c>
      <c r="D43" s="238">
        <v>0.58</v>
      </c>
      <c r="E43" s="238">
        <v>0.57</v>
      </c>
      <c r="F43" s="238">
        <v>0.57</v>
      </c>
      <c r="G43" s="238">
        <v>0.61</v>
      </c>
      <c r="H43" s="238">
        <v>0.58</v>
      </c>
      <c r="I43" s="238">
        <v>0.57</v>
      </c>
      <c r="J43" s="238">
        <v>0.58</v>
      </c>
    </row>
    <row r="44" spans="1:10" ht="12.75">
      <c r="A44" s="152" t="s">
        <v>276</v>
      </c>
      <c r="B44" s="466">
        <f>B31+B39+B40</f>
        <v>5887000000</v>
      </c>
      <c r="C44" s="466">
        <f>C31+C39+C40</f>
        <v>5373000000</v>
      </c>
      <c r="D44" s="466">
        <f>D31+D39+D40</f>
        <v>5323000000</v>
      </c>
      <c r="E44" s="466">
        <f>E31+E39+E40</f>
        <v>4738000000</v>
      </c>
      <c r="F44" s="466">
        <f>F31+F39+F40</f>
        <v>4293000000</v>
      </c>
      <c r="G44" s="466">
        <v>4258000000</v>
      </c>
      <c r="H44" s="466">
        <v>4330000000</v>
      </c>
      <c r="I44" s="466">
        <v>4195000000</v>
      </c>
      <c r="J44" s="616">
        <v>4055000000</v>
      </c>
    </row>
    <row r="45" spans="1:10" ht="12.75">
      <c r="A45" s="153" t="s">
        <v>224</v>
      </c>
      <c r="B45" s="434">
        <f>B32+B33+B35+B42</f>
        <v>3790000000</v>
      </c>
      <c r="C45" s="434">
        <f>C32+C33+C35+C42</f>
        <v>3576000000</v>
      </c>
      <c r="D45" s="434">
        <f>D32+D33+D35+D42</f>
        <v>3482000000</v>
      </c>
      <c r="E45" s="434">
        <f>E32+E33+E35+E42</f>
        <v>3179000000</v>
      </c>
      <c r="F45" s="434">
        <f>F32+F33+F35+F42</f>
        <v>2974000000</v>
      </c>
      <c r="G45" s="434">
        <v>2795000000</v>
      </c>
      <c r="H45" s="434">
        <v>2664000000</v>
      </c>
      <c r="I45" s="434">
        <v>2456000000</v>
      </c>
      <c r="J45" s="617">
        <v>2392000000</v>
      </c>
    </row>
    <row r="46" spans="1:10" ht="12.75">
      <c r="A46" s="197" t="s">
        <v>225</v>
      </c>
      <c r="B46" s="238">
        <v>0.64</v>
      </c>
      <c r="C46" s="238">
        <v>0.67</v>
      </c>
      <c r="D46" s="238">
        <v>0.65</v>
      </c>
      <c r="E46" s="238">
        <v>0.67</v>
      </c>
      <c r="F46" s="238">
        <v>0.69</v>
      </c>
      <c r="G46" s="238">
        <v>0.66</v>
      </c>
      <c r="H46" s="238">
        <v>0.62</v>
      </c>
      <c r="I46" s="238">
        <v>0.59</v>
      </c>
      <c r="J46" s="618">
        <v>0.59</v>
      </c>
    </row>
    <row r="47" spans="1:10" ht="12.75">
      <c r="A47" s="198" t="s">
        <v>226</v>
      </c>
      <c r="B47" s="467">
        <v>0.056</v>
      </c>
      <c r="C47" s="467" t="s">
        <v>534</v>
      </c>
      <c r="D47" s="467" t="s">
        <v>534</v>
      </c>
      <c r="E47" s="467">
        <v>0.045</v>
      </c>
      <c r="F47" s="467">
        <v>0.041</v>
      </c>
      <c r="G47" s="467">
        <v>0.04</v>
      </c>
      <c r="H47" s="467">
        <v>0.041</v>
      </c>
      <c r="I47" s="467">
        <v>0.04</v>
      </c>
      <c r="J47" s="619">
        <v>0.037</v>
      </c>
    </row>
  </sheetData>
  <sheetProtection/>
  <printOptions/>
  <pageMargins left="0.75" right="0.75" top="1" bottom="1" header="0.5" footer="0.5"/>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O68"/>
  <sheetViews>
    <sheetView showGridLines="0" showZeros="0" zoomScale="85" zoomScaleNormal="85" zoomScalePageLayoutView="0" workbookViewId="0" topLeftCell="A1">
      <selection activeCell="A1" sqref="A1"/>
    </sheetView>
  </sheetViews>
  <sheetFormatPr defaultColWidth="9.140625" defaultRowHeight="12.75"/>
  <cols>
    <col min="1" max="1" width="4.28125" style="66" customWidth="1"/>
    <col min="2" max="2" width="29.421875" style="94" customWidth="1"/>
    <col min="3" max="3" width="2.421875" style="1" customWidth="1"/>
    <col min="4" max="13" width="9.421875" style="1" customWidth="1"/>
    <col min="14" max="15" width="9.140625" style="1" customWidth="1"/>
    <col min="16" max="24" width="9.28125" style="1" bestFit="1" customWidth="1"/>
    <col min="25" max="25" width="10.00390625" style="1" bestFit="1" customWidth="1"/>
    <col min="26" max="16384" width="9.140625" style="1" customWidth="1"/>
  </cols>
  <sheetData>
    <row r="1" spans="1:15" ht="12.75">
      <c r="A1" s="36"/>
      <c r="B1" s="67"/>
      <c r="C1" s="67"/>
      <c r="D1" s="67"/>
      <c r="E1" s="68"/>
      <c r="F1" s="68"/>
      <c r="G1" s="68"/>
      <c r="H1" s="68"/>
      <c r="I1" s="68"/>
      <c r="J1" s="69"/>
      <c r="K1" s="68"/>
      <c r="L1" s="68"/>
      <c r="M1" s="68"/>
      <c r="N1" s="66"/>
      <c r="O1" s="66"/>
    </row>
    <row r="2" spans="1:15" ht="15">
      <c r="A2" s="36"/>
      <c r="B2" s="88" t="s">
        <v>205</v>
      </c>
      <c r="C2" s="453"/>
      <c r="D2" s="67"/>
      <c r="E2" s="68"/>
      <c r="F2" s="68"/>
      <c r="G2" s="68"/>
      <c r="H2" s="68"/>
      <c r="I2" s="68"/>
      <c r="J2" s="69"/>
      <c r="K2" s="68"/>
      <c r="L2" s="68"/>
      <c r="M2" s="68"/>
      <c r="N2" s="66"/>
      <c r="O2" s="66"/>
    </row>
    <row r="3" spans="1:15" ht="12.75">
      <c r="A3" s="36"/>
      <c r="B3" s="164" t="s">
        <v>206</v>
      </c>
      <c r="C3" s="453"/>
      <c r="D3" s="67"/>
      <c r="E3" s="68"/>
      <c r="F3" s="68"/>
      <c r="G3" s="68"/>
      <c r="H3" s="68"/>
      <c r="I3" s="68"/>
      <c r="J3" s="69"/>
      <c r="K3" s="68"/>
      <c r="L3" s="68"/>
      <c r="M3" s="68"/>
      <c r="N3" s="66"/>
      <c r="O3" s="66"/>
    </row>
    <row r="4" spans="1:15" ht="12" customHeight="1">
      <c r="A4" s="36"/>
      <c r="B4" s="70"/>
      <c r="C4" s="453"/>
      <c r="D4" s="67"/>
      <c r="E4" s="68"/>
      <c r="F4" s="68"/>
      <c r="G4" s="68"/>
      <c r="H4" s="68"/>
      <c r="I4" s="68"/>
      <c r="J4" s="69"/>
      <c r="K4" s="68"/>
      <c r="L4" s="68"/>
      <c r="M4" s="68"/>
      <c r="N4" s="66"/>
      <c r="O4" s="66"/>
    </row>
    <row r="5" spans="2:15" ht="12.75">
      <c r="B5" s="286" t="s">
        <v>854</v>
      </c>
      <c r="C5" s="287"/>
      <c r="D5" s="288"/>
      <c r="E5" s="289"/>
      <c r="F5" s="289"/>
      <c r="G5" s="289"/>
      <c r="H5" s="289"/>
      <c r="I5" s="289"/>
      <c r="J5" s="290"/>
      <c r="K5" s="289"/>
      <c r="L5" s="289"/>
      <c r="M5" s="289"/>
      <c r="N5" s="66"/>
      <c r="O5" s="66"/>
    </row>
    <row r="6" spans="2:15" ht="12.75">
      <c r="B6" s="291" t="s">
        <v>16</v>
      </c>
      <c r="C6" s="292"/>
      <c r="D6" s="293" t="s">
        <v>182</v>
      </c>
      <c r="E6" s="293" t="s">
        <v>66</v>
      </c>
      <c r="F6" s="293" t="s">
        <v>65</v>
      </c>
      <c r="G6" s="293" t="s">
        <v>67</v>
      </c>
      <c r="H6" s="293" t="s">
        <v>70</v>
      </c>
      <c r="I6" s="293" t="s">
        <v>71</v>
      </c>
      <c r="J6" s="293" t="s">
        <v>72</v>
      </c>
      <c r="K6" s="293" t="s">
        <v>176</v>
      </c>
      <c r="L6" s="293" t="s">
        <v>63</v>
      </c>
      <c r="M6" s="294" t="s">
        <v>42</v>
      </c>
      <c r="N6" s="66"/>
      <c r="O6" s="66"/>
    </row>
    <row r="7" spans="2:15" ht="12.75">
      <c r="B7" s="71" t="s">
        <v>183</v>
      </c>
      <c r="C7" s="72"/>
      <c r="D7" s="216">
        <v>1</v>
      </c>
      <c r="E7" s="216" t="s">
        <v>505</v>
      </c>
      <c r="F7" s="216" t="s">
        <v>505</v>
      </c>
      <c r="G7" s="216" t="s">
        <v>505</v>
      </c>
      <c r="H7" s="216" t="s">
        <v>505</v>
      </c>
      <c r="I7" s="216" t="s">
        <v>505</v>
      </c>
      <c r="J7" s="216" t="s">
        <v>505</v>
      </c>
      <c r="K7" s="216">
        <v>1</v>
      </c>
      <c r="L7" s="216" t="s">
        <v>505</v>
      </c>
      <c r="M7" s="73">
        <v>2</v>
      </c>
      <c r="N7" s="66"/>
      <c r="O7" s="66"/>
    </row>
    <row r="8" spans="2:15" ht="12.75">
      <c r="B8" s="9"/>
      <c r="C8" s="72"/>
      <c r="D8" s="217"/>
      <c r="E8" s="217"/>
      <c r="F8" s="217"/>
      <c r="G8" s="217"/>
      <c r="H8" s="217"/>
      <c r="I8" s="217"/>
      <c r="J8" s="217"/>
      <c r="K8" s="217"/>
      <c r="L8" s="217"/>
      <c r="M8" s="74"/>
      <c r="N8" s="66"/>
      <c r="O8" s="66"/>
    </row>
    <row r="9" spans="2:15" ht="12.75">
      <c r="B9" s="218" t="s">
        <v>184</v>
      </c>
      <c r="C9" s="72"/>
      <c r="D9" s="217" t="s">
        <v>505</v>
      </c>
      <c r="E9" s="217">
        <v>7</v>
      </c>
      <c r="F9" s="217" t="s">
        <v>505</v>
      </c>
      <c r="G9" s="217" t="s">
        <v>505</v>
      </c>
      <c r="H9" s="217" t="s">
        <v>505</v>
      </c>
      <c r="I9" s="217" t="s">
        <v>505</v>
      </c>
      <c r="J9" s="217" t="s">
        <v>505</v>
      </c>
      <c r="K9" s="217" t="s">
        <v>505</v>
      </c>
      <c r="L9" s="217" t="s">
        <v>505</v>
      </c>
      <c r="M9" s="74">
        <v>7</v>
      </c>
      <c r="N9" s="66"/>
      <c r="O9" s="66"/>
    </row>
    <row r="10" spans="2:15" ht="12.75">
      <c r="B10" s="218" t="s">
        <v>185</v>
      </c>
      <c r="C10" s="72"/>
      <c r="D10" s="217">
        <v>39</v>
      </c>
      <c r="E10" s="217" t="s">
        <v>505</v>
      </c>
      <c r="F10" s="217" t="s">
        <v>505</v>
      </c>
      <c r="G10" s="217" t="s">
        <v>505</v>
      </c>
      <c r="H10" s="217">
        <v>6</v>
      </c>
      <c r="I10" s="217">
        <v>38</v>
      </c>
      <c r="J10" s="217">
        <v>146</v>
      </c>
      <c r="K10" s="217">
        <v>19</v>
      </c>
      <c r="L10" s="217" t="s">
        <v>505</v>
      </c>
      <c r="M10" s="74">
        <v>248</v>
      </c>
      <c r="N10" s="66"/>
      <c r="O10" s="66"/>
    </row>
    <row r="11" spans="2:15" ht="12.75">
      <c r="B11" s="218" t="s">
        <v>186</v>
      </c>
      <c r="C11" s="72"/>
      <c r="D11" s="217">
        <v>10</v>
      </c>
      <c r="E11" s="217" t="s">
        <v>505</v>
      </c>
      <c r="F11" s="217" t="s">
        <v>505</v>
      </c>
      <c r="G11" s="217" t="s">
        <v>505</v>
      </c>
      <c r="H11" s="217" t="s">
        <v>505</v>
      </c>
      <c r="I11" s="217">
        <v>9</v>
      </c>
      <c r="J11" s="217">
        <v>28</v>
      </c>
      <c r="K11" s="217">
        <v>5</v>
      </c>
      <c r="L11" s="217" t="s">
        <v>505</v>
      </c>
      <c r="M11" s="74">
        <v>52</v>
      </c>
      <c r="N11" s="66"/>
      <c r="O11" s="66"/>
    </row>
    <row r="12" spans="2:15" ht="12.75">
      <c r="B12" s="218" t="s">
        <v>187</v>
      </c>
      <c r="C12" s="72"/>
      <c r="D12" s="217">
        <v>1018</v>
      </c>
      <c r="E12" s="217" t="s">
        <v>505</v>
      </c>
      <c r="F12" s="217" t="s">
        <v>505</v>
      </c>
      <c r="G12" s="217" t="s">
        <v>505</v>
      </c>
      <c r="H12" s="217" t="s">
        <v>505</v>
      </c>
      <c r="I12" s="217">
        <v>59</v>
      </c>
      <c r="J12" s="217">
        <v>119</v>
      </c>
      <c r="K12" s="217" t="s">
        <v>505</v>
      </c>
      <c r="L12" s="217">
        <v>148</v>
      </c>
      <c r="M12" s="74">
        <v>1344</v>
      </c>
      <c r="N12" s="66"/>
      <c r="O12" s="66"/>
    </row>
    <row r="13" spans="2:15" ht="12.75">
      <c r="B13" s="218" t="s">
        <v>188</v>
      </c>
      <c r="C13" s="72"/>
      <c r="D13" s="217">
        <v>388</v>
      </c>
      <c r="E13" s="217">
        <v>1</v>
      </c>
      <c r="F13" s="217" t="s">
        <v>505</v>
      </c>
      <c r="G13" s="217" t="s">
        <v>505</v>
      </c>
      <c r="H13" s="217">
        <v>4</v>
      </c>
      <c r="I13" s="217">
        <v>6</v>
      </c>
      <c r="J13" s="217">
        <v>98</v>
      </c>
      <c r="K13" s="217">
        <v>2</v>
      </c>
      <c r="L13" s="217" t="s">
        <v>505</v>
      </c>
      <c r="M13" s="74">
        <v>499</v>
      </c>
      <c r="N13" s="66"/>
      <c r="O13" s="66"/>
    </row>
    <row r="14" spans="2:15" ht="12.75">
      <c r="B14" s="218" t="s">
        <v>189</v>
      </c>
      <c r="C14" s="72"/>
      <c r="D14" s="217">
        <v>8</v>
      </c>
      <c r="E14" s="217" t="s">
        <v>505</v>
      </c>
      <c r="F14" s="217" t="s">
        <v>505</v>
      </c>
      <c r="G14" s="217" t="s">
        <v>505</v>
      </c>
      <c r="H14" s="217">
        <v>51</v>
      </c>
      <c r="I14" s="217">
        <v>9</v>
      </c>
      <c r="J14" s="217">
        <v>75</v>
      </c>
      <c r="K14" s="217">
        <v>26</v>
      </c>
      <c r="L14" s="217" t="s">
        <v>505</v>
      </c>
      <c r="M14" s="74">
        <v>169</v>
      </c>
      <c r="N14" s="66"/>
      <c r="O14" s="66"/>
    </row>
    <row r="15" spans="2:15" ht="12.75">
      <c r="B15" s="218" t="s">
        <v>190</v>
      </c>
      <c r="C15" s="72"/>
      <c r="D15" s="217">
        <v>173</v>
      </c>
      <c r="E15" s="217" t="s">
        <v>505</v>
      </c>
      <c r="F15" s="217">
        <v>36</v>
      </c>
      <c r="G15" s="217" t="s">
        <v>505</v>
      </c>
      <c r="H15" s="217">
        <v>46</v>
      </c>
      <c r="I15" s="217">
        <v>33</v>
      </c>
      <c r="J15" s="217">
        <v>234</v>
      </c>
      <c r="K15" s="217">
        <v>45</v>
      </c>
      <c r="L15" s="217" t="s">
        <v>505</v>
      </c>
      <c r="M15" s="74">
        <v>567</v>
      </c>
      <c r="N15" s="66"/>
      <c r="O15" s="66"/>
    </row>
    <row r="16" spans="2:15" ht="12.75">
      <c r="B16" s="218" t="s">
        <v>191</v>
      </c>
      <c r="C16" s="72"/>
      <c r="D16" s="217" t="s">
        <v>505</v>
      </c>
      <c r="E16" s="217" t="s">
        <v>505</v>
      </c>
      <c r="F16" s="217" t="s">
        <v>505</v>
      </c>
      <c r="G16" s="217" t="s">
        <v>505</v>
      </c>
      <c r="H16" s="217">
        <v>9</v>
      </c>
      <c r="I16" s="217">
        <v>14</v>
      </c>
      <c r="J16" s="217">
        <v>34</v>
      </c>
      <c r="K16" s="217" t="s">
        <v>505</v>
      </c>
      <c r="L16" s="217" t="s">
        <v>505</v>
      </c>
      <c r="M16" s="74">
        <v>57</v>
      </c>
      <c r="N16" s="66"/>
      <c r="O16" s="66"/>
    </row>
    <row r="17" spans="2:15" ht="12.75">
      <c r="B17" s="218" t="s">
        <v>478</v>
      </c>
      <c r="C17" s="72"/>
      <c r="D17" s="217" t="s">
        <v>505</v>
      </c>
      <c r="E17" s="217" t="s">
        <v>505</v>
      </c>
      <c r="F17" s="217" t="s">
        <v>505</v>
      </c>
      <c r="G17" s="217" t="s">
        <v>505</v>
      </c>
      <c r="H17" s="217" t="s">
        <v>505</v>
      </c>
      <c r="I17" s="217">
        <v>13</v>
      </c>
      <c r="J17" s="217">
        <v>5</v>
      </c>
      <c r="K17" s="217" t="s">
        <v>505</v>
      </c>
      <c r="L17" s="217" t="s">
        <v>505</v>
      </c>
      <c r="M17" s="74">
        <v>18</v>
      </c>
      <c r="N17" s="66"/>
      <c r="O17" s="66"/>
    </row>
    <row r="18" spans="2:15" ht="12.75">
      <c r="B18" s="218" t="s">
        <v>479</v>
      </c>
      <c r="C18" s="72"/>
      <c r="D18" s="217" t="s">
        <v>505</v>
      </c>
      <c r="E18" s="217" t="s">
        <v>505</v>
      </c>
      <c r="F18" s="217" t="s">
        <v>505</v>
      </c>
      <c r="G18" s="217" t="s">
        <v>505</v>
      </c>
      <c r="H18" s="217" t="s">
        <v>505</v>
      </c>
      <c r="I18" s="217" t="s">
        <v>505</v>
      </c>
      <c r="J18" s="217" t="s">
        <v>505</v>
      </c>
      <c r="K18" s="217">
        <v>31</v>
      </c>
      <c r="L18" s="217" t="s">
        <v>505</v>
      </c>
      <c r="M18" s="74">
        <v>31</v>
      </c>
      <c r="N18" s="66"/>
      <c r="O18" s="66"/>
    </row>
    <row r="19" spans="2:15" ht="12.75">
      <c r="B19" s="219" t="s">
        <v>63</v>
      </c>
      <c r="C19" s="220"/>
      <c r="D19" s="225">
        <v>212</v>
      </c>
      <c r="E19" s="225" t="s">
        <v>505</v>
      </c>
      <c r="F19" s="225">
        <v>1</v>
      </c>
      <c r="G19" s="225">
        <v>1</v>
      </c>
      <c r="H19" s="225" t="s">
        <v>505</v>
      </c>
      <c r="I19" s="225" t="s">
        <v>505</v>
      </c>
      <c r="J19" s="225" t="s">
        <v>505</v>
      </c>
      <c r="K19" s="225">
        <v>4</v>
      </c>
      <c r="L19" s="225">
        <v>109</v>
      </c>
      <c r="M19" s="295">
        <v>327</v>
      </c>
      <c r="N19" s="66"/>
      <c r="O19" s="66"/>
    </row>
    <row r="20" spans="2:15" ht="12.75">
      <c r="B20" s="222" t="s">
        <v>142</v>
      </c>
      <c r="C20" s="223"/>
      <c r="D20" s="71">
        <v>1848</v>
      </c>
      <c r="E20" s="71">
        <v>8</v>
      </c>
      <c r="F20" s="71">
        <v>37</v>
      </c>
      <c r="G20" s="71">
        <v>1</v>
      </c>
      <c r="H20" s="71">
        <v>116</v>
      </c>
      <c r="I20" s="71">
        <v>181</v>
      </c>
      <c r="J20" s="71">
        <v>739</v>
      </c>
      <c r="K20" s="71">
        <v>132</v>
      </c>
      <c r="L20" s="71">
        <v>257</v>
      </c>
      <c r="M20" s="71">
        <v>3319</v>
      </c>
      <c r="N20" s="66"/>
      <c r="O20" s="66"/>
    </row>
    <row r="21" spans="2:15" ht="12.75">
      <c r="B21" s="224"/>
      <c r="C21" s="186"/>
      <c r="D21" s="9"/>
      <c r="E21" s="9"/>
      <c r="F21" s="9"/>
      <c r="G21" s="9"/>
      <c r="H21" s="9"/>
      <c r="I21" s="9"/>
      <c r="J21" s="9"/>
      <c r="K21" s="9"/>
      <c r="L21" s="296">
        <v>0</v>
      </c>
      <c r="M21" s="9"/>
      <c r="N21" s="66"/>
      <c r="O21" s="66"/>
    </row>
    <row r="22" spans="2:15" ht="24">
      <c r="B22" s="224" t="s">
        <v>433</v>
      </c>
      <c r="C22" s="186"/>
      <c r="D22" s="217">
        <v>135</v>
      </c>
      <c r="E22" s="217" t="s">
        <v>505</v>
      </c>
      <c r="F22" s="217" t="s">
        <v>505</v>
      </c>
      <c r="G22" s="217" t="s">
        <v>505</v>
      </c>
      <c r="H22" s="217">
        <v>104</v>
      </c>
      <c r="I22" s="217">
        <v>240</v>
      </c>
      <c r="J22" s="217">
        <v>548</v>
      </c>
      <c r="K22" s="217">
        <v>545</v>
      </c>
      <c r="L22" s="240" t="s">
        <v>505</v>
      </c>
      <c r="M22" s="74">
        <v>1572</v>
      </c>
      <c r="N22" s="66"/>
      <c r="O22" s="66"/>
    </row>
    <row r="23" spans="2:15" ht="24">
      <c r="B23" s="224" t="s">
        <v>434</v>
      </c>
      <c r="C23" s="186"/>
      <c r="D23" s="217">
        <v>4</v>
      </c>
      <c r="E23" s="217" t="s">
        <v>505</v>
      </c>
      <c r="F23" s="217" t="s">
        <v>505</v>
      </c>
      <c r="G23" s="217" t="s">
        <v>505</v>
      </c>
      <c r="H23" s="217" t="s">
        <v>505</v>
      </c>
      <c r="I23" s="217">
        <v>19</v>
      </c>
      <c r="J23" s="217" t="s">
        <v>505</v>
      </c>
      <c r="K23" s="217" t="s">
        <v>505</v>
      </c>
      <c r="L23" s="240" t="s">
        <v>505</v>
      </c>
      <c r="M23" s="74">
        <v>23</v>
      </c>
      <c r="N23" s="66"/>
      <c r="O23" s="66"/>
    </row>
    <row r="24" spans="2:15" ht="12.75">
      <c r="B24" s="219" t="s">
        <v>435</v>
      </c>
      <c r="C24" s="220"/>
      <c r="D24" s="225">
        <v>1</v>
      </c>
      <c r="E24" s="225" t="s">
        <v>505</v>
      </c>
      <c r="F24" s="225" t="s">
        <v>505</v>
      </c>
      <c r="G24" s="225" t="s">
        <v>505</v>
      </c>
      <c r="H24" s="225" t="s">
        <v>505</v>
      </c>
      <c r="I24" s="225" t="s">
        <v>505</v>
      </c>
      <c r="J24" s="225" t="s">
        <v>505</v>
      </c>
      <c r="K24" s="225" t="s">
        <v>505</v>
      </c>
      <c r="L24" s="220" t="s">
        <v>505</v>
      </c>
      <c r="M24" s="295">
        <v>1</v>
      </c>
      <c r="N24" s="66"/>
      <c r="O24" s="66"/>
    </row>
    <row r="25" spans="2:15" ht="12.75">
      <c r="B25" s="222" t="s">
        <v>192</v>
      </c>
      <c r="C25" s="223"/>
      <c r="D25" s="216">
        <v>140</v>
      </c>
      <c r="E25" s="216">
        <v>0</v>
      </c>
      <c r="F25" s="216">
        <v>0</v>
      </c>
      <c r="G25" s="216">
        <v>0</v>
      </c>
      <c r="H25" s="216">
        <v>104</v>
      </c>
      <c r="I25" s="216">
        <v>259</v>
      </c>
      <c r="J25" s="216">
        <v>548</v>
      </c>
      <c r="K25" s="216">
        <v>545</v>
      </c>
      <c r="L25" s="216">
        <v>0</v>
      </c>
      <c r="M25" s="216">
        <v>1596</v>
      </c>
      <c r="N25" s="66"/>
      <c r="O25" s="66"/>
    </row>
    <row r="26" spans="2:15" ht="12.75">
      <c r="B26" s="224"/>
      <c r="C26" s="186"/>
      <c r="D26" s="9"/>
      <c r="E26" s="9"/>
      <c r="F26" s="9"/>
      <c r="G26" s="9"/>
      <c r="H26" s="9"/>
      <c r="I26" s="9"/>
      <c r="J26" s="9"/>
      <c r="K26" s="9"/>
      <c r="L26" s="296">
        <v>0</v>
      </c>
      <c r="M26" s="9"/>
      <c r="N26" s="66"/>
      <c r="O26" s="66"/>
    </row>
    <row r="27" spans="2:15" ht="12.75">
      <c r="B27" s="222" t="s">
        <v>193</v>
      </c>
      <c r="C27" s="223"/>
      <c r="D27" s="71">
        <v>0</v>
      </c>
      <c r="E27" s="71">
        <v>0</v>
      </c>
      <c r="F27" s="71">
        <v>0</v>
      </c>
      <c r="G27" s="71">
        <v>0</v>
      </c>
      <c r="H27" s="71">
        <v>0</v>
      </c>
      <c r="I27" s="71">
        <v>0</v>
      </c>
      <c r="J27" s="71"/>
      <c r="K27" s="71">
        <v>0</v>
      </c>
      <c r="L27" s="296">
        <v>0</v>
      </c>
      <c r="M27" s="74">
        <v>0</v>
      </c>
      <c r="N27" s="66"/>
      <c r="O27" s="66"/>
    </row>
    <row r="28" spans="2:15" ht="12.75">
      <c r="B28" s="224"/>
      <c r="C28" s="186"/>
      <c r="D28" s="9"/>
      <c r="E28" s="9"/>
      <c r="F28" s="9"/>
      <c r="G28" s="9"/>
      <c r="H28" s="9"/>
      <c r="I28" s="9"/>
      <c r="J28" s="9"/>
      <c r="K28" s="9"/>
      <c r="L28" s="296">
        <v>0</v>
      </c>
      <c r="M28" s="9"/>
      <c r="N28" s="66"/>
      <c r="O28" s="66"/>
    </row>
    <row r="29" spans="2:15" ht="12.75">
      <c r="B29" s="224" t="s">
        <v>194</v>
      </c>
      <c r="C29" s="186"/>
      <c r="D29" s="9" t="s">
        <v>505</v>
      </c>
      <c r="E29" s="9" t="s">
        <v>505</v>
      </c>
      <c r="F29" s="9">
        <v>1</v>
      </c>
      <c r="G29" s="9" t="s">
        <v>505</v>
      </c>
      <c r="H29" s="9" t="s">
        <v>505</v>
      </c>
      <c r="I29" s="9" t="s">
        <v>505</v>
      </c>
      <c r="J29" s="9">
        <v>43</v>
      </c>
      <c r="K29" s="9" t="s">
        <v>505</v>
      </c>
      <c r="L29" s="297" t="s">
        <v>505</v>
      </c>
      <c r="M29" s="74">
        <v>44</v>
      </c>
      <c r="N29" s="66"/>
      <c r="O29" s="66"/>
    </row>
    <row r="30" spans="2:15" ht="12.75">
      <c r="B30" s="219" t="s">
        <v>63</v>
      </c>
      <c r="C30" s="220"/>
      <c r="D30" s="221" t="s">
        <v>505</v>
      </c>
      <c r="E30" s="221">
        <v>1</v>
      </c>
      <c r="F30" s="221">
        <v>28</v>
      </c>
      <c r="G30" s="221" t="s">
        <v>505</v>
      </c>
      <c r="H30" s="221" t="s">
        <v>505</v>
      </c>
      <c r="I30" s="221">
        <v>71</v>
      </c>
      <c r="J30" s="221">
        <v>27</v>
      </c>
      <c r="K30" s="221" t="s">
        <v>505</v>
      </c>
      <c r="L30" s="220" t="s">
        <v>505</v>
      </c>
      <c r="M30" s="295">
        <v>127</v>
      </c>
      <c r="N30" s="66"/>
      <c r="O30" s="66"/>
    </row>
    <row r="31" spans="2:15" ht="12.75">
      <c r="B31" s="222" t="s">
        <v>195</v>
      </c>
      <c r="C31" s="223"/>
      <c r="D31" s="71">
        <v>0</v>
      </c>
      <c r="E31" s="71">
        <v>1</v>
      </c>
      <c r="F31" s="71">
        <v>29</v>
      </c>
      <c r="G31" s="71">
        <v>0</v>
      </c>
      <c r="H31" s="71">
        <v>0</v>
      </c>
      <c r="I31" s="71">
        <v>71</v>
      </c>
      <c r="J31" s="71">
        <v>70</v>
      </c>
      <c r="K31" s="71">
        <v>0</v>
      </c>
      <c r="L31" s="71">
        <v>0</v>
      </c>
      <c r="M31" s="71">
        <v>171</v>
      </c>
      <c r="N31" s="66"/>
      <c r="O31" s="66"/>
    </row>
    <row r="32" spans="2:15" ht="12.75">
      <c r="B32" s="219"/>
      <c r="C32" s="221"/>
      <c r="D32" s="221"/>
      <c r="E32" s="221"/>
      <c r="F32" s="221"/>
      <c r="G32" s="221"/>
      <c r="H32" s="221"/>
      <c r="I32" s="221"/>
      <c r="J32" s="221"/>
      <c r="K32" s="221"/>
      <c r="L32" s="298">
        <v>0</v>
      </c>
      <c r="M32" s="221"/>
      <c r="N32" s="66"/>
      <c r="O32" s="66"/>
    </row>
    <row r="33" spans="2:15" ht="13.5" thickBot="1">
      <c r="B33" s="226" t="s">
        <v>207</v>
      </c>
      <c r="C33" s="227"/>
      <c r="D33" s="227">
        <v>1989</v>
      </c>
      <c r="E33" s="227">
        <v>9</v>
      </c>
      <c r="F33" s="227">
        <v>66</v>
      </c>
      <c r="G33" s="227">
        <v>1</v>
      </c>
      <c r="H33" s="227">
        <v>220</v>
      </c>
      <c r="I33" s="227">
        <v>511</v>
      </c>
      <c r="J33" s="227">
        <v>1357</v>
      </c>
      <c r="K33" s="227">
        <v>678</v>
      </c>
      <c r="L33" s="227">
        <v>257</v>
      </c>
      <c r="M33" s="227">
        <v>5088</v>
      </c>
      <c r="N33" s="66"/>
      <c r="O33" s="66"/>
    </row>
    <row r="34" spans="2:15" ht="12.75">
      <c r="B34" s="100"/>
      <c r="C34" s="71"/>
      <c r="D34" s="71"/>
      <c r="E34" s="71"/>
      <c r="F34" s="71"/>
      <c r="G34" s="71"/>
      <c r="H34" s="71"/>
      <c r="I34" s="71"/>
      <c r="J34" s="71"/>
      <c r="K34" s="71"/>
      <c r="L34" s="71"/>
      <c r="M34" s="71"/>
      <c r="N34" s="66"/>
      <c r="O34" s="66"/>
    </row>
    <row r="35" spans="2:15" ht="12.75">
      <c r="B35" s="4" t="s">
        <v>197</v>
      </c>
      <c r="C35" s="10"/>
      <c r="D35" s="240"/>
      <c r="E35" s="240"/>
      <c r="F35" s="240"/>
      <c r="G35" s="240"/>
      <c r="H35" s="240"/>
      <c r="I35" s="240"/>
      <c r="J35" s="240"/>
      <c r="K35" s="240"/>
      <c r="L35" s="240"/>
      <c r="M35" s="240"/>
      <c r="N35" s="66"/>
      <c r="O35" s="66"/>
    </row>
    <row r="36" spans="2:15" ht="12.75">
      <c r="B36" s="4"/>
      <c r="C36" s="10"/>
      <c r="D36" s="8"/>
      <c r="E36" s="8"/>
      <c r="F36" s="8"/>
      <c r="G36" s="8"/>
      <c r="H36" s="8"/>
      <c r="I36" s="8"/>
      <c r="J36" s="8"/>
      <c r="K36" s="8"/>
      <c r="L36" s="8"/>
      <c r="M36" s="8"/>
      <c r="N36" s="66"/>
      <c r="O36" s="66"/>
    </row>
    <row r="37" spans="2:15" ht="12.75">
      <c r="B37" s="4"/>
      <c r="C37" s="10"/>
      <c r="D37" s="8"/>
      <c r="E37" s="8"/>
      <c r="F37" s="8"/>
      <c r="G37" s="8"/>
      <c r="H37" s="8"/>
      <c r="I37" s="8"/>
      <c r="J37" s="8"/>
      <c r="K37" s="8"/>
      <c r="L37" s="8"/>
      <c r="M37" s="8"/>
      <c r="N37" s="66"/>
      <c r="O37" s="66"/>
    </row>
    <row r="38" spans="2:15" ht="14.25" customHeight="1">
      <c r="B38" s="286" t="s">
        <v>750</v>
      </c>
      <c r="C38" s="287"/>
      <c r="D38" s="288"/>
      <c r="E38" s="289"/>
      <c r="F38" s="289"/>
      <c r="G38" s="289"/>
      <c r="H38" s="289"/>
      <c r="I38" s="289"/>
      <c r="J38" s="290"/>
      <c r="K38" s="289"/>
      <c r="L38" s="289"/>
      <c r="M38" s="289"/>
      <c r="N38" s="66"/>
      <c r="O38" s="66"/>
    </row>
    <row r="39" spans="2:15" ht="12.75">
      <c r="B39" s="291" t="s">
        <v>16</v>
      </c>
      <c r="C39" s="292"/>
      <c r="D39" s="293" t="s">
        <v>182</v>
      </c>
      <c r="E39" s="293" t="s">
        <v>66</v>
      </c>
      <c r="F39" s="293" t="s">
        <v>65</v>
      </c>
      <c r="G39" s="293" t="s">
        <v>67</v>
      </c>
      <c r="H39" s="293" t="s">
        <v>70</v>
      </c>
      <c r="I39" s="293" t="s">
        <v>71</v>
      </c>
      <c r="J39" s="293" t="s">
        <v>72</v>
      </c>
      <c r="K39" s="293" t="s">
        <v>176</v>
      </c>
      <c r="L39" s="293" t="s">
        <v>63</v>
      </c>
      <c r="M39" s="294" t="s">
        <v>42</v>
      </c>
      <c r="N39" s="66"/>
      <c r="O39" s="66"/>
    </row>
    <row r="40" spans="2:15" ht="12.75">
      <c r="B40" s="71" t="s">
        <v>183</v>
      </c>
      <c r="C40" s="72"/>
      <c r="D40" s="216">
        <v>2</v>
      </c>
      <c r="E40" s="216" t="s">
        <v>505</v>
      </c>
      <c r="F40" s="216" t="s">
        <v>505</v>
      </c>
      <c r="G40" s="216" t="s">
        <v>505</v>
      </c>
      <c r="H40" s="216" t="s">
        <v>505</v>
      </c>
      <c r="I40" s="216" t="s">
        <v>505</v>
      </c>
      <c r="J40" s="216" t="s">
        <v>505</v>
      </c>
      <c r="K40" s="216">
        <v>1</v>
      </c>
      <c r="L40" s="216" t="s">
        <v>505</v>
      </c>
      <c r="M40" s="73">
        <v>3</v>
      </c>
      <c r="N40" s="66"/>
      <c r="O40" s="66"/>
    </row>
    <row r="41" spans="2:15" ht="12.75">
      <c r="B41" s="9"/>
      <c r="C41" s="72"/>
      <c r="D41" s="217"/>
      <c r="E41" s="217"/>
      <c r="F41" s="217"/>
      <c r="G41" s="217"/>
      <c r="H41" s="217"/>
      <c r="I41" s="217"/>
      <c r="J41" s="217"/>
      <c r="K41" s="217"/>
      <c r="L41" s="217"/>
      <c r="M41" s="74"/>
      <c r="N41" s="66"/>
      <c r="O41" s="66"/>
    </row>
    <row r="42" spans="2:15" ht="12.75">
      <c r="B42" s="218" t="s">
        <v>184</v>
      </c>
      <c r="C42" s="72"/>
      <c r="D42" s="217">
        <v>3</v>
      </c>
      <c r="E42" s="217">
        <v>6</v>
      </c>
      <c r="F42" s="217" t="s">
        <v>505</v>
      </c>
      <c r="G42" s="217" t="s">
        <v>505</v>
      </c>
      <c r="H42" s="217" t="s">
        <v>505</v>
      </c>
      <c r="I42" s="217" t="s">
        <v>505</v>
      </c>
      <c r="J42" s="217" t="s">
        <v>505</v>
      </c>
      <c r="K42" s="217" t="s">
        <v>505</v>
      </c>
      <c r="L42" s="217" t="s">
        <v>505</v>
      </c>
      <c r="M42" s="74">
        <v>9</v>
      </c>
      <c r="N42" s="66"/>
      <c r="O42" s="66"/>
    </row>
    <row r="43" spans="2:15" ht="12.75">
      <c r="B43" s="218" t="s">
        <v>185</v>
      </c>
      <c r="C43" s="72"/>
      <c r="D43" s="217">
        <v>57</v>
      </c>
      <c r="E43" s="217" t="s">
        <v>505</v>
      </c>
      <c r="F43" s="217" t="s">
        <v>505</v>
      </c>
      <c r="G43" s="217" t="s">
        <v>505</v>
      </c>
      <c r="H43" s="217">
        <v>12</v>
      </c>
      <c r="I43" s="217">
        <v>72</v>
      </c>
      <c r="J43" s="217">
        <v>159</v>
      </c>
      <c r="K43" s="217">
        <v>25</v>
      </c>
      <c r="L43" s="217" t="s">
        <v>505</v>
      </c>
      <c r="M43" s="74">
        <v>325</v>
      </c>
      <c r="N43" s="66"/>
      <c r="O43" s="66"/>
    </row>
    <row r="44" spans="2:15" ht="12.75">
      <c r="B44" s="218" t="s">
        <v>186</v>
      </c>
      <c r="C44" s="72"/>
      <c r="D44" s="217" t="s">
        <v>505</v>
      </c>
      <c r="E44" s="217" t="s">
        <v>505</v>
      </c>
      <c r="F44" s="217" t="s">
        <v>505</v>
      </c>
      <c r="G44" s="217" t="s">
        <v>505</v>
      </c>
      <c r="H44" s="217">
        <v>1</v>
      </c>
      <c r="I44" s="217">
        <v>11</v>
      </c>
      <c r="J44" s="217">
        <v>30</v>
      </c>
      <c r="K44" s="217">
        <v>5</v>
      </c>
      <c r="L44" s="217" t="s">
        <v>505</v>
      </c>
      <c r="M44" s="74">
        <v>47</v>
      </c>
      <c r="N44" s="66"/>
      <c r="O44" s="66"/>
    </row>
    <row r="45" spans="2:15" ht="12.75">
      <c r="B45" s="218" t="s">
        <v>187</v>
      </c>
      <c r="C45" s="72"/>
      <c r="D45" s="217">
        <v>1980</v>
      </c>
      <c r="E45" s="217" t="s">
        <v>505</v>
      </c>
      <c r="F45" s="217" t="s">
        <v>505</v>
      </c>
      <c r="G45" s="217" t="s">
        <v>505</v>
      </c>
      <c r="H45" s="217" t="s">
        <v>505</v>
      </c>
      <c r="I45" s="217" t="s">
        <v>505</v>
      </c>
      <c r="J45" s="217" t="s">
        <v>505</v>
      </c>
      <c r="K45" s="217" t="s">
        <v>505</v>
      </c>
      <c r="L45" s="217">
        <v>136</v>
      </c>
      <c r="M45" s="74">
        <v>2116</v>
      </c>
      <c r="N45" s="66"/>
      <c r="O45" s="66"/>
    </row>
    <row r="46" spans="2:15" ht="12.75">
      <c r="B46" s="218" t="s">
        <v>188</v>
      </c>
      <c r="C46" s="72"/>
      <c r="D46" s="217">
        <v>519</v>
      </c>
      <c r="E46" s="217">
        <v>309</v>
      </c>
      <c r="F46" s="217" t="s">
        <v>505</v>
      </c>
      <c r="G46" s="217" t="s">
        <v>505</v>
      </c>
      <c r="H46" s="217">
        <v>8</v>
      </c>
      <c r="I46" s="217">
        <v>2</v>
      </c>
      <c r="J46" s="217">
        <v>80</v>
      </c>
      <c r="K46" s="217">
        <v>2</v>
      </c>
      <c r="L46" s="217" t="s">
        <v>505</v>
      </c>
      <c r="M46" s="74">
        <v>920</v>
      </c>
      <c r="N46" s="66"/>
      <c r="O46" s="66"/>
    </row>
    <row r="47" spans="2:15" ht="12.75">
      <c r="B47" s="218" t="s">
        <v>189</v>
      </c>
      <c r="C47" s="72"/>
      <c r="D47" s="217">
        <v>28</v>
      </c>
      <c r="E47" s="217" t="s">
        <v>505</v>
      </c>
      <c r="F47" s="217" t="s">
        <v>505</v>
      </c>
      <c r="G47" s="217" t="s">
        <v>505</v>
      </c>
      <c r="H47" s="217">
        <v>30</v>
      </c>
      <c r="I47" s="217">
        <v>10</v>
      </c>
      <c r="J47" s="217">
        <v>17</v>
      </c>
      <c r="K47" s="217">
        <v>43</v>
      </c>
      <c r="L47" s="217" t="s">
        <v>505</v>
      </c>
      <c r="M47" s="74">
        <v>128</v>
      </c>
      <c r="N47" s="66"/>
      <c r="O47" s="66"/>
    </row>
    <row r="48" spans="2:15" ht="12.75">
      <c r="B48" s="218" t="s">
        <v>190</v>
      </c>
      <c r="C48" s="72"/>
      <c r="D48" s="217">
        <v>251</v>
      </c>
      <c r="E48" s="217" t="s">
        <v>505</v>
      </c>
      <c r="F48" s="217">
        <v>21</v>
      </c>
      <c r="G48" s="217" t="s">
        <v>505</v>
      </c>
      <c r="H48" s="217">
        <v>90</v>
      </c>
      <c r="I48" s="217">
        <v>44</v>
      </c>
      <c r="J48" s="217">
        <v>233</v>
      </c>
      <c r="K48" s="217">
        <v>49</v>
      </c>
      <c r="L48" s="217" t="s">
        <v>505</v>
      </c>
      <c r="M48" s="74">
        <v>688</v>
      </c>
      <c r="N48" s="66"/>
      <c r="O48" s="66"/>
    </row>
    <row r="49" spans="2:15" ht="12.75">
      <c r="B49" s="218" t="s">
        <v>191</v>
      </c>
      <c r="C49" s="72"/>
      <c r="D49" s="217" t="s">
        <v>505</v>
      </c>
      <c r="E49" s="217" t="s">
        <v>505</v>
      </c>
      <c r="F49" s="217" t="s">
        <v>505</v>
      </c>
      <c r="G49" s="217" t="s">
        <v>505</v>
      </c>
      <c r="H49" s="217" t="s">
        <v>505</v>
      </c>
      <c r="I49" s="217">
        <v>16</v>
      </c>
      <c r="J49" s="217">
        <v>5</v>
      </c>
      <c r="K49" s="217" t="s">
        <v>505</v>
      </c>
      <c r="L49" s="217" t="s">
        <v>505</v>
      </c>
      <c r="M49" s="74">
        <v>21</v>
      </c>
      <c r="N49" s="66"/>
      <c r="O49" s="66"/>
    </row>
    <row r="50" spans="2:15" ht="12.75">
      <c r="B50" s="218" t="s">
        <v>478</v>
      </c>
      <c r="C50" s="72"/>
      <c r="D50" s="217">
        <v>1</v>
      </c>
      <c r="E50" s="217" t="s">
        <v>505</v>
      </c>
      <c r="F50" s="217" t="s">
        <v>505</v>
      </c>
      <c r="G50" s="217" t="s">
        <v>505</v>
      </c>
      <c r="H50" s="217" t="s">
        <v>505</v>
      </c>
      <c r="I50" s="217">
        <v>8</v>
      </c>
      <c r="J50" s="217" t="s">
        <v>505</v>
      </c>
      <c r="K50" s="217" t="s">
        <v>505</v>
      </c>
      <c r="L50" s="217" t="s">
        <v>505</v>
      </c>
      <c r="M50" s="74">
        <v>9</v>
      </c>
      <c r="N50" s="66"/>
      <c r="O50" s="66"/>
    </row>
    <row r="51" spans="2:15" ht="12.75">
      <c r="B51" s="218" t="s">
        <v>479</v>
      </c>
      <c r="C51" s="72"/>
      <c r="D51" s="217">
        <v>179</v>
      </c>
      <c r="E51" s="217" t="s">
        <v>505</v>
      </c>
      <c r="F51" s="217" t="s">
        <v>505</v>
      </c>
      <c r="G51" s="217" t="s">
        <v>505</v>
      </c>
      <c r="H51" s="217" t="s">
        <v>505</v>
      </c>
      <c r="I51" s="217" t="s">
        <v>505</v>
      </c>
      <c r="J51" s="217" t="s">
        <v>505</v>
      </c>
      <c r="K51" s="217">
        <v>29</v>
      </c>
      <c r="L51" s="217" t="s">
        <v>505</v>
      </c>
      <c r="M51" s="74">
        <v>208</v>
      </c>
      <c r="N51" s="66"/>
      <c r="O51" s="66"/>
    </row>
    <row r="52" spans="2:15" ht="12.75">
      <c r="B52" s="219" t="s">
        <v>63</v>
      </c>
      <c r="C52" s="220"/>
      <c r="D52" s="225">
        <v>186</v>
      </c>
      <c r="E52" s="225" t="s">
        <v>505</v>
      </c>
      <c r="F52" s="225">
        <v>1</v>
      </c>
      <c r="G52" s="225">
        <v>1</v>
      </c>
      <c r="H52" s="225" t="s">
        <v>505</v>
      </c>
      <c r="I52" s="225">
        <v>1</v>
      </c>
      <c r="J52" s="225" t="s">
        <v>505</v>
      </c>
      <c r="K52" s="225">
        <v>1</v>
      </c>
      <c r="L52" s="225">
        <v>111</v>
      </c>
      <c r="M52" s="295">
        <v>301</v>
      </c>
      <c r="N52" s="66"/>
      <c r="O52" s="66"/>
    </row>
    <row r="53" spans="2:15" ht="12.75">
      <c r="B53" s="222" t="s">
        <v>142</v>
      </c>
      <c r="C53" s="223"/>
      <c r="D53" s="71">
        <v>3204</v>
      </c>
      <c r="E53" s="71">
        <v>315</v>
      </c>
      <c r="F53" s="71">
        <v>22</v>
      </c>
      <c r="G53" s="71">
        <v>1</v>
      </c>
      <c r="H53" s="71">
        <v>141</v>
      </c>
      <c r="I53" s="71">
        <v>164</v>
      </c>
      <c r="J53" s="71">
        <v>524</v>
      </c>
      <c r="K53" s="71">
        <v>154</v>
      </c>
      <c r="L53" s="71">
        <v>247</v>
      </c>
      <c r="M53" s="71">
        <v>4772</v>
      </c>
      <c r="N53" s="66"/>
      <c r="O53" s="66"/>
    </row>
    <row r="54" spans="2:15" ht="12.75">
      <c r="B54" s="224"/>
      <c r="C54" s="186"/>
      <c r="D54" s="9"/>
      <c r="E54" s="9"/>
      <c r="F54" s="9"/>
      <c r="G54" s="9"/>
      <c r="H54" s="9"/>
      <c r="I54" s="9"/>
      <c r="J54" s="9"/>
      <c r="K54" s="9"/>
      <c r="L54" s="296">
        <v>0</v>
      </c>
      <c r="M54" s="9"/>
      <c r="N54" s="66"/>
      <c r="O54" s="66"/>
    </row>
    <row r="55" spans="2:15" ht="24">
      <c r="B55" s="224" t="s">
        <v>433</v>
      </c>
      <c r="C55" s="186"/>
      <c r="D55" s="217">
        <v>72</v>
      </c>
      <c r="E55" s="217" t="s">
        <v>505</v>
      </c>
      <c r="F55" s="217" t="s">
        <v>505</v>
      </c>
      <c r="G55" s="217" t="s">
        <v>505</v>
      </c>
      <c r="H55" s="217">
        <v>148</v>
      </c>
      <c r="I55" s="217">
        <v>178</v>
      </c>
      <c r="J55" s="217">
        <v>718</v>
      </c>
      <c r="K55" s="217">
        <v>691</v>
      </c>
      <c r="L55" s="240" t="s">
        <v>505</v>
      </c>
      <c r="M55" s="74">
        <v>1807</v>
      </c>
      <c r="N55" s="66"/>
      <c r="O55" s="66"/>
    </row>
    <row r="56" spans="2:15" ht="24">
      <c r="B56" s="224" t="s">
        <v>434</v>
      </c>
      <c r="C56" s="186"/>
      <c r="D56" s="217">
        <v>8</v>
      </c>
      <c r="E56" s="217" t="s">
        <v>505</v>
      </c>
      <c r="F56" s="217" t="s">
        <v>505</v>
      </c>
      <c r="G56" s="217" t="s">
        <v>505</v>
      </c>
      <c r="H56" s="217" t="s">
        <v>505</v>
      </c>
      <c r="I56" s="217">
        <v>6</v>
      </c>
      <c r="J56" s="217" t="s">
        <v>505</v>
      </c>
      <c r="K56" s="217" t="s">
        <v>505</v>
      </c>
      <c r="L56" s="240" t="s">
        <v>505</v>
      </c>
      <c r="M56" s="74">
        <v>14</v>
      </c>
      <c r="N56" s="66"/>
      <c r="O56" s="66"/>
    </row>
    <row r="57" spans="2:15" ht="12.75">
      <c r="B57" s="219" t="s">
        <v>435</v>
      </c>
      <c r="C57" s="220"/>
      <c r="D57" s="225">
        <v>6</v>
      </c>
      <c r="E57" s="225" t="s">
        <v>505</v>
      </c>
      <c r="F57" s="225" t="s">
        <v>505</v>
      </c>
      <c r="G57" s="225" t="s">
        <v>505</v>
      </c>
      <c r="H57" s="225" t="s">
        <v>505</v>
      </c>
      <c r="I57" s="225" t="s">
        <v>505</v>
      </c>
      <c r="J57" s="225" t="s">
        <v>505</v>
      </c>
      <c r="K57" s="225" t="s">
        <v>505</v>
      </c>
      <c r="L57" s="220" t="s">
        <v>505</v>
      </c>
      <c r="M57" s="295">
        <v>6</v>
      </c>
      <c r="N57" s="66"/>
      <c r="O57" s="66"/>
    </row>
    <row r="58" spans="2:15" ht="12.75">
      <c r="B58" s="222" t="s">
        <v>192</v>
      </c>
      <c r="C58" s="223"/>
      <c r="D58" s="216">
        <v>86</v>
      </c>
      <c r="E58" s="216">
        <v>0</v>
      </c>
      <c r="F58" s="216">
        <v>0</v>
      </c>
      <c r="G58" s="216">
        <v>0</v>
      </c>
      <c r="H58" s="216">
        <v>148</v>
      </c>
      <c r="I58" s="216">
        <v>184</v>
      </c>
      <c r="J58" s="216">
        <v>718</v>
      </c>
      <c r="K58" s="216">
        <v>691</v>
      </c>
      <c r="L58" s="216">
        <v>0</v>
      </c>
      <c r="M58" s="216">
        <v>1827</v>
      </c>
      <c r="N58" s="66"/>
      <c r="O58" s="66"/>
    </row>
    <row r="59" spans="2:15" ht="12.75">
      <c r="B59" s="224"/>
      <c r="C59" s="186"/>
      <c r="D59" s="9"/>
      <c r="E59" s="9"/>
      <c r="F59" s="9"/>
      <c r="G59" s="9"/>
      <c r="H59" s="9"/>
      <c r="I59" s="9"/>
      <c r="J59" s="9"/>
      <c r="K59" s="9"/>
      <c r="L59" s="296">
        <v>0</v>
      </c>
      <c r="M59" s="9"/>
      <c r="N59" s="66"/>
      <c r="O59" s="66"/>
    </row>
    <row r="60" spans="2:15" ht="12.75">
      <c r="B60" s="222" t="s">
        <v>193</v>
      </c>
      <c r="C60" s="223"/>
      <c r="D60" s="71">
        <v>0</v>
      </c>
      <c r="E60" s="71">
        <v>0</v>
      </c>
      <c r="F60" s="71">
        <v>0</v>
      </c>
      <c r="G60" s="71">
        <v>0</v>
      </c>
      <c r="H60" s="71">
        <v>0</v>
      </c>
      <c r="I60" s="71">
        <v>0</v>
      </c>
      <c r="J60" s="71"/>
      <c r="K60" s="71">
        <v>0</v>
      </c>
      <c r="L60" s="296">
        <v>0</v>
      </c>
      <c r="M60" s="74">
        <v>0</v>
      </c>
      <c r="N60" s="66"/>
      <c r="O60" s="66"/>
    </row>
    <row r="61" spans="2:15" ht="12.75">
      <c r="B61" s="224"/>
      <c r="C61" s="186"/>
      <c r="D61" s="9"/>
      <c r="E61" s="9"/>
      <c r="F61" s="9"/>
      <c r="G61" s="9"/>
      <c r="H61" s="9"/>
      <c r="I61" s="9"/>
      <c r="J61" s="9"/>
      <c r="K61" s="9"/>
      <c r="L61" s="296">
        <v>0</v>
      </c>
      <c r="M61" s="9"/>
      <c r="N61" s="66"/>
      <c r="O61" s="66"/>
    </row>
    <row r="62" spans="2:15" ht="12.75">
      <c r="B62" s="224" t="s">
        <v>194</v>
      </c>
      <c r="C62" s="186"/>
      <c r="D62" s="9" t="s">
        <v>505</v>
      </c>
      <c r="E62" s="9" t="s">
        <v>505</v>
      </c>
      <c r="F62" s="9">
        <v>1</v>
      </c>
      <c r="G62" s="9" t="s">
        <v>505</v>
      </c>
      <c r="H62" s="9" t="s">
        <v>505</v>
      </c>
      <c r="I62" s="9" t="s">
        <v>505</v>
      </c>
      <c r="J62" s="9">
        <v>70</v>
      </c>
      <c r="K62" s="9" t="s">
        <v>505</v>
      </c>
      <c r="L62" s="297" t="s">
        <v>505</v>
      </c>
      <c r="M62" s="74">
        <v>71</v>
      </c>
      <c r="N62" s="66"/>
      <c r="O62" s="66"/>
    </row>
    <row r="63" spans="2:15" ht="12.75">
      <c r="B63" s="219" t="s">
        <v>63</v>
      </c>
      <c r="C63" s="220"/>
      <c r="D63" s="221" t="s">
        <v>505</v>
      </c>
      <c r="E63" s="221">
        <v>1</v>
      </c>
      <c r="F63" s="221">
        <v>29</v>
      </c>
      <c r="G63" s="221" t="s">
        <v>505</v>
      </c>
      <c r="H63" s="221" t="s">
        <v>505</v>
      </c>
      <c r="I63" s="221">
        <v>80</v>
      </c>
      <c r="J63" s="221" t="s">
        <v>505</v>
      </c>
      <c r="K63" s="221" t="s">
        <v>505</v>
      </c>
      <c r="L63" s="220">
        <v>8</v>
      </c>
      <c r="M63" s="295">
        <v>118</v>
      </c>
      <c r="N63" s="66"/>
      <c r="O63" s="66"/>
    </row>
    <row r="64" spans="2:13" ht="12.75">
      <c r="B64" s="222" t="s">
        <v>195</v>
      </c>
      <c r="C64" s="223"/>
      <c r="D64" s="71">
        <v>0</v>
      </c>
      <c r="E64" s="71">
        <v>1</v>
      </c>
      <c r="F64" s="71">
        <v>30</v>
      </c>
      <c r="G64" s="71">
        <v>0</v>
      </c>
      <c r="H64" s="71">
        <v>0</v>
      </c>
      <c r="I64" s="71">
        <v>80</v>
      </c>
      <c r="J64" s="71">
        <v>70</v>
      </c>
      <c r="K64" s="71">
        <v>0</v>
      </c>
      <c r="L64" s="71">
        <v>8</v>
      </c>
      <c r="M64" s="71">
        <v>189</v>
      </c>
    </row>
    <row r="65" spans="2:13" ht="12.75">
      <c r="B65" s="219"/>
      <c r="C65" s="221"/>
      <c r="D65" s="221"/>
      <c r="E65" s="221"/>
      <c r="F65" s="221"/>
      <c r="G65" s="221"/>
      <c r="H65" s="221"/>
      <c r="I65" s="221"/>
      <c r="J65" s="221"/>
      <c r="K65" s="221"/>
      <c r="L65" s="298">
        <v>0</v>
      </c>
      <c r="M65" s="221"/>
    </row>
    <row r="66" spans="2:13" ht="13.5" thickBot="1">
      <c r="B66" s="226" t="s">
        <v>207</v>
      </c>
      <c r="C66" s="227"/>
      <c r="D66" s="227">
        <v>3292</v>
      </c>
      <c r="E66" s="227">
        <v>316</v>
      </c>
      <c r="F66" s="227">
        <v>52</v>
      </c>
      <c r="G66" s="227">
        <v>1</v>
      </c>
      <c r="H66" s="227">
        <v>289</v>
      </c>
      <c r="I66" s="227">
        <v>428</v>
      </c>
      <c r="J66" s="227">
        <v>1312</v>
      </c>
      <c r="K66" s="227">
        <v>846</v>
      </c>
      <c r="L66" s="227">
        <v>255</v>
      </c>
      <c r="M66" s="227">
        <v>6791</v>
      </c>
    </row>
    <row r="67" spans="2:13" ht="12.75">
      <c r="B67" s="100"/>
      <c r="C67" s="71"/>
      <c r="D67" s="71"/>
      <c r="E67" s="71"/>
      <c r="F67" s="71"/>
      <c r="G67" s="71"/>
      <c r="H67" s="71"/>
      <c r="I67" s="71"/>
      <c r="J67" s="71"/>
      <c r="K67" s="71"/>
      <c r="L67" s="71"/>
      <c r="M67" s="71"/>
    </row>
    <row r="68" spans="2:13" ht="12.75">
      <c r="B68" s="4" t="s">
        <v>197</v>
      </c>
      <c r="C68" s="10"/>
      <c r="D68" s="240"/>
      <c r="E68" s="240"/>
      <c r="F68" s="240"/>
      <c r="G68" s="240"/>
      <c r="H68" s="240"/>
      <c r="I68" s="240"/>
      <c r="J68" s="240"/>
      <c r="K68" s="240"/>
      <c r="L68" s="240"/>
      <c r="M68" s="240"/>
    </row>
  </sheetData>
  <sheetProtection/>
  <printOptions/>
  <pageMargins left="0.75" right="0.75" top="1" bottom="1" header="0.5" footer="0.5"/>
  <pageSetup fitToHeight="1" fitToWidth="1" horizontalDpi="600" verticalDpi="600" orientation="portrait" paperSize="9" scale="81" r:id="rId1"/>
</worksheet>
</file>

<file path=xl/worksheets/sheet22.xml><?xml version="1.0" encoding="utf-8"?>
<worksheet xmlns="http://schemas.openxmlformats.org/spreadsheetml/2006/main" xmlns:r="http://schemas.openxmlformats.org/officeDocument/2006/relationships">
  <sheetPr>
    <pageSetUpPr fitToPage="1"/>
  </sheetPr>
  <dimension ref="A1:K39"/>
  <sheetViews>
    <sheetView showGridLines="0" showZeros="0" zoomScalePageLayoutView="0" workbookViewId="0" topLeftCell="A1">
      <selection activeCell="A1" sqref="A1"/>
    </sheetView>
  </sheetViews>
  <sheetFormatPr defaultColWidth="9.140625" defaultRowHeight="12.75"/>
  <cols>
    <col min="1" max="1" width="4.28125" style="66" customWidth="1"/>
    <col min="2" max="2" width="36.00390625" style="94" customWidth="1"/>
    <col min="3" max="3" width="9.140625" style="1" bestFit="1" customWidth="1"/>
    <col min="4" max="4" width="13.8515625" style="1" bestFit="1" customWidth="1"/>
    <col min="5" max="5" width="18.421875" style="1" bestFit="1" customWidth="1"/>
    <col min="6" max="7" width="13.28125" style="1" bestFit="1" customWidth="1"/>
    <col min="8" max="10" width="10.7109375" style="1" customWidth="1"/>
    <col min="11" max="16384" width="9.140625" style="1" customWidth="1"/>
  </cols>
  <sheetData>
    <row r="1" spans="1:10" ht="12.75">
      <c r="A1" s="36"/>
      <c r="B1" s="67"/>
      <c r="C1" s="68"/>
      <c r="D1" s="68"/>
      <c r="E1" s="68"/>
      <c r="F1" s="68"/>
      <c r="G1" s="68"/>
      <c r="H1" s="69"/>
      <c r="I1" s="68"/>
      <c r="J1" s="68"/>
    </row>
    <row r="2" spans="1:10" ht="15">
      <c r="A2" s="36"/>
      <c r="B2" s="88" t="s">
        <v>507</v>
      </c>
      <c r="C2" s="68"/>
      <c r="D2" s="68"/>
      <c r="E2" s="68"/>
      <c r="F2" s="68"/>
      <c r="G2" s="68"/>
      <c r="H2" s="69"/>
      <c r="I2" s="68"/>
      <c r="J2" s="68"/>
    </row>
    <row r="3" spans="1:10" ht="12.75">
      <c r="A3" s="36"/>
      <c r="B3" s="145"/>
      <c r="C3" s="68"/>
      <c r="D3" s="68"/>
      <c r="E3" s="68"/>
      <c r="F3" s="68"/>
      <c r="G3" s="68"/>
      <c r="H3" s="69"/>
      <c r="I3" s="68"/>
      <c r="J3" s="68"/>
    </row>
    <row r="4" spans="2:11" ht="12.75">
      <c r="B4" s="286" t="s">
        <v>854</v>
      </c>
      <c r="C4" s="287"/>
      <c r="D4" s="288"/>
      <c r="E4" s="289"/>
      <c r="F4" s="289"/>
      <c r="G4" s="289"/>
      <c r="H4" s="289"/>
      <c r="I4" s="289"/>
      <c r="J4" s="290"/>
      <c r="K4" s="290"/>
    </row>
    <row r="5" spans="2:11" ht="12.75">
      <c r="B5" s="291" t="s">
        <v>16</v>
      </c>
      <c r="C5" s="292"/>
      <c r="D5" s="293" t="s">
        <v>182</v>
      </c>
      <c r="E5" s="293" t="s">
        <v>66</v>
      </c>
      <c r="F5" s="293" t="s">
        <v>65</v>
      </c>
      <c r="G5" s="293" t="s">
        <v>67</v>
      </c>
      <c r="H5" s="293" t="s">
        <v>70</v>
      </c>
      <c r="I5" s="293" t="s">
        <v>71</v>
      </c>
      <c r="J5" s="293" t="s">
        <v>72</v>
      </c>
      <c r="K5" s="294" t="s">
        <v>42</v>
      </c>
    </row>
    <row r="6" spans="2:11" ht="12.75">
      <c r="B6" s="222" t="s">
        <v>142</v>
      </c>
      <c r="C6" s="223"/>
      <c r="D6" s="71">
        <v>26</v>
      </c>
      <c r="E6" s="71">
        <v>10</v>
      </c>
      <c r="F6" s="71">
        <v>34</v>
      </c>
      <c r="G6" s="71">
        <v>60</v>
      </c>
      <c r="H6" s="71">
        <v>25</v>
      </c>
      <c r="I6" s="71">
        <v>73</v>
      </c>
      <c r="J6" s="71">
        <v>36</v>
      </c>
      <c r="K6" s="71">
        <v>264</v>
      </c>
    </row>
    <row r="7" spans="2:11" ht="12.75">
      <c r="B7" s="224"/>
      <c r="C7" s="186"/>
      <c r="D7" s="9"/>
      <c r="E7" s="9"/>
      <c r="F7" s="9"/>
      <c r="G7" s="9"/>
      <c r="H7" s="9"/>
      <c r="I7" s="9"/>
      <c r="J7" s="9"/>
      <c r="K7" s="9">
        <v>0</v>
      </c>
    </row>
    <row r="8" spans="2:11" ht="12.75">
      <c r="B8" s="224" t="s">
        <v>508</v>
      </c>
      <c r="C8" s="186"/>
      <c r="D8" s="8">
        <v>220</v>
      </c>
      <c r="E8" s="8" t="s">
        <v>505</v>
      </c>
      <c r="F8" s="8" t="s">
        <v>505</v>
      </c>
      <c r="G8" s="8" t="s">
        <v>505</v>
      </c>
      <c r="H8" s="8">
        <v>169</v>
      </c>
      <c r="I8" s="8">
        <v>567</v>
      </c>
      <c r="J8" s="8">
        <v>710</v>
      </c>
      <c r="K8" s="8">
        <v>1666</v>
      </c>
    </row>
    <row r="9" spans="2:11" ht="12.75" customHeight="1">
      <c r="B9" s="224" t="s">
        <v>376</v>
      </c>
      <c r="C9" s="186"/>
      <c r="D9" s="8" t="s">
        <v>505</v>
      </c>
      <c r="E9" s="8" t="s">
        <v>505</v>
      </c>
      <c r="F9" s="8" t="s">
        <v>505</v>
      </c>
      <c r="G9" s="8" t="s">
        <v>505</v>
      </c>
      <c r="H9" s="8" t="s">
        <v>505</v>
      </c>
      <c r="I9" s="8">
        <v>1</v>
      </c>
      <c r="J9" s="8">
        <v>202</v>
      </c>
      <c r="K9" s="8">
        <v>203</v>
      </c>
    </row>
    <row r="10" spans="2:11" ht="12.75">
      <c r="B10" s="219" t="s">
        <v>63</v>
      </c>
      <c r="C10" s="220"/>
      <c r="D10" s="221">
        <v>782</v>
      </c>
      <c r="E10" s="221">
        <v>213</v>
      </c>
      <c r="F10" s="221">
        <v>119</v>
      </c>
      <c r="G10" s="221" t="s">
        <v>505</v>
      </c>
      <c r="H10" s="221">
        <v>14</v>
      </c>
      <c r="I10" s="221">
        <v>109</v>
      </c>
      <c r="J10" s="221">
        <v>61</v>
      </c>
      <c r="K10" s="221">
        <v>1298</v>
      </c>
    </row>
    <row r="11" spans="2:11" ht="12.75">
      <c r="B11" s="93"/>
      <c r="C11" s="66"/>
      <c r="D11" s="66"/>
      <c r="E11" s="66"/>
      <c r="F11" s="66"/>
      <c r="G11" s="66"/>
      <c r="H11" s="66"/>
      <c r="I11" s="66"/>
      <c r="J11" s="66"/>
      <c r="K11" s="66"/>
    </row>
    <row r="12" spans="2:11" ht="12.75">
      <c r="B12" s="222" t="s">
        <v>195</v>
      </c>
      <c r="C12" s="223"/>
      <c r="D12" s="71">
        <v>1002</v>
      </c>
      <c r="E12" s="71">
        <v>213</v>
      </c>
      <c r="F12" s="71">
        <v>119</v>
      </c>
      <c r="G12" s="71">
        <v>0</v>
      </c>
      <c r="H12" s="71">
        <v>183</v>
      </c>
      <c r="I12" s="71">
        <v>677</v>
      </c>
      <c r="J12" s="71">
        <v>973</v>
      </c>
      <c r="K12" s="71">
        <v>3167</v>
      </c>
    </row>
    <row r="13" spans="2:11" ht="13.5" thickBot="1">
      <c r="B13" s="226" t="s">
        <v>377</v>
      </c>
      <c r="C13" s="227"/>
      <c r="D13" s="227">
        <v>1028</v>
      </c>
      <c r="E13" s="227">
        <v>223</v>
      </c>
      <c r="F13" s="227">
        <v>153</v>
      </c>
      <c r="G13" s="227">
        <v>60</v>
      </c>
      <c r="H13" s="227">
        <v>208</v>
      </c>
      <c r="I13" s="227">
        <v>750</v>
      </c>
      <c r="J13" s="227">
        <v>1009</v>
      </c>
      <c r="K13" s="227">
        <v>3431</v>
      </c>
    </row>
    <row r="14" spans="2:11" ht="12.75">
      <c r="B14" s="100"/>
      <c r="C14" s="71"/>
      <c r="D14" s="71"/>
      <c r="E14" s="71"/>
      <c r="F14" s="71"/>
      <c r="G14" s="71"/>
      <c r="H14" s="71"/>
      <c r="I14" s="71"/>
      <c r="J14" s="71"/>
      <c r="K14" s="71"/>
    </row>
    <row r="15" spans="2:11" ht="12.75">
      <c r="B15" s="222"/>
      <c r="C15" s="90"/>
      <c r="D15" s="223"/>
      <c r="E15" s="223"/>
      <c r="F15" s="223"/>
      <c r="G15" s="223"/>
      <c r="H15" s="223"/>
      <c r="I15" s="223"/>
      <c r="J15" s="223"/>
      <c r="K15" s="223"/>
    </row>
    <row r="16" spans="2:11" ht="12.75">
      <c r="B16" s="286" t="s">
        <v>750</v>
      </c>
      <c r="C16" s="287"/>
      <c r="D16" s="288"/>
      <c r="E16" s="289"/>
      <c r="F16" s="289"/>
      <c r="G16" s="289"/>
      <c r="H16" s="289"/>
      <c r="I16" s="289"/>
      <c r="J16" s="290"/>
      <c r="K16" s="290"/>
    </row>
    <row r="17" spans="2:11" ht="12.75">
      <c r="B17" s="291" t="s">
        <v>16</v>
      </c>
      <c r="C17" s="292"/>
      <c r="D17" s="293" t="s">
        <v>182</v>
      </c>
      <c r="E17" s="293" t="s">
        <v>66</v>
      </c>
      <c r="F17" s="293" t="s">
        <v>65</v>
      </c>
      <c r="G17" s="293" t="s">
        <v>67</v>
      </c>
      <c r="H17" s="293" t="s">
        <v>70</v>
      </c>
      <c r="I17" s="293" t="s">
        <v>71</v>
      </c>
      <c r="J17" s="293" t="s">
        <v>72</v>
      </c>
      <c r="K17" s="294" t="s">
        <v>42</v>
      </c>
    </row>
    <row r="18" spans="2:11" ht="12.75">
      <c r="B18" s="222" t="s">
        <v>142</v>
      </c>
      <c r="C18" s="223"/>
      <c r="D18" s="71">
        <v>24</v>
      </c>
      <c r="E18" s="71">
        <v>11</v>
      </c>
      <c r="F18" s="71">
        <v>26</v>
      </c>
      <c r="G18" s="71">
        <v>60</v>
      </c>
      <c r="H18" s="71">
        <v>24</v>
      </c>
      <c r="I18" s="71">
        <v>84</v>
      </c>
      <c r="J18" s="71">
        <v>59</v>
      </c>
      <c r="K18" s="71">
        <v>288</v>
      </c>
    </row>
    <row r="19" spans="2:11" ht="12.75">
      <c r="B19" s="224"/>
      <c r="C19" s="186"/>
      <c r="D19" s="9"/>
      <c r="E19" s="9"/>
      <c r="F19" s="9"/>
      <c r="G19" s="9"/>
      <c r="H19" s="9"/>
      <c r="I19" s="9"/>
      <c r="J19" s="9"/>
      <c r="K19" s="9">
        <v>0</v>
      </c>
    </row>
    <row r="20" spans="2:11" ht="12.75">
      <c r="B20" s="224" t="s">
        <v>508</v>
      </c>
      <c r="C20" s="186"/>
      <c r="D20" s="8">
        <v>277</v>
      </c>
      <c r="E20" s="8" t="s">
        <v>505</v>
      </c>
      <c r="F20" s="8" t="s">
        <v>505</v>
      </c>
      <c r="G20" s="8" t="s">
        <v>505</v>
      </c>
      <c r="H20" s="8">
        <v>214</v>
      </c>
      <c r="I20" s="8">
        <v>646</v>
      </c>
      <c r="J20" s="8">
        <v>722</v>
      </c>
      <c r="K20" s="8">
        <v>1859</v>
      </c>
    </row>
    <row r="21" spans="2:11" ht="12.75">
      <c r="B21" s="224" t="s">
        <v>376</v>
      </c>
      <c r="C21" s="186"/>
      <c r="D21" s="8" t="s">
        <v>505</v>
      </c>
      <c r="E21" s="8" t="s">
        <v>505</v>
      </c>
      <c r="F21" s="8" t="s">
        <v>505</v>
      </c>
      <c r="G21" s="8" t="s">
        <v>505</v>
      </c>
      <c r="H21" s="8">
        <v>40</v>
      </c>
      <c r="I21" s="8">
        <v>1</v>
      </c>
      <c r="J21" s="8">
        <v>233</v>
      </c>
      <c r="K21" s="8">
        <v>274</v>
      </c>
    </row>
    <row r="22" spans="2:11" ht="12.75">
      <c r="B22" s="219" t="s">
        <v>63</v>
      </c>
      <c r="C22" s="220"/>
      <c r="D22" s="221">
        <v>802</v>
      </c>
      <c r="E22" s="221">
        <v>234</v>
      </c>
      <c r="F22" s="221">
        <v>144</v>
      </c>
      <c r="G22" s="221">
        <v>1</v>
      </c>
      <c r="H22" s="221">
        <v>17</v>
      </c>
      <c r="I22" s="221">
        <v>128</v>
      </c>
      <c r="J22" s="221">
        <v>61</v>
      </c>
      <c r="K22" s="221">
        <v>1387</v>
      </c>
    </row>
    <row r="23" spans="2:11" ht="12.75">
      <c r="B23" s="93"/>
      <c r="C23" s="66"/>
      <c r="D23" s="66"/>
      <c r="E23" s="66"/>
      <c r="F23" s="66"/>
      <c r="G23" s="66"/>
      <c r="H23" s="66"/>
      <c r="I23" s="66"/>
      <c r="J23" s="66"/>
      <c r="K23" s="66"/>
    </row>
    <row r="24" spans="2:11" ht="12.75">
      <c r="B24" s="222" t="s">
        <v>195</v>
      </c>
      <c r="C24" s="223"/>
      <c r="D24" s="71">
        <v>1079</v>
      </c>
      <c r="E24" s="71">
        <v>234</v>
      </c>
      <c r="F24" s="71">
        <v>144</v>
      </c>
      <c r="G24" s="71">
        <v>1</v>
      </c>
      <c r="H24" s="71">
        <v>271</v>
      </c>
      <c r="I24" s="71">
        <v>775</v>
      </c>
      <c r="J24" s="71">
        <v>1016</v>
      </c>
      <c r="K24" s="71">
        <v>3520</v>
      </c>
    </row>
    <row r="25" spans="2:11" ht="13.5" thickBot="1">
      <c r="B25" s="226" t="s">
        <v>377</v>
      </c>
      <c r="C25" s="227"/>
      <c r="D25" s="227">
        <v>1103</v>
      </c>
      <c r="E25" s="227">
        <v>245</v>
      </c>
      <c r="F25" s="227">
        <v>170</v>
      </c>
      <c r="G25" s="227">
        <v>61</v>
      </c>
      <c r="H25" s="227">
        <v>295</v>
      </c>
      <c r="I25" s="227">
        <v>859</v>
      </c>
      <c r="J25" s="227">
        <v>1075</v>
      </c>
      <c r="K25" s="227">
        <v>3808</v>
      </c>
    </row>
    <row r="26" spans="2:10" ht="12.75">
      <c r="B26" s="4" t="s">
        <v>204</v>
      </c>
      <c r="C26" s="10"/>
      <c r="D26" s="240"/>
      <c r="E26" s="240"/>
      <c r="F26" s="240"/>
      <c r="G26" s="240"/>
      <c r="H26" s="240"/>
      <c r="I26" s="240"/>
      <c r="J26" s="240"/>
    </row>
    <row r="28" ht="15">
      <c r="B28" s="166" t="s">
        <v>145</v>
      </c>
    </row>
    <row r="30" spans="2:7" ht="12.75">
      <c r="B30" s="299" t="s">
        <v>151</v>
      </c>
      <c r="C30" s="300"/>
      <c r="D30" s="300"/>
      <c r="E30" s="300"/>
      <c r="F30" s="300"/>
      <c r="G30" s="300"/>
    </row>
    <row r="31" spans="2:7" ht="12.75">
      <c r="B31" s="301" t="s">
        <v>16</v>
      </c>
      <c r="C31" s="302" t="s">
        <v>152</v>
      </c>
      <c r="D31" s="302" t="s">
        <v>153</v>
      </c>
      <c r="E31" s="303" t="s">
        <v>851</v>
      </c>
      <c r="F31" s="304" t="s">
        <v>829</v>
      </c>
      <c r="G31" s="302" t="s">
        <v>575</v>
      </c>
    </row>
    <row r="32" spans="2:7" ht="12.75">
      <c r="B32" s="111" t="s">
        <v>154</v>
      </c>
      <c r="C32" s="241">
        <v>5000000</v>
      </c>
      <c r="D32" s="241">
        <v>67000000</v>
      </c>
      <c r="E32" s="241">
        <v>12000000</v>
      </c>
      <c r="F32" s="241">
        <v>19000000</v>
      </c>
      <c r="G32" s="241">
        <v>14000000</v>
      </c>
    </row>
    <row r="33" spans="2:7" ht="12.75">
      <c r="B33" s="111" t="s">
        <v>155</v>
      </c>
      <c r="C33" s="241">
        <v>54000000</v>
      </c>
      <c r="D33" s="241">
        <v>111000000</v>
      </c>
      <c r="E33" s="241">
        <v>56000000</v>
      </c>
      <c r="F33" s="241">
        <v>68000000</v>
      </c>
      <c r="G33" s="241">
        <v>70000000</v>
      </c>
    </row>
    <row r="34" spans="2:7" ht="12.75">
      <c r="B34" s="111" t="s">
        <v>156</v>
      </c>
      <c r="C34" s="241">
        <v>8000000</v>
      </c>
      <c r="D34" s="241">
        <v>128000000</v>
      </c>
      <c r="E34" s="241">
        <v>9000000</v>
      </c>
      <c r="F34" s="241">
        <v>30000000</v>
      </c>
      <c r="G34" s="241">
        <v>23000000</v>
      </c>
    </row>
    <row r="35" spans="2:7" ht="12.75">
      <c r="B35" s="111" t="s">
        <v>157</v>
      </c>
      <c r="C35" s="241">
        <v>12000000</v>
      </c>
      <c r="D35" s="241">
        <v>72000000</v>
      </c>
      <c r="E35" s="241">
        <v>41000000</v>
      </c>
      <c r="F35" s="241">
        <v>31000000</v>
      </c>
      <c r="G35" s="241">
        <v>31000000</v>
      </c>
    </row>
    <row r="36" spans="2:7" ht="12.75">
      <c r="B36" s="111" t="s">
        <v>158</v>
      </c>
      <c r="C36" s="241">
        <v>59000000</v>
      </c>
      <c r="D36" s="241">
        <v>143000000</v>
      </c>
      <c r="E36" s="241">
        <v>140000000</v>
      </c>
      <c r="F36" s="241">
        <v>96000000</v>
      </c>
      <c r="G36" s="241">
        <v>60000000</v>
      </c>
    </row>
    <row r="37" spans="2:7" ht="12.75">
      <c r="B37" s="111" t="s">
        <v>159</v>
      </c>
      <c r="C37" s="241">
        <v>16000000</v>
      </c>
      <c r="D37" s="241">
        <v>90000000</v>
      </c>
      <c r="E37" s="241">
        <v>32000000</v>
      </c>
      <c r="F37" s="241">
        <v>32000000</v>
      </c>
      <c r="G37" s="241">
        <v>34000000</v>
      </c>
    </row>
    <row r="38" spans="2:7" ht="12.75">
      <c r="B38" s="156" t="s">
        <v>160</v>
      </c>
      <c r="C38" s="242" t="s">
        <v>161</v>
      </c>
      <c r="D38" s="242" t="s">
        <v>161</v>
      </c>
      <c r="E38" s="242">
        <v>-168000000</v>
      </c>
      <c r="F38" s="242">
        <v>-156000000</v>
      </c>
      <c r="G38" s="242">
        <v>-134000000</v>
      </c>
    </row>
    <row r="39" spans="2:7" ht="12.75">
      <c r="B39" s="129" t="s">
        <v>42</v>
      </c>
      <c r="C39" s="243">
        <v>82000000</v>
      </c>
      <c r="D39" s="243">
        <v>160000000</v>
      </c>
      <c r="E39" s="243">
        <v>122000000</v>
      </c>
      <c r="F39" s="243">
        <v>120000000</v>
      </c>
      <c r="G39" s="243">
        <v>98000000</v>
      </c>
    </row>
  </sheetData>
  <sheetProtection/>
  <printOptions/>
  <pageMargins left="0.75" right="0.75" top="1" bottom="1" header="0.5" footer="0.5"/>
  <pageSetup fitToHeight="1" fitToWidth="1" horizontalDpi="600" verticalDpi="600" orientation="portrait" paperSize="9" scale="58" r:id="rId1"/>
</worksheet>
</file>

<file path=xl/worksheets/sheet23.xml><?xml version="1.0" encoding="utf-8"?>
<worksheet xmlns="http://schemas.openxmlformats.org/spreadsheetml/2006/main" xmlns:r="http://schemas.openxmlformats.org/officeDocument/2006/relationships">
  <sheetPr>
    <pageSetUpPr fitToPage="1"/>
  </sheetPr>
  <dimension ref="A1:H43"/>
  <sheetViews>
    <sheetView showGridLines="0" showZeros="0" zoomScale="85" zoomScaleNormal="85" zoomScalePageLayoutView="0" workbookViewId="0" topLeftCell="A1">
      <selection activeCell="A1" sqref="A1"/>
    </sheetView>
  </sheetViews>
  <sheetFormatPr defaultColWidth="9.140625" defaultRowHeight="12.75"/>
  <cols>
    <col min="1" max="1" width="4.28125" style="66" customWidth="1"/>
    <col min="2" max="2" width="19.7109375" style="94" customWidth="1"/>
    <col min="3" max="3" width="15.28125" style="1" bestFit="1" customWidth="1"/>
    <col min="4" max="8" width="12.7109375" style="1" customWidth="1"/>
    <col min="9" max="12" width="10.7109375" style="1" customWidth="1"/>
    <col min="13" max="13" width="17.00390625" style="91" bestFit="1" customWidth="1"/>
    <col min="14" max="14" width="12.7109375" style="1" bestFit="1" customWidth="1"/>
    <col min="15" max="16384" width="9.140625" style="1" customWidth="1"/>
  </cols>
  <sheetData>
    <row r="1" ht="15">
      <c r="B1" s="166" t="s">
        <v>96</v>
      </c>
    </row>
    <row r="2" spans="2:8" ht="12.75">
      <c r="B2" s="1"/>
      <c r="C2" s="111"/>
      <c r="D2" s="111"/>
      <c r="E2" s="111"/>
      <c r="F2" s="111"/>
      <c r="G2" s="111"/>
      <c r="H2" s="111"/>
    </row>
    <row r="3" spans="1:2" ht="15">
      <c r="A3" s="1"/>
      <c r="B3" s="32" t="s">
        <v>874</v>
      </c>
    </row>
    <row r="4" spans="1:8" ht="12.75">
      <c r="A4" s="1"/>
      <c r="B4" s="305" t="s">
        <v>380</v>
      </c>
      <c r="C4" s="11"/>
      <c r="D4" s="306"/>
      <c r="E4" s="306"/>
      <c r="F4" s="11"/>
      <c r="G4" s="11"/>
      <c r="H4" s="11"/>
    </row>
    <row r="5" spans="2:8" ht="24">
      <c r="B5" s="506" t="s">
        <v>130</v>
      </c>
      <c r="C5" s="485" t="s">
        <v>381</v>
      </c>
      <c r="D5" s="485" t="s">
        <v>142</v>
      </c>
      <c r="E5" s="485" t="s">
        <v>356</v>
      </c>
      <c r="F5" s="485" t="s">
        <v>164</v>
      </c>
      <c r="G5" s="485" t="s">
        <v>382</v>
      </c>
      <c r="H5" s="485" t="s">
        <v>42</v>
      </c>
    </row>
    <row r="6" spans="2:8" ht="12.75">
      <c r="B6" s="192" t="s">
        <v>383</v>
      </c>
      <c r="C6" s="307">
        <v>0.36392008365407097</v>
      </c>
      <c r="D6" s="307">
        <v>0.002214200510713207</v>
      </c>
      <c r="E6" s="307">
        <v>0.3566403601067237</v>
      </c>
      <c r="F6" s="307">
        <v>0.02673015935631104</v>
      </c>
      <c r="G6" s="307">
        <v>0.006358032919826911</v>
      </c>
      <c r="H6" s="308">
        <v>0.7558628365476459</v>
      </c>
    </row>
    <row r="7" spans="2:8" ht="12.75">
      <c r="B7" s="192" t="s">
        <v>384</v>
      </c>
      <c r="C7" s="307">
        <v>0.06967784796600487</v>
      </c>
      <c r="D7" s="307">
        <v>0.00026400814811642053</v>
      </c>
      <c r="E7" s="307">
        <v>0.0039006373194670585</v>
      </c>
      <c r="F7" s="307">
        <v>0.0021316400223497173</v>
      </c>
      <c r="G7" s="307">
        <v>0.001827759376355126</v>
      </c>
      <c r="H7" s="308">
        <v>0.0778018928322932</v>
      </c>
    </row>
    <row r="8" spans="2:8" ht="12.75">
      <c r="B8" s="192" t="s">
        <v>385</v>
      </c>
      <c r="C8" s="307">
        <v>0.011954291304999965</v>
      </c>
      <c r="D8" s="307">
        <v>0.003051323027581083</v>
      </c>
      <c r="E8" s="307">
        <v>0.00501277553796632</v>
      </c>
      <c r="F8" s="307">
        <v>0.00573668689859969</v>
      </c>
      <c r="G8" s="307">
        <v>0.0032518305863017067</v>
      </c>
      <c r="H8" s="308">
        <v>0.029006907355448763</v>
      </c>
    </row>
    <row r="9" spans="2:8" ht="12.75">
      <c r="B9" s="192" t="s">
        <v>386</v>
      </c>
      <c r="C9" s="307">
        <v>0.0007711962366102029</v>
      </c>
      <c r="D9" s="307">
        <v>0.005132724807788359</v>
      </c>
      <c r="E9" s="307">
        <v>0</v>
      </c>
      <c r="F9" s="307">
        <v>0.0031784505732514877</v>
      </c>
      <c r="G9" s="307">
        <v>0.0005233933738518815</v>
      </c>
      <c r="H9" s="308">
        <v>0.009605764991501932</v>
      </c>
    </row>
    <row r="10" spans="2:8" ht="12.75">
      <c r="B10" s="192" t="s">
        <v>387</v>
      </c>
      <c r="C10" s="307">
        <v>0</v>
      </c>
      <c r="D10" s="307">
        <v>0.0016997839620293436</v>
      </c>
      <c r="E10" s="307">
        <v>0</v>
      </c>
      <c r="F10" s="307">
        <v>0.0023393661006743775</v>
      </c>
      <c r="G10" s="307">
        <v>0.00027225422244927524</v>
      </c>
      <c r="H10" s="308">
        <v>0.004311404285152996</v>
      </c>
    </row>
    <row r="11" spans="2:8" ht="12.75">
      <c r="B11" s="192" t="s">
        <v>388</v>
      </c>
      <c r="C11" s="307">
        <v>0</v>
      </c>
      <c r="D11" s="307">
        <v>2.9446804842322453E-06</v>
      </c>
      <c r="E11" s="307">
        <v>0</v>
      </c>
      <c r="F11" s="307">
        <v>0.0001919298839764717</v>
      </c>
      <c r="G11" s="307">
        <v>0</v>
      </c>
      <c r="H11" s="308">
        <v>0.00019487456446070394</v>
      </c>
    </row>
    <row r="12" spans="2:8" ht="12.75">
      <c r="B12" s="279" t="s">
        <v>480</v>
      </c>
      <c r="C12" s="239">
        <v>0.07855132876466965</v>
      </c>
      <c r="D12" s="239">
        <v>0.02298840398481577</v>
      </c>
      <c r="E12" s="239">
        <v>0.004967251312037485</v>
      </c>
      <c r="F12" s="239">
        <v>0.000579733167244138</v>
      </c>
      <c r="G12" s="239">
        <v>0.01612960219472962</v>
      </c>
      <c r="H12" s="309">
        <v>0.12321631942349667</v>
      </c>
    </row>
    <row r="13" spans="2:8" ht="12.75">
      <c r="B13" s="310"/>
      <c r="C13" s="311">
        <v>0.5248747479263557</v>
      </c>
      <c r="D13" s="311">
        <v>0.03535338912152842</v>
      </c>
      <c r="E13" s="311">
        <v>0.3705210242761945</v>
      </c>
      <c r="F13" s="311">
        <v>0.04088796600240693</v>
      </c>
      <c r="G13" s="311">
        <v>0.028362872673514523</v>
      </c>
      <c r="H13" s="308">
        <v>1</v>
      </c>
    </row>
    <row r="14" spans="2:8" ht="12.75">
      <c r="B14" s="11"/>
      <c r="C14" s="306"/>
      <c r="D14" s="306"/>
      <c r="E14" s="306"/>
      <c r="F14" s="11"/>
      <c r="G14" s="11"/>
      <c r="H14" s="11"/>
    </row>
    <row r="15" spans="2:8" ht="12.75">
      <c r="B15" s="305" t="s">
        <v>389</v>
      </c>
      <c r="C15" s="306"/>
      <c r="D15" s="306"/>
      <c r="E15" s="306"/>
      <c r="F15" s="11"/>
      <c r="G15" s="11"/>
      <c r="H15" s="11"/>
    </row>
    <row r="16" spans="2:8" ht="24">
      <c r="B16" s="506" t="s">
        <v>130</v>
      </c>
      <c r="C16" s="485" t="s">
        <v>381</v>
      </c>
      <c r="D16" s="485" t="s">
        <v>142</v>
      </c>
      <c r="E16" s="485" t="s">
        <v>356</v>
      </c>
      <c r="F16" s="485" t="s">
        <v>164</v>
      </c>
      <c r="G16" s="485" t="s">
        <v>382</v>
      </c>
      <c r="H16" s="485" t="s">
        <v>42</v>
      </c>
    </row>
    <row r="17" spans="2:8" ht="12.75">
      <c r="B17" s="192" t="s">
        <v>64</v>
      </c>
      <c r="C17" s="307">
        <v>0.1576830377186054</v>
      </c>
      <c r="D17" s="307">
        <v>0.014579128735199811</v>
      </c>
      <c r="E17" s="307">
        <v>0.20612004979418377</v>
      </c>
      <c r="F17" s="307">
        <v>0</v>
      </c>
      <c r="G17" s="307">
        <v>0.002564260812004189</v>
      </c>
      <c r="H17" s="311">
        <v>0.3809464770599931</v>
      </c>
    </row>
    <row r="18" spans="2:8" ht="12.75">
      <c r="B18" s="192" t="s">
        <v>176</v>
      </c>
      <c r="C18" s="307">
        <v>0.22577950884815529</v>
      </c>
      <c r="D18" s="307">
        <v>0.0025026562378391397</v>
      </c>
      <c r="E18" s="307">
        <v>0.003995263128777377</v>
      </c>
      <c r="F18" s="307">
        <v>0</v>
      </c>
      <c r="G18" s="307">
        <v>0.0011623003823462343</v>
      </c>
      <c r="H18" s="311">
        <v>0.23343972859711803</v>
      </c>
    </row>
    <row r="19" spans="2:8" ht="12.75">
      <c r="B19" s="192" t="s">
        <v>66</v>
      </c>
      <c r="C19" s="307">
        <v>0.013359872906378672</v>
      </c>
      <c r="D19" s="307">
        <v>0.002105137191776901</v>
      </c>
      <c r="E19" s="307">
        <v>0.1292088571153618</v>
      </c>
      <c r="F19" s="307">
        <v>0</v>
      </c>
      <c r="G19" s="307">
        <v>0.0033845442663312086</v>
      </c>
      <c r="H19" s="311">
        <v>0.14805841147984858</v>
      </c>
    </row>
    <row r="20" spans="2:8" ht="12.75">
      <c r="B20" s="192" t="s">
        <v>65</v>
      </c>
      <c r="C20" s="307">
        <v>0.027735210966800875</v>
      </c>
      <c r="D20" s="307">
        <v>0.002809064384753972</v>
      </c>
      <c r="E20" s="307">
        <v>0.020469514586623702</v>
      </c>
      <c r="F20" s="307">
        <v>0</v>
      </c>
      <c r="G20" s="307">
        <v>0.016562282029371368</v>
      </c>
      <c r="H20" s="311">
        <v>0.06757607196754992</v>
      </c>
    </row>
    <row r="21" spans="2:8" ht="12.75">
      <c r="B21" s="192" t="s">
        <v>163</v>
      </c>
      <c r="C21" s="307">
        <v>0.03417643498150542</v>
      </c>
      <c r="D21" s="307">
        <v>0.0011842361428605348</v>
      </c>
      <c r="E21" s="307">
        <v>0</v>
      </c>
      <c r="F21" s="307">
        <v>0.006533466386098762</v>
      </c>
      <c r="G21" s="307">
        <v>1.349593414067855E-05</v>
      </c>
      <c r="H21" s="311">
        <v>0.04190763344460539</v>
      </c>
    </row>
    <row r="22" spans="2:8" ht="12.75">
      <c r="B22" s="192" t="s">
        <v>67</v>
      </c>
      <c r="C22" s="307">
        <v>0.018517826176238743</v>
      </c>
      <c r="D22" s="307">
        <v>0.0027507897375013074</v>
      </c>
      <c r="E22" s="307">
        <v>0.00035089428765764226</v>
      </c>
      <c r="F22" s="307">
        <v>0</v>
      </c>
      <c r="G22" s="307">
        <v>0.0007120880943641773</v>
      </c>
      <c r="H22" s="311">
        <v>0.022331598295761868</v>
      </c>
    </row>
    <row r="23" spans="2:8" ht="12.75">
      <c r="B23" s="192" t="s">
        <v>424</v>
      </c>
      <c r="C23" s="307">
        <v>0.0050569936861542646</v>
      </c>
      <c r="D23" s="307">
        <v>0.0002482659713113026</v>
      </c>
      <c r="E23" s="307">
        <v>0.003277584005593362</v>
      </c>
      <c r="F23" s="307">
        <v>0.0009236589913710169</v>
      </c>
      <c r="G23" s="307">
        <v>0.0026478039162557516</v>
      </c>
      <c r="H23" s="311">
        <v>0.012154306570685697</v>
      </c>
    </row>
    <row r="24" spans="2:8" ht="12.75">
      <c r="B24" s="192" t="s">
        <v>162</v>
      </c>
      <c r="C24" s="307">
        <v>0</v>
      </c>
      <c r="D24" s="307">
        <v>2.201977856302554E-05</v>
      </c>
      <c r="E24" s="307">
        <v>0.005683716263817196</v>
      </c>
      <c r="F24" s="307">
        <v>0.003789064238817552</v>
      </c>
      <c r="G24" s="307">
        <v>0.0005038729213041962</v>
      </c>
      <c r="H24" s="311">
        <v>0.00999867320250197</v>
      </c>
    </row>
    <row r="25" spans="2:8" ht="12.75">
      <c r="B25" s="192" t="s">
        <v>390</v>
      </c>
      <c r="C25" s="307">
        <v>0.001349593414067855</v>
      </c>
      <c r="D25" s="307">
        <v>0.0028300928984641826</v>
      </c>
      <c r="E25" s="307">
        <v>0.0009639952957627536</v>
      </c>
      <c r="F25" s="307">
        <v>0</v>
      </c>
      <c r="G25" s="307">
        <v>0.0006765825340048864</v>
      </c>
      <c r="H25" s="311">
        <v>0.005820264142299678</v>
      </c>
    </row>
    <row r="26" spans="2:8" ht="12.75">
      <c r="B26" s="192" t="s">
        <v>392</v>
      </c>
      <c r="C26" s="307">
        <v>0</v>
      </c>
      <c r="D26" s="307">
        <v>2.75615198560391E-06</v>
      </c>
      <c r="E26" s="307">
        <v>0</v>
      </c>
      <c r="F26" s="307">
        <v>0.0016118258528301402</v>
      </c>
      <c r="G26" s="307">
        <v>0</v>
      </c>
      <c r="H26" s="311">
        <v>0.001614582004815744</v>
      </c>
    </row>
    <row r="27" spans="2:8" ht="12.75">
      <c r="B27" s="192" t="s">
        <v>393</v>
      </c>
      <c r="C27" s="307">
        <v>0.0007711962366102028</v>
      </c>
      <c r="D27" s="307">
        <v>1.3605626066393185E-06</v>
      </c>
      <c r="E27" s="307">
        <v>0</v>
      </c>
      <c r="F27" s="307">
        <v>0.0006693116199185724</v>
      </c>
      <c r="G27" s="307">
        <v>0</v>
      </c>
      <c r="H27" s="311">
        <v>0.0014418684191354145</v>
      </c>
    </row>
    <row r="28" spans="2:8" ht="12.75">
      <c r="B28" s="192" t="s">
        <v>506</v>
      </c>
      <c r="C28" s="307">
        <v>0</v>
      </c>
      <c r="D28" s="307">
        <v>0</v>
      </c>
      <c r="E28" s="307">
        <v>0</v>
      </c>
      <c r="F28" s="307">
        <v>0.0008916120027087337</v>
      </c>
      <c r="G28" s="307">
        <v>0</v>
      </c>
      <c r="H28" s="311">
        <v>0.0008916120027087337</v>
      </c>
    </row>
    <row r="29" spans="2:8" ht="12.75">
      <c r="B29" s="192" t="s">
        <v>391</v>
      </c>
      <c r="C29" s="307">
        <v>0</v>
      </c>
      <c r="D29" s="307">
        <v>0</v>
      </c>
      <c r="E29" s="307">
        <v>0</v>
      </c>
      <c r="F29" s="307">
        <v>0</v>
      </c>
      <c r="G29" s="307">
        <v>0</v>
      </c>
      <c r="H29" s="311">
        <v>0</v>
      </c>
    </row>
    <row r="30" spans="2:8" ht="12.75">
      <c r="B30" s="192" t="s">
        <v>394</v>
      </c>
      <c r="C30" s="307">
        <v>0.03396336736242935</v>
      </c>
      <c r="D30" s="307">
        <v>0.006268964534405266</v>
      </c>
      <c r="E30" s="307">
        <v>0.0004511497984169687</v>
      </c>
      <c r="F30" s="307">
        <v>0.026148583132887898</v>
      </c>
      <c r="G30" s="307">
        <v>0</v>
      </c>
      <c r="H30" s="311">
        <v>0.06683206482813948</v>
      </c>
    </row>
    <row r="31" spans="2:8" ht="12.75">
      <c r="B31" s="279" t="s">
        <v>63</v>
      </c>
      <c r="C31" s="239">
        <v>0.006481705629409543</v>
      </c>
      <c r="D31" s="239">
        <v>4.891679426063517E-05</v>
      </c>
      <c r="E31" s="239">
        <v>0</v>
      </c>
      <c r="F31" s="239">
        <v>0.00032044377777424167</v>
      </c>
      <c r="G31" s="239">
        <v>0.00013564178339182836</v>
      </c>
      <c r="H31" s="309">
        <v>0.006986707984836248</v>
      </c>
    </row>
    <row r="32" spans="2:8" ht="12.75">
      <c r="B32" s="192"/>
      <c r="C32" s="311">
        <v>0.5248747479263557</v>
      </c>
      <c r="D32" s="311">
        <v>0.035353389121528314</v>
      </c>
      <c r="E32" s="311">
        <v>0.3705210242761946</v>
      </c>
      <c r="F32" s="311">
        <v>0.04088796600240692</v>
      </c>
      <c r="G32" s="311">
        <v>0.02836287267351452</v>
      </c>
      <c r="H32" s="311">
        <v>0.9999999999999999</v>
      </c>
    </row>
    <row r="34" ht="15">
      <c r="B34" s="166" t="s">
        <v>428</v>
      </c>
    </row>
    <row r="35" ht="15">
      <c r="B35" s="487" t="s">
        <v>851</v>
      </c>
    </row>
    <row r="36" ht="15">
      <c r="B36" s="166" t="s">
        <v>130</v>
      </c>
    </row>
    <row r="37" spans="2:7" ht="25.5">
      <c r="B37" s="437" t="s">
        <v>902</v>
      </c>
      <c r="C37" s="78" t="s">
        <v>381</v>
      </c>
      <c r="D37" s="78" t="s">
        <v>429</v>
      </c>
      <c r="E37" s="78" t="s">
        <v>430</v>
      </c>
      <c r="F37" s="50" t="s">
        <v>382</v>
      </c>
      <c r="G37" s="50" t="s">
        <v>42</v>
      </c>
    </row>
    <row r="38" spans="2:7" ht="12.75">
      <c r="B38" s="94" t="s">
        <v>391</v>
      </c>
      <c r="C38" s="151">
        <v>0</v>
      </c>
      <c r="D38" s="151">
        <v>0</v>
      </c>
      <c r="E38" s="151">
        <v>0</v>
      </c>
      <c r="F38" s="151">
        <v>0</v>
      </c>
      <c r="G38" s="151">
        <v>0</v>
      </c>
    </row>
    <row r="39" spans="2:7" ht="12.75">
      <c r="B39" s="94" t="s">
        <v>393</v>
      </c>
      <c r="C39" s="151">
        <v>0.060606060606060615</v>
      </c>
      <c r="D39" s="151">
        <v>0</v>
      </c>
      <c r="E39" s="151">
        <v>0.060606060606060615</v>
      </c>
      <c r="F39" s="151">
        <v>0</v>
      </c>
      <c r="G39" s="151">
        <v>0.12121212121212123</v>
      </c>
    </row>
    <row r="40" spans="2:7" ht="12.75">
      <c r="B40" s="94" t="s">
        <v>392</v>
      </c>
      <c r="C40" s="151">
        <v>0</v>
      </c>
      <c r="D40" s="151">
        <v>0</v>
      </c>
      <c r="E40" s="151">
        <v>0.12121212121212123</v>
      </c>
      <c r="F40" s="151">
        <v>0</v>
      </c>
      <c r="G40" s="151">
        <v>0.12121212121212123</v>
      </c>
    </row>
    <row r="41" spans="2:7" ht="12.75">
      <c r="B41" s="94" t="s">
        <v>431</v>
      </c>
      <c r="C41" s="151">
        <v>0</v>
      </c>
      <c r="D41" s="151">
        <v>0</v>
      </c>
      <c r="E41" s="151">
        <v>0.060606060606060615</v>
      </c>
      <c r="F41" s="151">
        <v>0</v>
      </c>
      <c r="G41" s="151">
        <v>0.060606060606060615</v>
      </c>
    </row>
    <row r="42" spans="2:7" ht="12.75">
      <c r="B42" s="187" t="s">
        <v>162</v>
      </c>
      <c r="C42" s="244">
        <v>0</v>
      </c>
      <c r="D42" s="244">
        <v>0.42424242424242425</v>
      </c>
      <c r="E42" s="244">
        <v>0.27272727272727276</v>
      </c>
      <c r="F42" s="244">
        <v>0</v>
      </c>
      <c r="G42" s="244">
        <v>0.696969696969697</v>
      </c>
    </row>
    <row r="43" spans="2:7" ht="12.75">
      <c r="B43" s="94" t="s">
        <v>42</v>
      </c>
      <c r="C43" s="151">
        <v>0.060606060606060615</v>
      </c>
      <c r="D43" s="151">
        <v>0.42424242424242425</v>
      </c>
      <c r="E43" s="151">
        <v>0.5151515151515152</v>
      </c>
      <c r="F43" s="151">
        <v>0</v>
      </c>
      <c r="G43" s="151">
        <v>1</v>
      </c>
    </row>
  </sheetData>
  <sheetProtection/>
  <printOptions/>
  <pageMargins left="0.75" right="0.75" top="1" bottom="1" header="0.5" footer="0.5"/>
  <pageSetup fitToHeight="1" fitToWidth="1" horizontalDpi="600" verticalDpi="600" orientation="portrait" paperSize="9" scale="58"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B1:V19"/>
  <sheetViews>
    <sheetView showGridLines="0" showZeros="0" zoomScalePageLayoutView="0" workbookViewId="0" topLeftCell="A1">
      <selection activeCell="A1" sqref="A1"/>
    </sheetView>
  </sheetViews>
  <sheetFormatPr defaultColWidth="8.00390625" defaultRowHeight="12.75"/>
  <cols>
    <col min="1" max="1" width="2.421875" style="449" customWidth="1"/>
    <col min="2" max="2" width="29.8515625" style="449" customWidth="1"/>
    <col min="3" max="12" width="8.00390625" style="448" customWidth="1"/>
    <col min="13" max="13" width="8.421875" style="448" customWidth="1"/>
    <col min="14" max="20" width="8.00390625" style="448" customWidth="1"/>
    <col min="21" max="24" width="8.00390625" style="449" customWidth="1"/>
    <col min="25" max="25" width="0" style="449" hidden="1" customWidth="1"/>
    <col min="26" max="16384" width="8.00390625" style="449" customWidth="1"/>
  </cols>
  <sheetData>
    <row r="1" ht="15">
      <c r="B1" s="31" t="s">
        <v>53</v>
      </c>
    </row>
    <row r="2" ht="15">
      <c r="B2" s="31" t="s">
        <v>42</v>
      </c>
    </row>
    <row r="3" spans="2:20" ht="11.25">
      <c r="B3" s="451"/>
      <c r="M3" s="452"/>
      <c r="R3" s="450"/>
      <c r="S3" s="450"/>
      <c r="T3" s="450"/>
    </row>
    <row r="4" spans="2:22" ht="22.5">
      <c r="B4" s="167" t="s">
        <v>16</v>
      </c>
      <c r="C4" s="312" t="s">
        <v>509</v>
      </c>
      <c r="D4" s="312" t="s">
        <v>526</v>
      </c>
      <c r="E4" s="312" t="s">
        <v>550</v>
      </c>
      <c r="F4" s="312" t="s">
        <v>616</v>
      </c>
      <c r="G4" s="312" t="s">
        <v>643</v>
      </c>
      <c r="H4" s="312" t="s">
        <v>734</v>
      </c>
      <c r="I4" s="312" t="s">
        <v>760</v>
      </c>
      <c r="J4" s="312" t="s">
        <v>811</v>
      </c>
      <c r="K4" s="312" t="s">
        <v>849</v>
      </c>
      <c r="U4" s="448"/>
      <c r="V4" s="448"/>
    </row>
    <row r="5" spans="2:22" ht="12.75">
      <c r="B5" s="159" t="s">
        <v>18</v>
      </c>
      <c r="C5" s="440">
        <v>251</v>
      </c>
      <c r="D5" s="440">
        <v>266</v>
      </c>
      <c r="E5" s="440">
        <v>34</v>
      </c>
      <c r="F5" s="440">
        <v>-135</v>
      </c>
      <c r="G5" s="440">
        <v>396</v>
      </c>
      <c r="H5" s="440">
        <v>350</v>
      </c>
      <c r="I5" s="440">
        <v>325</v>
      </c>
      <c r="J5" s="440">
        <v>234</v>
      </c>
      <c r="K5" s="440">
        <v>48</v>
      </c>
      <c r="U5" s="448"/>
      <c r="V5" s="448"/>
    </row>
    <row r="6" spans="2:22" ht="12.75">
      <c r="B6" s="159" t="s">
        <v>19</v>
      </c>
      <c r="C6" s="440">
        <v>197</v>
      </c>
      <c r="D6" s="440">
        <v>247</v>
      </c>
      <c r="E6" s="440">
        <v>246</v>
      </c>
      <c r="F6" s="440">
        <v>250</v>
      </c>
      <c r="G6" s="440">
        <v>322</v>
      </c>
      <c r="H6" s="440">
        <v>138</v>
      </c>
      <c r="I6" s="440">
        <v>292</v>
      </c>
      <c r="J6" s="440">
        <v>324</v>
      </c>
      <c r="K6" s="440">
        <v>303</v>
      </c>
      <c r="U6" s="448"/>
      <c r="V6" s="448"/>
    </row>
    <row r="7" spans="2:22" ht="12.75">
      <c r="B7" s="159" t="s">
        <v>20</v>
      </c>
      <c r="C7" s="440">
        <v>-83</v>
      </c>
      <c r="D7" s="440">
        <v>-165</v>
      </c>
      <c r="E7" s="440">
        <v>-95</v>
      </c>
      <c r="F7" s="440">
        <v>-140</v>
      </c>
      <c r="G7" s="440">
        <v>-145</v>
      </c>
      <c r="H7" s="440">
        <v>-281</v>
      </c>
      <c r="I7" s="440">
        <v>-199</v>
      </c>
      <c r="J7" s="440">
        <v>-85</v>
      </c>
      <c r="K7" s="440">
        <v>-220</v>
      </c>
      <c r="U7" s="448"/>
      <c r="V7" s="448"/>
    </row>
    <row r="8" spans="2:22" ht="12.75">
      <c r="B8" s="159" t="s">
        <v>21</v>
      </c>
      <c r="C8" s="440">
        <v>-361</v>
      </c>
      <c r="D8" s="440">
        <v>-358</v>
      </c>
      <c r="E8" s="440">
        <v>-369</v>
      </c>
      <c r="F8" s="440">
        <v>-364</v>
      </c>
      <c r="G8" s="440">
        <v>-391</v>
      </c>
      <c r="H8" s="440">
        <v>-364</v>
      </c>
      <c r="I8" s="440">
        <v>-437</v>
      </c>
      <c r="J8" s="440">
        <v>-442</v>
      </c>
      <c r="K8" s="440">
        <v>-409</v>
      </c>
      <c r="U8" s="448"/>
      <c r="V8" s="448"/>
    </row>
    <row r="9" spans="2:22" ht="12.75">
      <c r="B9" s="168" t="s">
        <v>22</v>
      </c>
      <c r="C9" s="440">
        <v>26</v>
      </c>
      <c r="D9" s="440">
        <v>43</v>
      </c>
      <c r="E9" s="440">
        <v>-12</v>
      </c>
      <c r="F9" s="440">
        <v>67</v>
      </c>
      <c r="G9" s="440">
        <v>1402</v>
      </c>
      <c r="H9" s="440">
        <v>1874</v>
      </c>
      <c r="I9" s="440">
        <v>128</v>
      </c>
      <c r="J9" s="440">
        <v>-8</v>
      </c>
      <c r="K9" s="440">
        <v>-144</v>
      </c>
      <c r="U9" s="448"/>
      <c r="V9" s="448"/>
    </row>
    <row r="10" spans="2:22" ht="12.75">
      <c r="B10" s="169" t="s">
        <v>23</v>
      </c>
      <c r="C10" s="313">
        <v>30</v>
      </c>
      <c r="D10" s="313">
        <v>33</v>
      </c>
      <c r="E10" s="313">
        <v>-196</v>
      </c>
      <c r="F10" s="313">
        <v>-322</v>
      </c>
      <c r="G10" s="313">
        <v>1584</v>
      </c>
      <c r="H10" s="313">
        <v>1717</v>
      </c>
      <c r="I10" s="313">
        <v>109</v>
      </c>
      <c r="J10" s="313">
        <v>23</v>
      </c>
      <c r="K10" s="313">
        <v>-422</v>
      </c>
      <c r="U10" s="448"/>
      <c r="V10" s="448"/>
    </row>
    <row r="11" spans="2:22" ht="12.75">
      <c r="B11" s="157" t="s">
        <v>24</v>
      </c>
      <c r="C11" s="440">
        <v>-1071</v>
      </c>
      <c r="D11" s="440">
        <v>-1012</v>
      </c>
      <c r="E11" s="440">
        <v>-1124</v>
      </c>
      <c r="F11" s="440">
        <v>-1100</v>
      </c>
      <c r="G11" s="440">
        <v>-1058</v>
      </c>
      <c r="H11" s="440">
        <v>-978</v>
      </c>
      <c r="I11" s="440">
        <v>-1083</v>
      </c>
      <c r="J11" s="440">
        <v>-1302</v>
      </c>
      <c r="K11" s="440">
        <v>-1236</v>
      </c>
      <c r="U11" s="448"/>
      <c r="V11" s="448"/>
    </row>
    <row r="12" spans="2:22" ht="12.75">
      <c r="B12" s="170" t="s">
        <v>25</v>
      </c>
      <c r="C12" s="440">
        <v>1060</v>
      </c>
      <c r="D12" s="440">
        <v>971</v>
      </c>
      <c r="E12" s="440">
        <v>1110</v>
      </c>
      <c r="F12" s="440">
        <v>1046</v>
      </c>
      <c r="G12" s="440">
        <v>1017</v>
      </c>
      <c r="H12" s="440">
        <v>939</v>
      </c>
      <c r="I12" s="440">
        <v>1073</v>
      </c>
      <c r="J12" s="440">
        <v>1366</v>
      </c>
      <c r="K12" s="440">
        <v>1240</v>
      </c>
      <c r="U12" s="448"/>
      <c r="V12" s="448"/>
    </row>
    <row r="13" spans="2:22" ht="38.25">
      <c r="B13" s="171" t="s">
        <v>26</v>
      </c>
      <c r="C13" s="440">
        <v>-212</v>
      </c>
      <c r="D13" s="440">
        <v>-153</v>
      </c>
      <c r="E13" s="440">
        <v>-139</v>
      </c>
      <c r="F13" s="440">
        <v>-149</v>
      </c>
      <c r="G13" s="440">
        <v>-227</v>
      </c>
      <c r="H13" s="440">
        <v>-249</v>
      </c>
      <c r="I13" s="440">
        <v>-165</v>
      </c>
      <c r="J13" s="440">
        <v>-190</v>
      </c>
      <c r="K13" s="440">
        <v>-137</v>
      </c>
      <c r="U13" s="448"/>
      <c r="V13" s="448"/>
    </row>
    <row r="14" spans="2:22" ht="12.75">
      <c r="B14" s="170" t="s">
        <v>27</v>
      </c>
      <c r="C14" s="440">
        <v>0</v>
      </c>
      <c r="D14" s="440">
        <v>0</v>
      </c>
      <c r="E14" s="440">
        <v>0</v>
      </c>
      <c r="F14" s="440">
        <v>0</v>
      </c>
      <c r="G14" s="440">
        <v>0</v>
      </c>
      <c r="H14" s="440">
        <v>0</v>
      </c>
      <c r="I14" s="440">
        <v>0</v>
      </c>
      <c r="J14" s="440">
        <v>0</v>
      </c>
      <c r="K14" s="440">
        <v>0</v>
      </c>
      <c r="U14" s="448"/>
      <c r="V14" s="448"/>
    </row>
    <row r="15" spans="2:22" ht="12.75">
      <c r="B15" s="172" t="s">
        <v>28</v>
      </c>
      <c r="C15" s="313">
        <v>-223</v>
      </c>
      <c r="D15" s="313">
        <v>-194</v>
      </c>
      <c r="E15" s="313">
        <v>-153</v>
      </c>
      <c r="F15" s="313">
        <v>-203</v>
      </c>
      <c r="G15" s="313">
        <v>-268</v>
      </c>
      <c r="H15" s="313">
        <v>-288</v>
      </c>
      <c r="I15" s="313">
        <v>-175</v>
      </c>
      <c r="J15" s="313">
        <v>-126</v>
      </c>
      <c r="K15" s="313">
        <v>-133</v>
      </c>
      <c r="U15" s="448"/>
      <c r="V15" s="448"/>
    </row>
    <row r="16" spans="2:22" ht="12.75">
      <c r="B16" s="173" t="s">
        <v>29</v>
      </c>
      <c r="C16" s="314">
        <v>-193</v>
      </c>
      <c r="D16" s="314">
        <v>-161</v>
      </c>
      <c r="E16" s="314">
        <v>-349</v>
      </c>
      <c r="F16" s="314">
        <v>-525</v>
      </c>
      <c r="G16" s="314">
        <v>1316</v>
      </c>
      <c r="H16" s="314">
        <v>1429</v>
      </c>
      <c r="I16" s="314">
        <v>-66</v>
      </c>
      <c r="J16" s="314">
        <v>-103</v>
      </c>
      <c r="K16" s="314">
        <v>-555</v>
      </c>
      <c r="U16" s="448"/>
      <c r="V16" s="448"/>
    </row>
    <row r="17" spans="2:22" ht="25.5">
      <c r="B17" s="174" t="s">
        <v>321</v>
      </c>
      <c r="C17" s="440">
        <v>0</v>
      </c>
      <c r="D17" s="440">
        <v>-7</v>
      </c>
      <c r="E17" s="440">
        <v>0</v>
      </c>
      <c r="F17" s="440">
        <v>0</v>
      </c>
      <c r="G17" s="440">
        <v>1</v>
      </c>
      <c r="H17" s="440">
        <v>-2</v>
      </c>
      <c r="I17" s="440">
        <v>0</v>
      </c>
      <c r="J17" s="440">
        <v>1</v>
      </c>
      <c r="K17" s="440">
        <v>2</v>
      </c>
      <c r="U17" s="448"/>
      <c r="V17" s="448"/>
    </row>
    <row r="18" spans="2:22" ht="12.75">
      <c r="B18" s="168" t="s">
        <v>31</v>
      </c>
      <c r="C18" s="440">
        <v>1</v>
      </c>
      <c r="D18" s="440">
        <v>0</v>
      </c>
      <c r="E18" s="440">
        <v>0</v>
      </c>
      <c r="F18" s="440">
        <v>0</v>
      </c>
      <c r="G18" s="440">
        <v>0</v>
      </c>
      <c r="H18" s="440">
        <v>-1</v>
      </c>
      <c r="I18" s="440">
        <v>0</v>
      </c>
      <c r="J18" s="440">
        <v>-29</v>
      </c>
      <c r="K18" s="440">
        <v>31</v>
      </c>
      <c r="U18" s="448"/>
      <c r="V18" s="448"/>
    </row>
    <row r="19" spans="2:22" ht="12.75">
      <c r="B19" s="175" t="s">
        <v>32</v>
      </c>
      <c r="C19" s="315">
        <v>-192</v>
      </c>
      <c r="D19" s="315">
        <v>-168</v>
      </c>
      <c r="E19" s="315">
        <v>-349</v>
      </c>
      <c r="F19" s="315">
        <v>-525</v>
      </c>
      <c r="G19" s="315">
        <v>1317</v>
      </c>
      <c r="H19" s="315">
        <v>1426</v>
      </c>
      <c r="I19" s="315">
        <v>-66</v>
      </c>
      <c r="J19" s="315">
        <v>-131</v>
      </c>
      <c r="K19" s="315">
        <v>-522</v>
      </c>
      <c r="U19" s="448"/>
      <c r="V19" s="448"/>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5.xml><?xml version="1.0" encoding="utf-8"?>
<worksheet xmlns="http://schemas.openxmlformats.org/spreadsheetml/2006/main" xmlns:r="http://schemas.openxmlformats.org/officeDocument/2006/relationships">
  <sheetPr>
    <pageSetUpPr fitToPage="1"/>
  </sheetPr>
  <dimension ref="B1:L31"/>
  <sheetViews>
    <sheetView showGridLines="0" showZeros="0" zoomScalePageLayoutView="0" workbookViewId="0" topLeftCell="A1">
      <selection activeCell="A1" sqref="A1"/>
    </sheetView>
  </sheetViews>
  <sheetFormatPr defaultColWidth="8.00390625" defaultRowHeight="12.75"/>
  <cols>
    <col min="1" max="1" width="2.421875" style="449" customWidth="1"/>
    <col min="2" max="2" width="29.8515625" style="449" customWidth="1"/>
    <col min="3" max="22" width="8.00390625" style="449" customWidth="1"/>
    <col min="23" max="23" width="0" style="449" hidden="1" customWidth="1"/>
    <col min="24" max="16384" width="8.00390625" style="449" customWidth="1"/>
  </cols>
  <sheetData>
    <row r="1" ht="15">
      <c r="B1" s="31" t="s">
        <v>41</v>
      </c>
    </row>
    <row r="2" ht="15">
      <c r="B2" s="31" t="s">
        <v>42</v>
      </c>
    </row>
    <row r="3" spans="2:12" ht="24">
      <c r="B3" s="247" t="s">
        <v>16</v>
      </c>
      <c r="C3" s="202" t="s">
        <v>509</v>
      </c>
      <c r="D3" s="202" t="s">
        <v>526</v>
      </c>
      <c r="E3" s="202" t="s">
        <v>550</v>
      </c>
      <c r="F3" s="202" t="s">
        <v>616</v>
      </c>
      <c r="G3" s="202" t="s">
        <v>643</v>
      </c>
      <c r="H3" s="202" t="s">
        <v>734</v>
      </c>
      <c r="I3" s="202" t="s">
        <v>760</v>
      </c>
      <c r="J3" s="202" t="s">
        <v>842</v>
      </c>
      <c r="K3" s="202" t="s">
        <v>849</v>
      </c>
      <c r="L3" s="26"/>
    </row>
    <row r="4" spans="2:12" ht="12">
      <c r="B4" s="163" t="s">
        <v>18</v>
      </c>
      <c r="C4" s="240">
        <v>1862</v>
      </c>
      <c r="D4" s="240">
        <v>1962</v>
      </c>
      <c r="E4" s="240">
        <v>2019</v>
      </c>
      <c r="F4" s="240">
        <v>2218</v>
      </c>
      <c r="G4" s="240">
        <v>2073</v>
      </c>
      <c r="H4" s="240">
        <v>2005</v>
      </c>
      <c r="I4" s="240">
        <v>2070</v>
      </c>
      <c r="J4" s="240">
        <v>1870</v>
      </c>
      <c r="K4" s="240">
        <v>2019</v>
      </c>
      <c r="L4" s="26"/>
    </row>
    <row r="5" spans="2:12" ht="12">
      <c r="B5" s="163" t="s">
        <v>19</v>
      </c>
      <c r="C5" s="163">
        <v>1535</v>
      </c>
      <c r="D5" s="163">
        <v>1369</v>
      </c>
      <c r="E5" s="163">
        <v>1405</v>
      </c>
      <c r="F5" s="163">
        <v>1752</v>
      </c>
      <c r="G5" s="163">
        <v>1201</v>
      </c>
      <c r="H5" s="163">
        <v>1811</v>
      </c>
      <c r="I5" s="163">
        <v>1286</v>
      </c>
      <c r="J5" s="163">
        <v>2011</v>
      </c>
      <c r="K5" s="163">
        <v>1194</v>
      </c>
      <c r="L5" s="26"/>
    </row>
    <row r="6" spans="2:12" ht="12">
      <c r="B6" s="163" t="s">
        <v>20</v>
      </c>
      <c r="C6" s="163">
        <v>712</v>
      </c>
      <c r="D6" s="163">
        <v>1034</v>
      </c>
      <c r="E6" s="163">
        <v>968</v>
      </c>
      <c r="F6" s="163">
        <v>785</v>
      </c>
      <c r="G6" s="163">
        <v>623</v>
      </c>
      <c r="H6" s="163">
        <v>441</v>
      </c>
      <c r="I6" s="163">
        <v>1227</v>
      </c>
      <c r="J6" s="163">
        <v>639</v>
      </c>
      <c r="K6" s="163">
        <v>983</v>
      </c>
      <c r="L6" s="26"/>
    </row>
    <row r="7" spans="2:12" ht="12">
      <c r="B7" s="193" t="s">
        <v>22</v>
      </c>
      <c r="C7" s="163">
        <v>169</v>
      </c>
      <c r="D7" s="163">
        <v>86</v>
      </c>
      <c r="E7" s="163">
        <v>-37</v>
      </c>
      <c r="F7" s="163">
        <v>101</v>
      </c>
      <c r="G7" s="163">
        <v>642</v>
      </c>
      <c r="H7" s="163">
        <v>102</v>
      </c>
      <c r="I7" s="163">
        <v>63</v>
      </c>
      <c r="J7" s="163">
        <v>85</v>
      </c>
      <c r="K7" s="163">
        <v>132</v>
      </c>
      <c r="L7" s="26"/>
    </row>
    <row r="8" spans="2:12" ht="12">
      <c r="B8" s="316" t="s">
        <v>23</v>
      </c>
      <c r="C8" s="317">
        <v>4278</v>
      </c>
      <c r="D8" s="317">
        <v>4451</v>
      </c>
      <c r="E8" s="317">
        <v>4355</v>
      </c>
      <c r="F8" s="317">
        <v>4856</v>
      </c>
      <c r="G8" s="317">
        <v>4539</v>
      </c>
      <c r="H8" s="317">
        <v>4359</v>
      </c>
      <c r="I8" s="317">
        <v>4646</v>
      </c>
      <c r="J8" s="317">
        <v>4605</v>
      </c>
      <c r="K8" s="317">
        <v>4328</v>
      </c>
      <c r="L8" s="26"/>
    </row>
    <row r="9" spans="2:12" ht="12">
      <c r="B9" s="11" t="s">
        <v>24</v>
      </c>
      <c r="C9" s="163">
        <v>-919</v>
      </c>
      <c r="D9" s="163">
        <v>-934</v>
      </c>
      <c r="E9" s="163">
        <v>-892</v>
      </c>
      <c r="F9" s="163">
        <v>-929</v>
      </c>
      <c r="G9" s="163">
        <v>-911</v>
      </c>
      <c r="H9" s="163">
        <v>-922</v>
      </c>
      <c r="I9" s="163">
        <v>-932</v>
      </c>
      <c r="J9" s="163">
        <v>-947</v>
      </c>
      <c r="K9" s="163">
        <v>-921</v>
      </c>
      <c r="L9" s="26"/>
    </row>
    <row r="10" spans="2:12" ht="12">
      <c r="B10" s="252" t="s">
        <v>25</v>
      </c>
      <c r="C10" s="240">
        <v>-1112</v>
      </c>
      <c r="D10" s="240">
        <v>-1127</v>
      </c>
      <c r="E10" s="240">
        <v>-1154</v>
      </c>
      <c r="F10" s="240">
        <v>-1156</v>
      </c>
      <c r="G10" s="240">
        <v>-1165</v>
      </c>
      <c r="H10" s="240">
        <v>-1149</v>
      </c>
      <c r="I10" s="240">
        <v>-1195</v>
      </c>
      <c r="J10" s="240">
        <v>-1233</v>
      </c>
      <c r="K10" s="240">
        <v>-1199</v>
      </c>
      <c r="L10" s="26"/>
    </row>
    <row r="11" spans="2:12" ht="36">
      <c r="B11" s="318" t="s">
        <v>26</v>
      </c>
      <c r="C11" s="163">
        <v>-36</v>
      </c>
      <c r="D11" s="163">
        <v>-36</v>
      </c>
      <c r="E11" s="163">
        <v>-32</v>
      </c>
      <c r="F11" s="163">
        <v>-31</v>
      </c>
      <c r="G11" s="163">
        <v>-30</v>
      </c>
      <c r="H11" s="163">
        <v>-33</v>
      </c>
      <c r="I11" s="163">
        <v>-23</v>
      </c>
      <c r="J11" s="163">
        <v>-23</v>
      </c>
      <c r="K11" s="163">
        <v>-37</v>
      </c>
      <c r="L11" s="26"/>
    </row>
    <row r="12" spans="2:12" ht="12">
      <c r="B12" s="319" t="s">
        <v>28</v>
      </c>
      <c r="C12" s="317">
        <v>-2067</v>
      </c>
      <c r="D12" s="317">
        <v>-2097</v>
      </c>
      <c r="E12" s="317">
        <v>-2078</v>
      </c>
      <c r="F12" s="317">
        <v>-2116</v>
      </c>
      <c r="G12" s="317">
        <v>-2106</v>
      </c>
      <c r="H12" s="317">
        <v>-2104</v>
      </c>
      <c r="I12" s="317">
        <v>-2150</v>
      </c>
      <c r="J12" s="317">
        <v>-2203</v>
      </c>
      <c r="K12" s="317">
        <v>-2157</v>
      </c>
      <c r="L12" s="26"/>
    </row>
    <row r="13" spans="2:12" ht="12">
      <c r="B13" s="320" t="s">
        <v>29</v>
      </c>
      <c r="C13" s="321">
        <v>2211</v>
      </c>
      <c r="D13" s="321">
        <v>2354</v>
      </c>
      <c r="E13" s="321">
        <v>2277</v>
      </c>
      <c r="F13" s="321">
        <v>2740</v>
      </c>
      <c r="G13" s="321">
        <v>2433</v>
      </c>
      <c r="H13" s="321">
        <v>2255</v>
      </c>
      <c r="I13" s="321">
        <v>2496</v>
      </c>
      <c r="J13" s="321">
        <v>2402</v>
      </c>
      <c r="K13" s="321">
        <v>2171</v>
      </c>
      <c r="L13" s="26"/>
    </row>
    <row r="14" spans="2:12" ht="24">
      <c r="B14" s="322" t="s">
        <v>553</v>
      </c>
      <c r="C14" s="163">
        <v>-1</v>
      </c>
      <c r="D14" s="163">
        <v>-17</v>
      </c>
      <c r="E14" s="163"/>
      <c r="F14" s="163">
        <v>-12</v>
      </c>
      <c r="G14" s="163"/>
      <c r="H14" s="163">
        <v>-1</v>
      </c>
      <c r="I14" s="163"/>
      <c r="J14" s="163">
        <v>1</v>
      </c>
      <c r="K14" s="163"/>
      <c r="L14" s="26"/>
    </row>
    <row r="15" spans="2:12" ht="12">
      <c r="B15" s="193" t="s">
        <v>31</v>
      </c>
      <c r="C15" s="163">
        <v>-99</v>
      </c>
      <c r="D15" s="163">
        <v>-50</v>
      </c>
      <c r="E15" s="163">
        <v>-52</v>
      </c>
      <c r="F15" s="163">
        <v>-144</v>
      </c>
      <c r="G15" s="163">
        <v>-322</v>
      </c>
      <c r="H15" s="163">
        <v>-86</v>
      </c>
      <c r="I15" s="163">
        <v>-93</v>
      </c>
      <c r="J15" s="163">
        <v>-26</v>
      </c>
      <c r="K15" s="163">
        <v>-90</v>
      </c>
      <c r="L15" s="26"/>
    </row>
    <row r="16" spans="2:12" ht="12">
      <c r="B16" s="323" t="s">
        <v>32</v>
      </c>
      <c r="C16" s="323">
        <v>2111</v>
      </c>
      <c r="D16" s="323">
        <v>2287</v>
      </c>
      <c r="E16" s="323">
        <v>2225</v>
      </c>
      <c r="F16" s="323">
        <v>2584</v>
      </c>
      <c r="G16" s="323">
        <v>2111</v>
      </c>
      <c r="H16" s="323">
        <v>2168</v>
      </c>
      <c r="I16" s="323">
        <v>2403</v>
      </c>
      <c r="J16" s="323">
        <v>2377</v>
      </c>
      <c r="K16" s="323">
        <v>2081</v>
      </c>
      <c r="L16" s="26"/>
    </row>
    <row r="17" spans="2:12" ht="12">
      <c r="B17" s="324"/>
      <c r="C17" s="324"/>
      <c r="D17" s="324"/>
      <c r="E17" s="324"/>
      <c r="F17" s="324"/>
      <c r="G17" s="324"/>
      <c r="H17" s="324"/>
      <c r="I17" s="324"/>
      <c r="J17" s="324"/>
      <c r="K17" s="324"/>
      <c r="L17" s="26"/>
    </row>
    <row r="18" spans="2:12" ht="12">
      <c r="B18" s="325" t="s">
        <v>395</v>
      </c>
      <c r="C18" s="326">
        <v>0.4831697054698457</v>
      </c>
      <c r="D18" s="326">
        <v>0.4711300831273871</v>
      </c>
      <c r="E18" s="326">
        <v>0.4771526980482204</v>
      </c>
      <c r="F18" s="326">
        <v>0.4357495881383855</v>
      </c>
      <c r="G18" s="326">
        <v>0.4639788499669531</v>
      </c>
      <c r="H18" s="326">
        <v>0.48267951364991973</v>
      </c>
      <c r="I18" s="326">
        <v>0.46</v>
      </c>
      <c r="J18" s="326">
        <v>0.4783930510314875</v>
      </c>
      <c r="K18" s="326">
        <v>0.4983826247689464</v>
      </c>
      <c r="L18" s="26"/>
    </row>
    <row r="19" spans="2:12" ht="12">
      <c r="B19" s="327" t="s">
        <v>396</v>
      </c>
      <c r="C19" s="328">
        <v>50.15547328500001</v>
      </c>
      <c r="D19" s="328">
        <v>47.48208439282748</v>
      </c>
      <c r="E19" s="328">
        <v>50.68201553758665</v>
      </c>
      <c r="F19" s="328">
        <v>52.654501218298854</v>
      </c>
      <c r="G19" s="328">
        <v>53.48358366888081</v>
      </c>
      <c r="H19" s="328">
        <v>52.37943289906758</v>
      </c>
      <c r="I19" s="328">
        <v>61.6</v>
      </c>
      <c r="J19" s="328">
        <v>62.2356723085405</v>
      </c>
      <c r="K19" s="328">
        <v>60.799</v>
      </c>
      <c r="L19" s="26"/>
    </row>
    <row r="20" spans="2:12" ht="12">
      <c r="B20" s="329" t="s">
        <v>397</v>
      </c>
      <c r="C20" s="330"/>
      <c r="D20" s="330"/>
      <c r="E20" s="330"/>
      <c r="F20" s="330"/>
      <c r="G20" s="330"/>
      <c r="H20" s="330"/>
      <c r="I20" s="330"/>
      <c r="J20" s="330"/>
      <c r="K20" s="330"/>
      <c r="L20" s="26"/>
    </row>
    <row r="21" spans="2:12" ht="12">
      <c r="B21" s="329" t="s">
        <v>398</v>
      </c>
      <c r="C21" s="328">
        <v>12.963450595021135</v>
      </c>
      <c r="D21" s="328">
        <v>14.834984794947296</v>
      </c>
      <c r="E21" s="328">
        <v>13.521561696609515</v>
      </c>
      <c r="F21" s="328">
        <v>15.1</v>
      </c>
      <c r="G21" s="328">
        <v>12.156777003301464</v>
      </c>
      <c r="H21" s="328">
        <v>12.748209803773701</v>
      </c>
      <c r="I21" s="328">
        <v>12</v>
      </c>
      <c r="J21" s="328">
        <v>11.763607153955865</v>
      </c>
      <c r="K21" s="328">
        <v>10.54208128423165</v>
      </c>
      <c r="L21" s="26"/>
    </row>
    <row r="22" spans="2:12" ht="12">
      <c r="B22" s="327" t="s">
        <v>399</v>
      </c>
      <c r="C22" s="328">
        <v>12.270223633195569</v>
      </c>
      <c r="D22" s="328">
        <v>12.894165336398707</v>
      </c>
      <c r="E22" s="328">
        <v>13.521561696499237</v>
      </c>
      <c r="F22" s="328">
        <v>14.3</v>
      </c>
      <c r="G22" s="328">
        <v>13.591114877731664</v>
      </c>
      <c r="H22" s="328">
        <v>13.380068089214607</v>
      </c>
      <c r="I22" s="328">
        <v>12</v>
      </c>
      <c r="J22" s="328">
        <v>11.888404335976581</v>
      </c>
      <c r="K22" s="328">
        <v>11.445067385979046</v>
      </c>
      <c r="L22" s="26"/>
    </row>
    <row r="23" spans="2:12" ht="12">
      <c r="B23" s="331" t="s">
        <v>576</v>
      </c>
      <c r="C23" s="332">
        <v>338</v>
      </c>
      <c r="D23" s="332">
        <v>332</v>
      </c>
      <c r="E23" s="332">
        <v>352</v>
      </c>
      <c r="F23" s="332">
        <v>364</v>
      </c>
      <c r="G23" s="332">
        <v>370</v>
      </c>
      <c r="H23" s="332">
        <v>383</v>
      </c>
      <c r="I23" s="332">
        <v>392</v>
      </c>
      <c r="J23" s="332">
        <v>389</v>
      </c>
      <c r="K23" s="332">
        <v>382</v>
      </c>
      <c r="L23" s="26"/>
    </row>
    <row r="24" spans="2:12" ht="12">
      <c r="B24" s="331" t="s">
        <v>577</v>
      </c>
      <c r="C24" s="332">
        <v>453</v>
      </c>
      <c r="D24" s="332">
        <v>459</v>
      </c>
      <c r="E24" s="332">
        <v>473</v>
      </c>
      <c r="F24" s="332">
        <v>506</v>
      </c>
      <c r="G24" s="332">
        <v>497</v>
      </c>
      <c r="H24" s="332">
        <v>500</v>
      </c>
      <c r="I24" s="332">
        <v>523</v>
      </c>
      <c r="J24" s="332">
        <v>515</v>
      </c>
      <c r="K24" s="332">
        <v>504</v>
      </c>
      <c r="L24" s="26"/>
    </row>
    <row r="25" spans="2:12" ht="12">
      <c r="B25" s="331" t="s">
        <v>578</v>
      </c>
      <c r="C25" s="332">
        <v>378</v>
      </c>
      <c r="D25" s="332">
        <v>369</v>
      </c>
      <c r="E25" s="332">
        <v>389</v>
      </c>
      <c r="F25" s="332">
        <v>386</v>
      </c>
      <c r="G25" s="332">
        <v>408</v>
      </c>
      <c r="H25" s="332">
        <v>395</v>
      </c>
      <c r="I25" s="332">
        <v>433</v>
      </c>
      <c r="J25" s="332">
        <v>388</v>
      </c>
      <c r="K25" s="332">
        <v>391</v>
      </c>
      <c r="L25" s="26"/>
    </row>
    <row r="26" spans="2:12" ht="12">
      <c r="B26" s="331" t="s">
        <v>400</v>
      </c>
      <c r="C26" s="332">
        <v>2216</v>
      </c>
      <c r="D26" s="332">
        <v>2198</v>
      </c>
      <c r="E26" s="332">
        <v>2210</v>
      </c>
      <c r="F26" s="332">
        <v>2216</v>
      </c>
      <c r="G26" s="332">
        <v>2211</v>
      </c>
      <c r="H26" s="332">
        <v>2224</v>
      </c>
      <c r="I26" s="332">
        <v>2208</v>
      </c>
      <c r="J26" s="332">
        <v>2221</v>
      </c>
      <c r="K26" s="332">
        <v>2224</v>
      </c>
      <c r="L26" s="26"/>
    </row>
    <row r="27" spans="2:11" ht="12">
      <c r="B27" s="441" t="s">
        <v>579</v>
      </c>
      <c r="C27" s="441"/>
      <c r="D27" s="441"/>
      <c r="E27" s="441"/>
      <c r="F27" s="441"/>
      <c r="G27" s="441"/>
      <c r="H27" s="441"/>
      <c r="I27" s="26"/>
      <c r="J27" s="26"/>
      <c r="K27" s="26"/>
    </row>
    <row r="28" spans="2:11" ht="12">
      <c r="B28" s="192" t="s">
        <v>839</v>
      </c>
      <c r="C28" s="11"/>
      <c r="D28" s="11"/>
      <c r="E28" s="11"/>
      <c r="F28" s="11"/>
      <c r="G28" s="11"/>
      <c r="H28" s="11"/>
      <c r="I28" s="26"/>
      <c r="J28" s="26"/>
      <c r="K28" s="26"/>
    </row>
    <row r="29" spans="2:11" ht="12">
      <c r="B29" s="192" t="s">
        <v>840</v>
      </c>
      <c r="C29" s="11"/>
      <c r="D29" s="11"/>
      <c r="E29" s="11"/>
      <c r="F29" s="11"/>
      <c r="G29" s="11"/>
      <c r="H29" s="11"/>
      <c r="I29" s="26"/>
      <c r="J29" s="26"/>
      <c r="K29" s="26"/>
    </row>
    <row r="30" spans="2:11" ht="12">
      <c r="B30" s="26" t="s">
        <v>841</v>
      </c>
      <c r="C30" s="26"/>
      <c r="D30" s="26"/>
      <c r="E30" s="26"/>
      <c r="F30" s="26"/>
      <c r="G30" s="26"/>
      <c r="H30" s="26"/>
      <c r="I30" s="26"/>
      <c r="J30" s="26"/>
      <c r="K30" s="26"/>
    </row>
    <row r="31" spans="2:11" ht="12">
      <c r="B31" s="26"/>
      <c r="C31" s="26"/>
      <c r="D31" s="26"/>
      <c r="E31" s="26"/>
      <c r="F31" s="26"/>
      <c r="G31" s="26"/>
      <c r="H31" s="26"/>
      <c r="I31" s="26"/>
      <c r="J31" s="26"/>
      <c r="K31" s="26"/>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B1:S29"/>
  <sheetViews>
    <sheetView showGridLines="0" showZeros="0" zoomScalePageLayoutView="0" workbookViewId="0" topLeftCell="A1">
      <selection activeCell="A1" sqref="A1"/>
    </sheetView>
  </sheetViews>
  <sheetFormatPr defaultColWidth="8.00390625" defaultRowHeight="12.75"/>
  <cols>
    <col min="1" max="1" width="3.28125" style="449" customWidth="1"/>
    <col min="2" max="2" width="29.8515625" style="449" customWidth="1"/>
    <col min="3" max="23" width="8.00390625" style="449" customWidth="1"/>
    <col min="24" max="24" width="0" style="449" hidden="1" customWidth="1"/>
    <col min="25" max="16384" width="8.00390625" style="449" customWidth="1"/>
  </cols>
  <sheetData>
    <row r="1" spans="2:19" ht="15">
      <c r="B1" s="31" t="s">
        <v>41</v>
      </c>
      <c r="Q1" s="450"/>
      <c r="R1" s="450"/>
      <c r="S1" s="450"/>
    </row>
    <row r="2" spans="2:19" ht="15">
      <c r="B2" s="31" t="s">
        <v>481</v>
      </c>
      <c r="Q2" s="450"/>
      <c r="R2" s="450"/>
      <c r="S2" s="450"/>
    </row>
    <row r="3" spans="2:19" ht="24">
      <c r="B3" s="24" t="s">
        <v>16</v>
      </c>
      <c r="C3" s="51" t="s">
        <v>509</v>
      </c>
      <c r="D3" s="51" t="s">
        <v>526</v>
      </c>
      <c r="E3" s="51" t="s">
        <v>550</v>
      </c>
      <c r="F3" s="51" t="s">
        <v>616</v>
      </c>
      <c r="G3" s="51" t="s">
        <v>643</v>
      </c>
      <c r="H3" s="51" t="s">
        <v>734</v>
      </c>
      <c r="I3" s="51" t="s">
        <v>760</v>
      </c>
      <c r="J3" s="51" t="s">
        <v>843</v>
      </c>
      <c r="K3" s="51" t="s">
        <v>849</v>
      </c>
      <c r="Q3" s="450"/>
      <c r="R3" s="450"/>
      <c r="S3" s="450"/>
    </row>
    <row r="4" spans="2:11" ht="12">
      <c r="B4" s="14" t="s">
        <v>18</v>
      </c>
      <c r="C4" s="95">
        <v>196</v>
      </c>
      <c r="D4" s="95">
        <v>255</v>
      </c>
      <c r="E4" s="95">
        <v>239</v>
      </c>
      <c r="F4" s="95">
        <v>291</v>
      </c>
      <c r="G4" s="95">
        <v>202</v>
      </c>
      <c r="H4" s="95">
        <v>222</v>
      </c>
      <c r="I4" s="95">
        <v>244</v>
      </c>
      <c r="J4" s="95">
        <v>109</v>
      </c>
      <c r="K4" s="95">
        <v>194</v>
      </c>
    </row>
    <row r="5" spans="2:11" ht="12">
      <c r="B5" s="14" t="s">
        <v>19</v>
      </c>
      <c r="C5" s="95">
        <v>272</v>
      </c>
      <c r="D5" s="95">
        <v>235</v>
      </c>
      <c r="E5" s="95">
        <v>295</v>
      </c>
      <c r="F5" s="95">
        <v>536</v>
      </c>
      <c r="G5" s="95">
        <v>253</v>
      </c>
      <c r="H5" s="95">
        <v>361</v>
      </c>
      <c r="I5" s="95">
        <v>237</v>
      </c>
      <c r="J5" s="95">
        <v>819</v>
      </c>
      <c r="K5" s="95">
        <v>264</v>
      </c>
    </row>
    <row r="6" spans="2:11" ht="12">
      <c r="B6" s="14" t="s">
        <v>20</v>
      </c>
      <c r="C6" s="95">
        <v>729</v>
      </c>
      <c r="D6" s="95">
        <v>1046</v>
      </c>
      <c r="E6" s="95">
        <v>923</v>
      </c>
      <c r="F6" s="95">
        <v>809</v>
      </c>
      <c r="G6" s="95">
        <v>672</v>
      </c>
      <c r="H6" s="95">
        <v>549</v>
      </c>
      <c r="I6" s="95">
        <v>1209</v>
      </c>
      <c r="J6" s="95">
        <v>671</v>
      </c>
      <c r="K6" s="95">
        <v>1002</v>
      </c>
    </row>
    <row r="7" spans="2:11" ht="12">
      <c r="B7" s="14" t="s">
        <v>21</v>
      </c>
      <c r="C7" s="95"/>
      <c r="D7" s="95"/>
      <c r="E7" s="95"/>
      <c r="F7" s="95"/>
      <c r="G7" s="95"/>
      <c r="H7" s="95"/>
      <c r="I7" s="95"/>
      <c r="J7" s="95"/>
      <c r="K7" s="95"/>
    </row>
    <row r="8" spans="2:11" ht="12">
      <c r="B8" s="16" t="s">
        <v>22</v>
      </c>
      <c r="C8" s="95">
        <v>-22</v>
      </c>
      <c r="D8" s="95">
        <v>-10</v>
      </c>
      <c r="E8" s="95">
        <v>-47</v>
      </c>
      <c r="F8" s="95">
        <v>50</v>
      </c>
      <c r="G8" s="95">
        <v>6</v>
      </c>
      <c r="H8" s="95">
        <v>8</v>
      </c>
      <c r="I8" s="95">
        <v>6</v>
      </c>
      <c r="J8" s="95">
        <v>26</v>
      </c>
      <c r="K8" s="95">
        <v>31</v>
      </c>
    </row>
    <row r="9" spans="2:11" ht="12">
      <c r="B9" s="18" t="s">
        <v>23</v>
      </c>
      <c r="C9" s="89">
        <v>1175</v>
      </c>
      <c r="D9" s="89">
        <v>1526</v>
      </c>
      <c r="E9" s="89">
        <v>1410</v>
      </c>
      <c r="F9" s="89">
        <v>1686</v>
      </c>
      <c r="G9" s="89">
        <v>1133</v>
      </c>
      <c r="H9" s="89">
        <v>1140</v>
      </c>
      <c r="I9" s="89">
        <v>1696</v>
      </c>
      <c r="J9" s="89">
        <v>1625</v>
      </c>
      <c r="K9" s="89">
        <v>1491</v>
      </c>
    </row>
    <row r="10" ht="12">
      <c r="B10" s="26" t="s">
        <v>844</v>
      </c>
    </row>
    <row r="11" ht="15">
      <c r="B11" s="31" t="s">
        <v>41</v>
      </c>
    </row>
    <row r="12" ht="15">
      <c r="B12" s="31" t="s">
        <v>535</v>
      </c>
    </row>
    <row r="13" spans="2:11" ht="24">
      <c r="B13" s="13" t="s">
        <v>16</v>
      </c>
      <c r="C13" s="51" t="s">
        <v>509</v>
      </c>
      <c r="D13" s="51" t="s">
        <v>526</v>
      </c>
      <c r="E13" s="51" t="s">
        <v>550</v>
      </c>
      <c r="F13" s="51" t="s">
        <v>616</v>
      </c>
      <c r="G13" s="51" t="s">
        <v>643</v>
      </c>
      <c r="H13" s="51" t="s">
        <v>734</v>
      </c>
      <c r="I13" s="51" t="s">
        <v>760</v>
      </c>
      <c r="J13" s="51" t="s">
        <v>811</v>
      </c>
      <c r="K13" s="51" t="s">
        <v>849</v>
      </c>
    </row>
    <row r="14" spans="2:11" ht="12">
      <c r="B14" s="14" t="s">
        <v>18</v>
      </c>
      <c r="C14" s="95">
        <v>1418</v>
      </c>
      <c r="D14" s="95">
        <v>1452</v>
      </c>
      <c r="E14" s="95">
        <v>1423</v>
      </c>
      <c r="F14" s="95">
        <v>1527</v>
      </c>
      <c r="G14" s="95">
        <v>1552</v>
      </c>
      <c r="H14" s="95">
        <v>1464</v>
      </c>
      <c r="I14" s="95">
        <v>1517</v>
      </c>
      <c r="J14" s="95">
        <v>1481</v>
      </c>
      <c r="K14" s="95">
        <v>1493</v>
      </c>
    </row>
    <row r="15" spans="2:11" ht="12">
      <c r="B15" s="14" t="s">
        <v>19</v>
      </c>
      <c r="C15" s="95">
        <v>931</v>
      </c>
      <c r="D15" s="95">
        <v>784</v>
      </c>
      <c r="E15" s="95">
        <v>732</v>
      </c>
      <c r="F15" s="95">
        <v>819</v>
      </c>
      <c r="G15" s="95">
        <v>596</v>
      </c>
      <c r="H15" s="95">
        <v>1031</v>
      </c>
      <c r="I15" s="95">
        <v>634</v>
      </c>
      <c r="J15" s="95">
        <v>763</v>
      </c>
      <c r="K15" s="95">
        <v>527</v>
      </c>
    </row>
    <row r="16" spans="2:11" ht="12">
      <c r="B16" s="14" t="s">
        <v>20</v>
      </c>
      <c r="C16" s="95">
        <v>-40</v>
      </c>
      <c r="D16" s="95">
        <v>-19</v>
      </c>
      <c r="E16" s="95">
        <v>32</v>
      </c>
      <c r="F16" s="95">
        <v>-36</v>
      </c>
      <c r="G16" s="95">
        <v>-58</v>
      </c>
      <c r="H16" s="95">
        <v>-120</v>
      </c>
      <c r="I16" s="95">
        <v>3</v>
      </c>
      <c r="J16" s="95">
        <v>-43</v>
      </c>
      <c r="K16" s="95">
        <v>-29</v>
      </c>
    </row>
    <row r="17" spans="2:11" ht="12">
      <c r="B17" s="14" t="s">
        <v>21</v>
      </c>
      <c r="C17" s="95"/>
      <c r="D17" s="95"/>
      <c r="E17" s="95"/>
      <c r="F17" s="95"/>
      <c r="G17" s="95"/>
      <c r="H17" s="95"/>
      <c r="I17" s="95"/>
      <c r="J17" s="95"/>
      <c r="K17" s="95"/>
    </row>
    <row r="18" spans="2:11" ht="12">
      <c r="B18" s="16" t="s">
        <v>22</v>
      </c>
      <c r="C18" s="95">
        <v>186</v>
      </c>
      <c r="D18" s="95">
        <v>86</v>
      </c>
      <c r="E18" s="95">
        <v>8</v>
      </c>
      <c r="F18" s="95">
        <v>47</v>
      </c>
      <c r="G18" s="95">
        <v>631</v>
      </c>
      <c r="H18" s="95">
        <v>89</v>
      </c>
      <c r="I18" s="95">
        <v>55</v>
      </c>
      <c r="J18" s="95">
        <v>69</v>
      </c>
      <c r="K18" s="95">
        <v>88</v>
      </c>
    </row>
    <row r="19" spans="2:11" ht="12">
      <c r="B19" s="18" t="s">
        <v>23</v>
      </c>
      <c r="C19" s="89">
        <v>2495</v>
      </c>
      <c r="D19" s="89">
        <v>2303</v>
      </c>
      <c r="E19" s="89">
        <v>2195</v>
      </c>
      <c r="F19" s="89">
        <v>2357</v>
      </c>
      <c r="G19" s="89">
        <v>2721</v>
      </c>
      <c r="H19" s="89">
        <v>2464</v>
      </c>
      <c r="I19" s="89">
        <v>2209</v>
      </c>
      <c r="J19" s="89">
        <v>2270</v>
      </c>
      <c r="K19" s="89">
        <v>2079</v>
      </c>
    </row>
    <row r="21" ht="15">
      <c r="B21" s="31" t="s">
        <v>41</v>
      </c>
    </row>
    <row r="22" ht="15">
      <c r="B22" s="31" t="s">
        <v>482</v>
      </c>
    </row>
    <row r="23" spans="2:11" ht="24">
      <c r="B23" s="13" t="s">
        <v>16</v>
      </c>
      <c r="C23" s="51" t="s">
        <v>509</v>
      </c>
      <c r="D23" s="51" t="s">
        <v>526</v>
      </c>
      <c r="E23" s="51" t="s">
        <v>550</v>
      </c>
      <c r="F23" s="51" t="s">
        <v>616</v>
      </c>
      <c r="G23" s="51" t="s">
        <v>643</v>
      </c>
      <c r="H23" s="51" t="s">
        <v>734</v>
      </c>
      <c r="I23" s="51" t="s">
        <v>760</v>
      </c>
      <c r="J23" s="51" t="s">
        <v>811</v>
      </c>
      <c r="K23" s="51" t="s">
        <v>849</v>
      </c>
    </row>
    <row r="24" spans="2:11" ht="12">
      <c r="B24" s="14" t="s">
        <v>18</v>
      </c>
      <c r="C24" s="95">
        <v>248</v>
      </c>
      <c r="D24" s="95">
        <v>255</v>
      </c>
      <c r="E24" s="95">
        <v>357</v>
      </c>
      <c r="F24" s="95">
        <v>400</v>
      </c>
      <c r="G24" s="95">
        <v>320</v>
      </c>
      <c r="H24" s="95">
        <v>317</v>
      </c>
      <c r="I24" s="95">
        <v>308</v>
      </c>
      <c r="J24" s="95">
        <v>280</v>
      </c>
      <c r="K24" s="95">
        <v>332</v>
      </c>
    </row>
    <row r="25" spans="2:11" ht="12">
      <c r="B25" s="14" t="s">
        <v>19</v>
      </c>
      <c r="C25" s="95">
        <v>332</v>
      </c>
      <c r="D25" s="95">
        <v>349</v>
      </c>
      <c r="E25" s="95">
        <v>378</v>
      </c>
      <c r="F25" s="95">
        <v>397</v>
      </c>
      <c r="G25" s="95">
        <v>351</v>
      </c>
      <c r="H25" s="95">
        <v>420</v>
      </c>
      <c r="I25" s="95">
        <v>416</v>
      </c>
      <c r="J25" s="95">
        <v>429</v>
      </c>
      <c r="K25" s="95">
        <v>403</v>
      </c>
    </row>
    <row r="26" spans="2:11" ht="12">
      <c r="B26" s="14" t="s">
        <v>20</v>
      </c>
      <c r="C26" s="95">
        <v>22</v>
      </c>
      <c r="D26" s="95">
        <v>8</v>
      </c>
      <c r="E26" s="95">
        <v>13</v>
      </c>
      <c r="F26" s="95">
        <v>12</v>
      </c>
      <c r="G26" s="95">
        <v>9</v>
      </c>
      <c r="H26" s="95">
        <v>13</v>
      </c>
      <c r="I26" s="95">
        <v>15</v>
      </c>
      <c r="J26" s="95">
        <v>10</v>
      </c>
      <c r="K26" s="95">
        <v>10</v>
      </c>
    </row>
    <row r="27" spans="2:11" ht="12">
      <c r="B27" s="14" t="s">
        <v>21</v>
      </c>
      <c r="C27" s="95"/>
      <c r="D27" s="95"/>
      <c r="E27" s="95"/>
      <c r="F27" s="95"/>
      <c r="G27" s="95"/>
      <c r="H27" s="95"/>
      <c r="I27" s="95"/>
      <c r="J27" s="95"/>
      <c r="K27" s="95"/>
    </row>
    <row r="28" spans="2:11" ht="12">
      <c r="B28" s="16" t="s">
        <v>22</v>
      </c>
      <c r="C28" s="95">
        <v>6</v>
      </c>
      <c r="D28" s="95">
        <v>10</v>
      </c>
      <c r="E28" s="95">
        <v>2</v>
      </c>
      <c r="F28" s="95">
        <v>4</v>
      </c>
      <c r="G28" s="95">
        <v>5</v>
      </c>
      <c r="H28" s="95">
        <v>5</v>
      </c>
      <c r="I28" s="95">
        <v>2</v>
      </c>
      <c r="J28" s="95">
        <v>-9</v>
      </c>
      <c r="K28" s="95">
        <v>13</v>
      </c>
    </row>
    <row r="29" spans="2:11" ht="12">
      <c r="B29" s="18" t="s">
        <v>23</v>
      </c>
      <c r="C29" s="89">
        <v>608</v>
      </c>
      <c r="D29" s="89">
        <v>622</v>
      </c>
      <c r="E29" s="89">
        <v>750</v>
      </c>
      <c r="F29" s="89">
        <v>813</v>
      </c>
      <c r="G29" s="89">
        <v>685</v>
      </c>
      <c r="H29" s="89">
        <v>755</v>
      </c>
      <c r="I29" s="89">
        <v>741</v>
      </c>
      <c r="J29" s="89">
        <v>710</v>
      </c>
      <c r="K29" s="89">
        <v>758</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B1:K29"/>
  <sheetViews>
    <sheetView showGridLines="0" showZeros="0" zoomScalePageLayoutView="0" workbookViewId="0" topLeftCell="A1">
      <selection activeCell="A1" sqref="A1"/>
    </sheetView>
  </sheetViews>
  <sheetFormatPr defaultColWidth="8.00390625" defaultRowHeight="12.75"/>
  <cols>
    <col min="1" max="1" width="2.421875" style="449" customWidth="1"/>
    <col min="2" max="2" width="36.28125" style="449" bestFit="1" customWidth="1"/>
    <col min="3" max="23" width="8.00390625" style="448" customWidth="1"/>
    <col min="24" max="27" width="8.00390625" style="449" customWidth="1"/>
    <col min="28" max="28" width="0" style="449" hidden="1" customWidth="1"/>
    <col min="29" max="16384" width="8.00390625" style="449" customWidth="1"/>
  </cols>
  <sheetData>
    <row r="1" ht="15">
      <c r="B1" s="31" t="s">
        <v>45</v>
      </c>
    </row>
    <row r="2" ht="15">
      <c r="B2" s="31" t="s">
        <v>42</v>
      </c>
    </row>
    <row r="3" spans="2:11" ht="24">
      <c r="B3" s="247" t="s">
        <v>16</v>
      </c>
      <c r="C3" s="202" t="s">
        <v>509</v>
      </c>
      <c r="D3" s="202" t="s">
        <v>526</v>
      </c>
      <c r="E3" s="202" t="s">
        <v>550</v>
      </c>
      <c r="F3" s="202" t="s">
        <v>616</v>
      </c>
      <c r="G3" s="202" t="s">
        <v>643</v>
      </c>
      <c r="H3" s="202" t="s">
        <v>734</v>
      </c>
      <c r="I3" s="202" t="s">
        <v>760</v>
      </c>
      <c r="J3" s="202" t="s">
        <v>811</v>
      </c>
      <c r="K3" s="202" t="s">
        <v>849</v>
      </c>
    </row>
    <row r="4" spans="2:11" ht="12">
      <c r="B4" s="163" t="s">
        <v>18</v>
      </c>
      <c r="C4" s="240">
        <v>1956</v>
      </c>
      <c r="D4" s="240">
        <v>2020</v>
      </c>
      <c r="E4" s="240">
        <v>2062</v>
      </c>
      <c r="F4" s="240">
        <v>2119</v>
      </c>
      <c r="G4" s="240">
        <v>1984</v>
      </c>
      <c r="H4" s="240">
        <v>1976</v>
      </c>
      <c r="I4" s="240">
        <v>1898</v>
      </c>
      <c r="J4" s="240">
        <v>1896</v>
      </c>
      <c r="K4" s="240">
        <v>1973</v>
      </c>
    </row>
    <row r="5" spans="2:11" ht="12">
      <c r="B5" s="163" t="s">
        <v>19</v>
      </c>
      <c r="C5" s="240">
        <v>1003</v>
      </c>
      <c r="D5" s="240">
        <v>1066</v>
      </c>
      <c r="E5" s="240">
        <v>982</v>
      </c>
      <c r="F5" s="240">
        <v>1053</v>
      </c>
      <c r="G5" s="240">
        <v>1072</v>
      </c>
      <c r="H5" s="240">
        <v>1125</v>
      </c>
      <c r="I5" s="240">
        <v>1143</v>
      </c>
      <c r="J5" s="240">
        <v>1141</v>
      </c>
      <c r="K5" s="240">
        <v>1078</v>
      </c>
    </row>
    <row r="6" spans="2:11" ht="12">
      <c r="B6" s="163" t="s">
        <v>20</v>
      </c>
      <c r="C6" s="240">
        <v>84</v>
      </c>
      <c r="D6" s="240">
        <v>106</v>
      </c>
      <c r="E6" s="240">
        <v>80</v>
      </c>
      <c r="F6" s="240">
        <v>82</v>
      </c>
      <c r="G6" s="240">
        <v>75</v>
      </c>
      <c r="H6" s="240">
        <v>81</v>
      </c>
      <c r="I6" s="240">
        <v>89</v>
      </c>
      <c r="J6" s="240">
        <v>91</v>
      </c>
      <c r="K6" s="240">
        <v>81</v>
      </c>
    </row>
    <row r="7" spans="2:11" ht="12">
      <c r="B7" s="193" t="s">
        <v>22</v>
      </c>
      <c r="C7" s="240">
        <v>20</v>
      </c>
      <c r="D7" s="240">
        <v>26</v>
      </c>
      <c r="E7" s="240">
        <v>48</v>
      </c>
      <c r="F7" s="240">
        <v>20</v>
      </c>
      <c r="G7" s="240">
        <v>22</v>
      </c>
      <c r="H7" s="240">
        <v>31</v>
      </c>
      <c r="I7" s="240">
        <v>4</v>
      </c>
      <c r="J7" s="240">
        <v>11</v>
      </c>
      <c r="K7" s="240">
        <v>7</v>
      </c>
    </row>
    <row r="8" spans="2:11" ht="12">
      <c r="B8" s="316" t="s">
        <v>23</v>
      </c>
      <c r="C8" s="317">
        <v>3063</v>
      </c>
      <c r="D8" s="317">
        <v>3218</v>
      </c>
      <c r="E8" s="317">
        <v>3172</v>
      </c>
      <c r="F8" s="317">
        <v>3274</v>
      </c>
      <c r="G8" s="317">
        <v>3153</v>
      </c>
      <c r="H8" s="317">
        <v>3213</v>
      </c>
      <c r="I8" s="317">
        <v>3134</v>
      </c>
      <c r="J8" s="317">
        <v>3139</v>
      </c>
      <c r="K8" s="317">
        <v>3139</v>
      </c>
    </row>
    <row r="9" spans="2:11" ht="12">
      <c r="B9" s="11" t="s">
        <v>24</v>
      </c>
      <c r="C9" s="240">
        <v>-725</v>
      </c>
      <c r="D9" s="240">
        <v>-665</v>
      </c>
      <c r="E9" s="240">
        <v>-674</v>
      </c>
      <c r="F9" s="240">
        <v>-673</v>
      </c>
      <c r="G9" s="240">
        <v>-674</v>
      </c>
      <c r="H9" s="240">
        <v>-680</v>
      </c>
      <c r="I9" s="240">
        <v>-705</v>
      </c>
      <c r="J9" s="240">
        <v>-697</v>
      </c>
      <c r="K9" s="240">
        <v>-672</v>
      </c>
    </row>
    <row r="10" spans="2:11" ht="12">
      <c r="B10" s="252" t="s">
        <v>25</v>
      </c>
      <c r="C10" s="240">
        <v>-729</v>
      </c>
      <c r="D10" s="240">
        <v>-807</v>
      </c>
      <c r="E10" s="240">
        <v>-723</v>
      </c>
      <c r="F10" s="240">
        <v>-753</v>
      </c>
      <c r="G10" s="240">
        <v>-693</v>
      </c>
      <c r="H10" s="240">
        <v>-774</v>
      </c>
      <c r="I10" s="240">
        <v>-723</v>
      </c>
      <c r="J10" s="240">
        <v>-769</v>
      </c>
      <c r="K10" s="240">
        <v>-690</v>
      </c>
    </row>
    <row r="11" spans="2:11" ht="24">
      <c r="B11" s="318" t="s">
        <v>26</v>
      </c>
      <c r="C11" s="240">
        <v>-14</v>
      </c>
      <c r="D11" s="240">
        <v>-13</v>
      </c>
      <c r="E11" s="240">
        <v>-13</v>
      </c>
      <c r="F11" s="240">
        <v>-16</v>
      </c>
      <c r="G11" s="240">
        <v>-17</v>
      </c>
      <c r="H11" s="240">
        <v>-17</v>
      </c>
      <c r="I11" s="240">
        <v>-18</v>
      </c>
      <c r="J11" s="240">
        <v>-16</v>
      </c>
      <c r="K11" s="240">
        <v>-16</v>
      </c>
    </row>
    <row r="12" spans="2:11" ht="12">
      <c r="B12" s="319" t="s">
        <v>28</v>
      </c>
      <c r="C12" s="317">
        <v>-1468</v>
      </c>
      <c r="D12" s="317">
        <v>-1485</v>
      </c>
      <c r="E12" s="317">
        <v>-1410</v>
      </c>
      <c r="F12" s="317">
        <v>-1442</v>
      </c>
      <c r="G12" s="317">
        <v>-1384</v>
      </c>
      <c r="H12" s="317">
        <v>-1471</v>
      </c>
      <c r="I12" s="317">
        <v>-1446</v>
      </c>
      <c r="J12" s="317">
        <v>-1482</v>
      </c>
      <c r="K12" s="317">
        <v>-1378</v>
      </c>
    </row>
    <row r="13" spans="2:11" ht="12">
      <c r="B13" s="320" t="s">
        <v>29</v>
      </c>
      <c r="C13" s="321">
        <v>1595</v>
      </c>
      <c r="D13" s="321">
        <v>1733</v>
      </c>
      <c r="E13" s="321">
        <v>1762</v>
      </c>
      <c r="F13" s="321">
        <v>1832</v>
      </c>
      <c r="G13" s="321">
        <v>1769</v>
      </c>
      <c r="H13" s="321">
        <v>1742</v>
      </c>
      <c r="I13" s="321">
        <v>1688</v>
      </c>
      <c r="J13" s="321">
        <v>1657</v>
      </c>
      <c r="K13" s="321">
        <v>1761</v>
      </c>
    </row>
    <row r="14" spans="2:11" ht="24">
      <c r="B14" s="322" t="s">
        <v>553</v>
      </c>
      <c r="C14" s="240"/>
      <c r="D14" s="240">
        <v>1</v>
      </c>
      <c r="E14" s="240"/>
      <c r="F14" s="240"/>
      <c r="G14" s="240"/>
      <c r="H14" s="240"/>
      <c r="I14" s="240"/>
      <c r="J14" s="240"/>
      <c r="K14" s="240"/>
    </row>
    <row r="15" spans="2:11" ht="12">
      <c r="B15" s="193" t="s">
        <v>31</v>
      </c>
      <c r="C15" s="240">
        <v>-97</v>
      </c>
      <c r="D15" s="240">
        <v>-119</v>
      </c>
      <c r="E15" s="240">
        <v>-135</v>
      </c>
      <c r="F15" s="240">
        <v>-135</v>
      </c>
      <c r="G15" s="240">
        <v>-95</v>
      </c>
      <c r="H15" s="240">
        <v>-118</v>
      </c>
      <c r="I15" s="240">
        <v>-105</v>
      </c>
      <c r="J15" s="240">
        <v>-122</v>
      </c>
      <c r="K15" s="240">
        <v>-141</v>
      </c>
    </row>
    <row r="16" spans="2:11" ht="12">
      <c r="B16" s="323" t="s">
        <v>32</v>
      </c>
      <c r="C16" s="323">
        <v>1498</v>
      </c>
      <c r="D16" s="323">
        <v>1615</v>
      </c>
      <c r="E16" s="323">
        <v>1627</v>
      </c>
      <c r="F16" s="323">
        <v>1697</v>
      </c>
      <c r="G16" s="323">
        <v>1674</v>
      </c>
      <c r="H16" s="323">
        <v>1624</v>
      </c>
      <c r="I16" s="323">
        <v>1583</v>
      </c>
      <c r="J16" s="323">
        <v>1535</v>
      </c>
      <c r="K16" s="323">
        <v>1620</v>
      </c>
    </row>
    <row r="17" spans="2:11" ht="12">
      <c r="B17" s="324"/>
      <c r="C17" s="324"/>
      <c r="D17" s="324"/>
      <c r="E17" s="324"/>
      <c r="F17" s="324"/>
      <c r="G17" s="324"/>
      <c r="H17" s="324"/>
      <c r="I17" s="324"/>
      <c r="J17" s="324"/>
      <c r="K17" s="324"/>
    </row>
    <row r="18" spans="2:11" ht="12">
      <c r="B18" s="325" t="s">
        <v>395</v>
      </c>
      <c r="C18" s="326">
        <v>0.4792686908259876</v>
      </c>
      <c r="D18" s="326">
        <v>0.46146674953387196</v>
      </c>
      <c r="E18" s="326">
        <v>0.44451450189155106</v>
      </c>
      <c r="F18" s="326">
        <v>0.44043982895540623</v>
      </c>
      <c r="G18" s="326">
        <v>0.4389470345702506</v>
      </c>
      <c r="H18" s="326">
        <v>0.4578275754746343</v>
      </c>
      <c r="I18" s="326">
        <v>0.46</v>
      </c>
      <c r="J18" s="326">
        <v>0.4721248805352023</v>
      </c>
      <c r="K18" s="326">
        <v>0.43899330997132846</v>
      </c>
    </row>
    <row r="19" spans="2:11" ht="12">
      <c r="B19" s="327" t="s">
        <v>396</v>
      </c>
      <c r="C19" s="328">
        <v>20.054335487500005</v>
      </c>
      <c r="D19" s="328">
        <v>20.12558205042718</v>
      </c>
      <c r="E19" s="328">
        <v>24.367282929448937</v>
      </c>
      <c r="F19" s="328">
        <v>24.44028175148059</v>
      </c>
      <c r="G19" s="328">
        <v>24.487021001539794</v>
      </c>
      <c r="H19" s="328">
        <v>25.197068523032968</v>
      </c>
      <c r="I19" s="328">
        <v>34</v>
      </c>
      <c r="J19" s="328">
        <v>34.5622679523083</v>
      </c>
      <c r="K19" s="328">
        <v>34.402</v>
      </c>
    </row>
    <row r="20" spans="2:11" ht="12">
      <c r="B20" s="329" t="s">
        <v>397</v>
      </c>
      <c r="C20" s="330"/>
      <c r="D20" s="330"/>
      <c r="E20" s="330"/>
      <c r="F20" s="330"/>
      <c r="G20" s="330"/>
      <c r="H20" s="330"/>
      <c r="I20" s="330"/>
      <c r="J20" s="330"/>
      <c r="K20" s="330"/>
    </row>
    <row r="21" spans="2:11" ht="12">
      <c r="B21" s="329" t="s">
        <v>398</v>
      </c>
      <c r="C21" s="328">
        <v>23.006695997859595</v>
      </c>
      <c r="D21" s="328">
        <v>24.71580691448583</v>
      </c>
      <c r="E21" s="328">
        <v>20.565115997991683</v>
      </c>
      <c r="F21" s="328">
        <v>21.4</v>
      </c>
      <c r="G21" s="328">
        <v>21.055725805420696</v>
      </c>
      <c r="H21" s="328">
        <v>19.851198148021385</v>
      </c>
      <c r="I21" s="328">
        <v>14.3</v>
      </c>
      <c r="J21" s="328">
        <v>13.679079181157283</v>
      </c>
      <c r="K21" s="328">
        <v>14.503807918144293</v>
      </c>
    </row>
    <row r="22" spans="2:11" ht="12">
      <c r="B22" s="327" t="s">
        <v>399</v>
      </c>
      <c r="C22" s="328">
        <v>20.991743314661868</v>
      </c>
      <c r="D22" s="328">
        <v>21.920554720865468</v>
      </c>
      <c r="E22" s="328">
        <v>20.565115997526604</v>
      </c>
      <c r="F22" s="328">
        <v>21</v>
      </c>
      <c r="G22" s="328">
        <v>21.002697343264277</v>
      </c>
      <c r="H22" s="328">
        <v>20.708109905185932</v>
      </c>
      <c r="I22" s="328">
        <v>14.3</v>
      </c>
      <c r="J22" s="328">
        <v>13.996878364750668</v>
      </c>
      <c r="K22" s="328">
        <v>14.166235409705761</v>
      </c>
    </row>
    <row r="23" spans="2:11" ht="12">
      <c r="B23" s="331" t="s">
        <v>576</v>
      </c>
      <c r="C23" s="332">
        <v>112</v>
      </c>
      <c r="D23" s="332">
        <v>107</v>
      </c>
      <c r="E23" s="332">
        <v>99</v>
      </c>
      <c r="F23" s="332">
        <v>99</v>
      </c>
      <c r="G23" s="332">
        <v>93</v>
      </c>
      <c r="H23" s="332">
        <v>92</v>
      </c>
      <c r="I23" s="332">
        <v>95</v>
      </c>
      <c r="J23" s="332">
        <v>93</v>
      </c>
      <c r="K23" s="332">
        <v>91</v>
      </c>
    </row>
    <row r="24" spans="2:11" ht="12">
      <c r="B24" s="331" t="s">
        <v>577</v>
      </c>
      <c r="C24" s="332">
        <v>579</v>
      </c>
      <c r="D24" s="332">
        <v>586</v>
      </c>
      <c r="E24" s="332">
        <v>592</v>
      </c>
      <c r="F24" s="332">
        <v>601</v>
      </c>
      <c r="G24" s="332">
        <v>605</v>
      </c>
      <c r="H24" s="332">
        <v>606</v>
      </c>
      <c r="I24" s="332">
        <v>608</v>
      </c>
      <c r="J24" s="332">
        <v>620</v>
      </c>
      <c r="K24" s="332">
        <v>626</v>
      </c>
    </row>
    <row r="25" spans="2:11" ht="12">
      <c r="B25" s="331" t="s">
        <v>578</v>
      </c>
      <c r="C25" s="332">
        <v>221</v>
      </c>
      <c r="D25" s="332">
        <v>227</v>
      </c>
      <c r="E25" s="332">
        <v>224</v>
      </c>
      <c r="F25" s="332">
        <v>234</v>
      </c>
      <c r="G25" s="332">
        <v>233</v>
      </c>
      <c r="H25" s="332">
        <v>241</v>
      </c>
      <c r="I25" s="332">
        <v>240</v>
      </c>
      <c r="J25" s="332">
        <v>255</v>
      </c>
      <c r="K25" s="332">
        <v>254</v>
      </c>
    </row>
    <row r="26" spans="2:11" ht="12">
      <c r="B26" s="331" t="s">
        <v>483</v>
      </c>
      <c r="C26" s="332">
        <v>3342</v>
      </c>
      <c r="D26" s="332">
        <v>3378</v>
      </c>
      <c r="E26" s="332">
        <v>3326</v>
      </c>
      <c r="F26" s="332">
        <v>3453</v>
      </c>
      <c r="G26" s="332">
        <v>3398</v>
      </c>
      <c r="H26" s="332">
        <v>3417</v>
      </c>
      <c r="I26" s="332">
        <v>3305</v>
      </c>
      <c r="J26" s="332">
        <v>3412</v>
      </c>
      <c r="K26" s="332">
        <v>3303</v>
      </c>
    </row>
    <row r="27" spans="2:11" ht="12">
      <c r="B27" s="441" t="s">
        <v>579</v>
      </c>
      <c r="C27" s="441"/>
      <c r="D27" s="441"/>
      <c r="E27" s="441"/>
      <c r="F27" s="441"/>
      <c r="G27" s="441"/>
      <c r="H27" s="441"/>
      <c r="I27" s="441"/>
      <c r="J27" s="441"/>
      <c r="K27" s="441"/>
    </row>
    <row r="28" spans="2:11" ht="12">
      <c r="B28" s="192" t="s">
        <v>580</v>
      </c>
      <c r="C28" s="11"/>
      <c r="D28" s="11"/>
      <c r="E28" s="11"/>
      <c r="F28" s="11"/>
      <c r="G28" s="11"/>
      <c r="H28" s="11"/>
      <c r="I28" s="11"/>
      <c r="J28" s="11"/>
      <c r="K28" s="11"/>
    </row>
    <row r="29" spans="2:11" ht="12">
      <c r="B29" s="192" t="s">
        <v>581</v>
      </c>
      <c r="C29" s="11"/>
      <c r="D29" s="11"/>
      <c r="E29" s="11"/>
      <c r="F29" s="11"/>
      <c r="G29" s="11"/>
      <c r="H29" s="11"/>
      <c r="I29" s="11"/>
      <c r="J29" s="11"/>
      <c r="K29" s="11"/>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B1:L39"/>
  <sheetViews>
    <sheetView showGridLines="0" showZeros="0" zoomScale="85" zoomScaleNormal="85" zoomScalePageLayoutView="0" workbookViewId="0" topLeftCell="A1">
      <selection activeCell="D42" sqref="D42"/>
    </sheetView>
  </sheetViews>
  <sheetFormatPr defaultColWidth="8.00390625" defaultRowHeight="12.75"/>
  <cols>
    <col min="1" max="1" width="2.421875" style="449" customWidth="1"/>
    <col min="2" max="2" width="29.8515625" style="449" customWidth="1"/>
    <col min="3" max="21" width="8.00390625" style="448" customWidth="1"/>
    <col min="22" max="25" width="8.00390625" style="449" customWidth="1"/>
    <col min="26" max="26" width="0" style="449" hidden="1" customWidth="1"/>
    <col min="27" max="16384" width="8.00390625" style="449" customWidth="1"/>
  </cols>
  <sheetData>
    <row r="1" ht="15">
      <c r="B1" s="31" t="s">
        <v>46</v>
      </c>
    </row>
    <row r="2" ht="15">
      <c r="B2" s="31" t="s">
        <v>42</v>
      </c>
    </row>
    <row r="3" spans="2:11" ht="24">
      <c r="B3" s="247" t="s">
        <v>16</v>
      </c>
      <c r="C3" s="202" t="s">
        <v>509</v>
      </c>
      <c r="D3" s="202" t="s">
        <v>526</v>
      </c>
      <c r="E3" s="202" t="s">
        <v>550</v>
      </c>
      <c r="F3" s="202" t="s">
        <v>616</v>
      </c>
      <c r="G3" s="202" t="s">
        <v>643</v>
      </c>
      <c r="H3" s="202" t="s">
        <v>734</v>
      </c>
      <c r="I3" s="202" t="s">
        <v>760</v>
      </c>
      <c r="J3" s="202" t="s">
        <v>811</v>
      </c>
      <c r="K3" s="202" t="s">
        <v>849</v>
      </c>
    </row>
    <row r="4" spans="2:11" ht="12">
      <c r="B4" s="163" t="s">
        <v>18</v>
      </c>
      <c r="C4" s="163">
        <v>174</v>
      </c>
      <c r="D4" s="163">
        <v>164</v>
      </c>
      <c r="E4" s="163">
        <v>183</v>
      </c>
      <c r="F4" s="163">
        <v>194</v>
      </c>
      <c r="G4" s="163">
        <v>162</v>
      </c>
      <c r="H4" s="163">
        <v>146</v>
      </c>
      <c r="I4" s="163">
        <v>148</v>
      </c>
      <c r="J4" s="163">
        <v>137</v>
      </c>
      <c r="K4" s="163">
        <v>140</v>
      </c>
    </row>
    <row r="5" spans="2:11" ht="12">
      <c r="B5" s="163" t="s">
        <v>19</v>
      </c>
      <c r="C5" s="240">
        <v>752</v>
      </c>
      <c r="D5" s="240">
        <v>927</v>
      </c>
      <c r="E5" s="240">
        <v>849</v>
      </c>
      <c r="F5" s="240">
        <v>895</v>
      </c>
      <c r="G5" s="240">
        <v>943</v>
      </c>
      <c r="H5" s="240">
        <v>1197</v>
      </c>
      <c r="I5" s="240">
        <v>1289</v>
      </c>
      <c r="J5" s="240">
        <v>1060</v>
      </c>
      <c r="K5" s="240">
        <v>890</v>
      </c>
    </row>
    <row r="6" spans="2:11" ht="12">
      <c r="B6" s="163" t="s">
        <v>20</v>
      </c>
      <c r="C6" s="163">
        <v>14</v>
      </c>
      <c r="D6" s="163">
        <v>50</v>
      </c>
      <c r="E6" s="163">
        <v>51</v>
      </c>
      <c r="F6" s="163">
        <v>45</v>
      </c>
      <c r="G6" s="163">
        <v>27</v>
      </c>
      <c r="H6" s="163">
        <v>29</v>
      </c>
      <c r="I6" s="163">
        <v>52</v>
      </c>
      <c r="J6" s="163">
        <v>68</v>
      </c>
      <c r="K6" s="163">
        <v>37</v>
      </c>
    </row>
    <row r="7" spans="2:11" ht="12">
      <c r="B7" s="193" t="s">
        <v>22</v>
      </c>
      <c r="C7" s="163">
        <v>1</v>
      </c>
      <c r="D7" s="163">
        <v>8</v>
      </c>
      <c r="E7" s="163">
        <v>7</v>
      </c>
      <c r="F7" s="163">
        <v>57</v>
      </c>
      <c r="G7" s="163">
        <v>126</v>
      </c>
      <c r="H7" s="163">
        <v>3</v>
      </c>
      <c r="I7" s="163">
        <v>9</v>
      </c>
      <c r="J7" s="163">
        <v>37</v>
      </c>
      <c r="K7" s="163">
        <v>-2</v>
      </c>
    </row>
    <row r="8" spans="2:11" ht="12">
      <c r="B8" s="316" t="s">
        <v>23</v>
      </c>
      <c r="C8" s="317">
        <v>941</v>
      </c>
      <c r="D8" s="317">
        <v>1149</v>
      </c>
      <c r="E8" s="317">
        <v>1090</v>
      </c>
      <c r="F8" s="317">
        <v>1191</v>
      </c>
      <c r="G8" s="317">
        <v>1258</v>
      </c>
      <c r="H8" s="317">
        <v>1375</v>
      </c>
      <c r="I8" s="317">
        <v>1498</v>
      </c>
      <c r="J8" s="317">
        <v>1302</v>
      </c>
      <c r="K8" s="317">
        <v>1065</v>
      </c>
    </row>
    <row r="9" spans="2:11" ht="12">
      <c r="B9" s="11" t="s">
        <v>24</v>
      </c>
      <c r="C9" s="163">
        <v>-301</v>
      </c>
      <c r="D9" s="163">
        <v>-299</v>
      </c>
      <c r="E9" s="163">
        <v>-307</v>
      </c>
      <c r="F9" s="163">
        <v>-305</v>
      </c>
      <c r="G9" s="163">
        <v>-274</v>
      </c>
      <c r="H9" s="163">
        <v>-330</v>
      </c>
      <c r="I9" s="163">
        <v>-340</v>
      </c>
      <c r="J9" s="163">
        <v>-323</v>
      </c>
      <c r="K9" s="163">
        <v>-298</v>
      </c>
    </row>
    <row r="10" spans="2:11" ht="12">
      <c r="B10" s="252" t="s">
        <v>25</v>
      </c>
      <c r="C10" s="163">
        <v>-304</v>
      </c>
      <c r="D10" s="163">
        <v>-397</v>
      </c>
      <c r="E10" s="163">
        <v>-332</v>
      </c>
      <c r="F10" s="163">
        <v>-318</v>
      </c>
      <c r="G10" s="163">
        <v>-344</v>
      </c>
      <c r="H10" s="163">
        <v>-388</v>
      </c>
      <c r="I10" s="163">
        <v>-333</v>
      </c>
      <c r="J10" s="163">
        <v>-324</v>
      </c>
      <c r="K10" s="163">
        <v>-306</v>
      </c>
    </row>
    <row r="11" spans="2:11" ht="36">
      <c r="B11" s="318" t="s">
        <v>26</v>
      </c>
      <c r="C11" s="163">
        <v>-9</v>
      </c>
      <c r="D11" s="163">
        <v>-14</v>
      </c>
      <c r="E11" s="163">
        <v>-10</v>
      </c>
      <c r="F11" s="163">
        <v>-9</v>
      </c>
      <c r="G11" s="163">
        <v>-12</v>
      </c>
      <c r="H11" s="163">
        <v>-8</v>
      </c>
      <c r="I11" s="163">
        <v>-9</v>
      </c>
      <c r="J11" s="163">
        <v>-4</v>
      </c>
      <c r="K11" s="163">
        <v>-66</v>
      </c>
    </row>
    <row r="12" spans="2:11" ht="12">
      <c r="B12" s="319" t="s">
        <v>28</v>
      </c>
      <c r="C12" s="317">
        <v>-614</v>
      </c>
      <c r="D12" s="317">
        <v>-710</v>
      </c>
      <c r="E12" s="317">
        <v>-649</v>
      </c>
      <c r="F12" s="317">
        <v>-632</v>
      </c>
      <c r="G12" s="317">
        <v>-630</v>
      </c>
      <c r="H12" s="317">
        <v>-726</v>
      </c>
      <c r="I12" s="317">
        <v>-682</v>
      </c>
      <c r="J12" s="317">
        <v>-651</v>
      </c>
      <c r="K12" s="317">
        <v>-670</v>
      </c>
    </row>
    <row r="13" spans="2:11" ht="12">
      <c r="B13" s="320" t="s">
        <v>29</v>
      </c>
      <c r="C13" s="321">
        <v>327</v>
      </c>
      <c r="D13" s="321">
        <v>439</v>
      </c>
      <c r="E13" s="321">
        <v>441</v>
      </c>
      <c r="F13" s="321">
        <v>559</v>
      </c>
      <c r="G13" s="321">
        <v>628</v>
      </c>
      <c r="H13" s="321">
        <v>649</v>
      </c>
      <c r="I13" s="321">
        <v>816</v>
      </c>
      <c r="J13" s="321">
        <v>651</v>
      </c>
      <c r="K13" s="321">
        <v>395</v>
      </c>
    </row>
    <row r="14" spans="2:11" ht="24">
      <c r="B14" s="322" t="s">
        <v>553</v>
      </c>
      <c r="C14" s="163"/>
      <c r="D14" s="163">
        <v>0</v>
      </c>
      <c r="E14" s="163"/>
      <c r="F14" s="163"/>
      <c r="G14" s="163"/>
      <c r="H14" s="163"/>
      <c r="I14" s="163"/>
      <c r="J14" s="163"/>
      <c r="K14" s="163"/>
    </row>
    <row r="15" spans="2:11" ht="12">
      <c r="B15" s="193" t="s">
        <v>31</v>
      </c>
      <c r="C15" s="163">
        <v>-6</v>
      </c>
      <c r="D15" s="163">
        <v>-9</v>
      </c>
      <c r="E15" s="163"/>
      <c r="F15" s="163"/>
      <c r="G15" s="163">
        <v>-17</v>
      </c>
      <c r="H15" s="163">
        <v>-2</v>
      </c>
      <c r="I15" s="163">
        <v>1</v>
      </c>
      <c r="J15" s="163">
        <v>-1</v>
      </c>
      <c r="K15" s="163"/>
    </row>
    <row r="16" spans="2:11" ht="12">
      <c r="B16" s="323" t="s">
        <v>32</v>
      </c>
      <c r="C16" s="323">
        <v>321</v>
      </c>
      <c r="D16" s="323">
        <v>430</v>
      </c>
      <c r="E16" s="323">
        <v>441</v>
      </c>
      <c r="F16" s="323">
        <v>559</v>
      </c>
      <c r="G16" s="323">
        <v>611</v>
      </c>
      <c r="H16" s="323">
        <v>647</v>
      </c>
      <c r="I16" s="323">
        <v>817</v>
      </c>
      <c r="J16" s="323">
        <v>650</v>
      </c>
      <c r="K16" s="323">
        <v>395</v>
      </c>
    </row>
    <row r="17" spans="2:11" ht="12">
      <c r="B17" s="324"/>
      <c r="C17" s="324"/>
      <c r="D17" s="324"/>
      <c r="E17" s="324"/>
      <c r="F17" s="324"/>
      <c r="G17" s="324"/>
      <c r="H17" s="324"/>
      <c r="I17" s="324"/>
      <c r="J17" s="324"/>
      <c r="K17" s="324"/>
    </row>
    <row r="18" spans="2:11" ht="12">
      <c r="B18" s="325" t="s">
        <v>395</v>
      </c>
      <c r="C18" s="326">
        <v>0.6524973432518597</v>
      </c>
      <c r="D18" s="326">
        <v>0.61792863359443</v>
      </c>
      <c r="E18" s="326">
        <v>0.5954128440366973</v>
      </c>
      <c r="F18" s="326">
        <v>0.5306465155331654</v>
      </c>
      <c r="G18" s="326">
        <v>0.5007949125596184</v>
      </c>
      <c r="H18" s="326">
        <v>0.528</v>
      </c>
      <c r="I18" s="326">
        <v>0.46</v>
      </c>
      <c r="J18" s="326">
        <v>0.5</v>
      </c>
      <c r="K18" s="326">
        <v>0.6291079812206573</v>
      </c>
    </row>
    <row r="19" spans="2:11" ht="12">
      <c r="B19" s="327" t="s">
        <v>396</v>
      </c>
      <c r="C19" s="328">
        <v>8.374261905</v>
      </c>
      <c r="D19" s="328">
        <v>8.161365804625266</v>
      </c>
      <c r="E19" s="328">
        <v>9.018091409910435</v>
      </c>
      <c r="F19" s="328">
        <v>8.389614098569563</v>
      </c>
      <c r="G19" s="328">
        <v>8.398060218592232</v>
      </c>
      <c r="H19" s="328">
        <v>8.479565333212545</v>
      </c>
      <c r="I19" s="328">
        <v>9.9</v>
      </c>
      <c r="J19" s="328">
        <v>9.671178411120131</v>
      </c>
      <c r="K19" s="328">
        <v>9.399</v>
      </c>
    </row>
    <row r="20" spans="2:11" ht="12">
      <c r="B20" s="329" t="s">
        <v>397</v>
      </c>
      <c r="C20" s="330"/>
      <c r="D20" s="330"/>
      <c r="E20" s="330"/>
      <c r="F20" s="330"/>
      <c r="G20" s="330"/>
      <c r="H20" s="330"/>
      <c r="I20" s="330"/>
      <c r="J20" s="330"/>
      <c r="K20" s="330"/>
    </row>
    <row r="21" spans="2:11" ht="12">
      <c r="B21" s="329" t="s">
        <v>398</v>
      </c>
      <c r="C21" s="328">
        <v>11.806174815355265</v>
      </c>
      <c r="D21" s="328">
        <v>16.227676000620225</v>
      </c>
      <c r="E21" s="328">
        <v>15.06172357609192</v>
      </c>
      <c r="F21" s="328">
        <v>20.5</v>
      </c>
      <c r="G21" s="328">
        <v>22.408508048486702</v>
      </c>
      <c r="H21" s="328">
        <v>23.50073289953683</v>
      </c>
      <c r="I21" s="328">
        <v>25.5</v>
      </c>
      <c r="J21" s="328">
        <v>20.70068315251073</v>
      </c>
      <c r="K21" s="328">
        <v>12.943930205340994</v>
      </c>
    </row>
    <row r="22" spans="2:11" ht="12">
      <c r="B22" s="327" t="s">
        <v>399</v>
      </c>
      <c r="C22" s="328">
        <v>14.497388870838819</v>
      </c>
      <c r="D22" s="328">
        <v>14.92234241838489</v>
      </c>
      <c r="E22" s="328">
        <v>15.061723577612495</v>
      </c>
      <c r="F22" s="328">
        <v>17.7</v>
      </c>
      <c r="G22" s="328">
        <v>19.22779603564199</v>
      </c>
      <c r="H22" s="328">
        <v>20.2845933936524</v>
      </c>
      <c r="I22" s="328">
        <v>25.5</v>
      </c>
      <c r="J22" s="328">
        <v>23.138975050614473</v>
      </c>
      <c r="K22" s="328">
        <v>19.826342156791267</v>
      </c>
    </row>
    <row r="23" spans="2:11" ht="12">
      <c r="B23" s="331" t="s">
        <v>576</v>
      </c>
      <c r="C23" s="332">
        <v>24</v>
      </c>
      <c r="D23" s="332">
        <v>24</v>
      </c>
      <c r="E23" s="332">
        <v>22</v>
      </c>
      <c r="F23" s="332">
        <v>23</v>
      </c>
      <c r="G23" s="332">
        <v>22</v>
      </c>
      <c r="H23" s="332">
        <v>23</v>
      </c>
      <c r="I23" s="332">
        <v>24</v>
      </c>
      <c r="J23" s="332">
        <v>22</v>
      </c>
      <c r="K23" s="332">
        <v>19</v>
      </c>
    </row>
    <row r="24" spans="2:11" ht="12">
      <c r="B24" s="331" t="s">
        <v>577</v>
      </c>
      <c r="C24" s="332">
        <v>36</v>
      </c>
      <c r="D24" s="332">
        <v>37</v>
      </c>
      <c r="E24" s="332">
        <v>38</v>
      </c>
      <c r="F24" s="332">
        <v>39</v>
      </c>
      <c r="G24" s="332">
        <v>40</v>
      </c>
      <c r="H24" s="332">
        <v>41</v>
      </c>
      <c r="I24" s="332">
        <v>40</v>
      </c>
      <c r="J24" s="332">
        <v>41</v>
      </c>
      <c r="K24" s="332">
        <v>41</v>
      </c>
    </row>
    <row r="25" spans="2:11" ht="12">
      <c r="B25" s="331" t="s">
        <v>578</v>
      </c>
      <c r="C25" s="332">
        <v>56</v>
      </c>
      <c r="D25" s="332">
        <v>51</v>
      </c>
      <c r="E25" s="332">
        <v>57</v>
      </c>
      <c r="F25" s="332">
        <v>68</v>
      </c>
      <c r="G25" s="332">
        <v>73</v>
      </c>
      <c r="H25" s="332">
        <v>77</v>
      </c>
      <c r="I25" s="332">
        <v>79</v>
      </c>
      <c r="J25" s="332">
        <v>83</v>
      </c>
      <c r="K25" s="332">
        <v>84</v>
      </c>
    </row>
    <row r="26" spans="2:12" ht="12">
      <c r="B26" s="331" t="s">
        <v>400</v>
      </c>
      <c r="C26" s="332">
        <v>876</v>
      </c>
      <c r="D26" s="332">
        <v>872</v>
      </c>
      <c r="E26" s="332">
        <v>882</v>
      </c>
      <c r="F26" s="332">
        <v>893</v>
      </c>
      <c r="G26" s="332">
        <v>887</v>
      </c>
      <c r="H26" s="332">
        <v>884</v>
      </c>
      <c r="I26" s="332">
        <v>906</v>
      </c>
      <c r="J26" s="332">
        <v>904</v>
      </c>
      <c r="K26" s="332">
        <v>737</v>
      </c>
      <c r="L26" s="909" t="s">
        <v>897</v>
      </c>
    </row>
    <row r="27" spans="2:11" ht="12">
      <c r="B27" s="441" t="s">
        <v>579</v>
      </c>
      <c r="C27" s="441"/>
      <c r="D27" s="441"/>
      <c r="E27" s="441"/>
      <c r="F27" s="441"/>
      <c r="G27" s="441"/>
      <c r="H27" s="441"/>
      <c r="I27" s="441"/>
      <c r="J27" s="441"/>
      <c r="K27" s="441"/>
    </row>
    <row r="28" spans="2:11" ht="12">
      <c r="B28" s="192" t="s">
        <v>580</v>
      </c>
      <c r="C28" s="11"/>
      <c r="D28" s="11"/>
      <c r="E28" s="11"/>
      <c r="F28" s="11"/>
      <c r="G28" s="11"/>
      <c r="H28" s="11"/>
      <c r="I28" s="11"/>
      <c r="J28" s="11"/>
      <c r="K28" s="11"/>
    </row>
    <row r="29" spans="2:11" ht="12">
      <c r="B29" s="192" t="s">
        <v>581</v>
      </c>
      <c r="C29" s="11"/>
      <c r="D29" s="11"/>
      <c r="E29" s="11"/>
      <c r="F29" s="11"/>
      <c r="G29" s="11"/>
      <c r="H29" s="11"/>
      <c r="I29" s="11"/>
      <c r="J29" s="11"/>
      <c r="K29" s="11"/>
    </row>
    <row r="30" ht="11.25">
      <c r="B30" s="910" t="s">
        <v>915</v>
      </c>
    </row>
    <row r="33" ht="15">
      <c r="B33" s="80" t="s">
        <v>228</v>
      </c>
    </row>
    <row r="34" spans="2:11" ht="24">
      <c r="B34" s="247"/>
      <c r="C34" s="202" t="s">
        <v>511</v>
      </c>
      <c r="D34" s="202" t="s">
        <v>546</v>
      </c>
      <c r="E34" s="202" t="s">
        <v>582</v>
      </c>
      <c r="F34" s="202" t="s">
        <v>618</v>
      </c>
      <c r="G34" s="202" t="s">
        <v>712</v>
      </c>
      <c r="H34" s="202" t="s">
        <v>734</v>
      </c>
      <c r="I34" s="202" t="s">
        <v>760</v>
      </c>
      <c r="J34" s="202" t="s">
        <v>811</v>
      </c>
      <c r="K34" s="202" t="s">
        <v>849</v>
      </c>
    </row>
    <row r="35" spans="2:11" ht="12">
      <c r="B35" s="199" t="s">
        <v>229</v>
      </c>
      <c r="C35" s="245">
        <v>0.38</v>
      </c>
      <c r="D35" s="245">
        <v>0.38317239101655004</v>
      </c>
      <c r="E35" s="245">
        <v>0.39507600673225207</v>
      </c>
      <c r="F35" s="245">
        <v>0.406472589061305</v>
      </c>
      <c r="G35" s="245">
        <v>0.406472589061305</v>
      </c>
      <c r="H35" s="245">
        <v>0.423822866600056</v>
      </c>
      <c r="I35" s="245">
        <v>0.4420167205101393</v>
      </c>
      <c r="J35" s="245">
        <v>0.4336743741417639</v>
      </c>
      <c r="K35" s="245">
        <v>0.44298623567650014</v>
      </c>
    </row>
    <row r="36" spans="2:11" ht="12">
      <c r="B36" s="199" t="s">
        <v>230</v>
      </c>
      <c r="C36" s="245">
        <v>0.28</v>
      </c>
      <c r="D36" s="245">
        <v>0.26433865224633857</v>
      </c>
      <c r="E36" s="245">
        <v>0.2634504012016783</v>
      </c>
      <c r="F36" s="245">
        <v>0.262357243149795</v>
      </c>
      <c r="G36" s="245">
        <v>0.256670512612798</v>
      </c>
      <c r="H36" s="245">
        <v>0.23425839925215297</v>
      </c>
      <c r="I36" s="245">
        <v>0.21853528485932777</v>
      </c>
      <c r="J36" s="245">
        <v>0.22633714860544188</v>
      </c>
      <c r="K36" s="245">
        <v>0.253208341590388</v>
      </c>
    </row>
    <row r="37" spans="2:11" ht="12">
      <c r="B37" s="199" t="s">
        <v>231</v>
      </c>
      <c r="C37" s="245">
        <v>0.2</v>
      </c>
      <c r="D37" s="245">
        <v>0.20726886822146176</v>
      </c>
      <c r="E37" s="245">
        <v>0.19417461483615858</v>
      </c>
      <c r="F37" s="245">
        <v>0.197680199517632</v>
      </c>
      <c r="G37" s="245">
        <v>0.207910264090555</v>
      </c>
      <c r="H37" s="245">
        <v>0.22152194448233414</v>
      </c>
      <c r="I37" s="245">
        <v>0.22893447597859437</v>
      </c>
      <c r="J37" s="245">
        <v>0.23306368567549618</v>
      </c>
      <c r="K37" s="245">
        <v>0.2453293694350994</v>
      </c>
    </row>
    <row r="38" spans="2:11" ht="12">
      <c r="B38" s="200" t="s">
        <v>232</v>
      </c>
      <c r="C38" s="246">
        <v>0.14</v>
      </c>
      <c r="D38" s="246">
        <v>0.1452200885156496</v>
      </c>
      <c r="E38" s="246">
        <v>0.147298977229911</v>
      </c>
      <c r="F38" s="246">
        <v>0.133489968271268</v>
      </c>
      <c r="G38" s="246">
        <v>0.123291132125012</v>
      </c>
      <c r="H38" s="245">
        <v>0.1203967896654565</v>
      </c>
      <c r="I38" s="245">
        <v>0.1105135186519386</v>
      </c>
      <c r="J38" s="245">
        <v>0.10692479157729781</v>
      </c>
      <c r="K38" s="245">
        <v>0.058476053298012656</v>
      </c>
    </row>
    <row r="39" spans="2:11" ht="12">
      <c r="B39" s="205" t="s">
        <v>402</v>
      </c>
      <c r="C39" s="206">
        <v>536.6</v>
      </c>
      <c r="D39" s="206">
        <v>570.054</v>
      </c>
      <c r="E39" s="206">
        <v>565.126</v>
      </c>
      <c r="F39" s="206">
        <v>610.555</v>
      </c>
      <c r="G39" s="206">
        <v>620.695495231195</v>
      </c>
      <c r="H39" s="204">
        <v>653.943075119209</v>
      </c>
      <c r="I39" s="204">
        <v>713</v>
      </c>
      <c r="J39" s="204">
        <v>696.170770318264</v>
      </c>
      <c r="K39" s="204">
        <v>630.027652481901</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97" r:id="rId1"/>
  <headerFooter alignWithMargins="0">
    <oddFooter>&amp;L&amp;F&amp;C&amp;D&amp;R&amp;P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B1:X18"/>
  <sheetViews>
    <sheetView showGridLines="0" showZeros="0" zoomScalePageLayoutView="0" workbookViewId="0" topLeftCell="A1">
      <selection activeCell="A1" sqref="A1"/>
    </sheetView>
  </sheetViews>
  <sheetFormatPr defaultColWidth="8.00390625" defaultRowHeight="12.75"/>
  <cols>
    <col min="1" max="1" width="2.421875" style="449" customWidth="1"/>
    <col min="2" max="2" width="29.8515625" style="449" customWidth="1"/>
    <col min="3" max="22" width="8.00390625" style="448" customWidth="1"/>
    <col min="23" max="27" width="8.00390625" style="449" customWidth="1"/>
    <col min="28" max="28" width="0" style="449" hidden="1" customWidth="1"/>
    <col min="29" max="16384" width="8.00390625" style="449" customWidth="1"/>
  </cols>
  <sheetData>
    <row r="1" spans="2:24" ht="15">
      <c r="B1" s="31" t="s">
        <v>47</v>
      </c>
      <c r="R1" s="450"/>
      <c r="S1" s="450"/>
      <c r="T1" s="450"/>
      <c r="U1" s="450"/>
      <c r="V1" s="450"/>
      <c r="W1" s="450"/>
      <c r="X1" s="450"/>
    </row>
    <row r="2" spans="2:24" ht="15">
      <c r="B2" s="31" t="s">
        <v>42</v>
      </c>
      <c r="R2" s="450"/>
      <c r="S2" s="450"/>
      <c r="T2" s="450"/>
      <c r="U2" s="450"/>
      <c r="V2" s="450"/>
      <c r="W2" s="450"/>
      <c r="X2" s="450"/>
    </row>
    <row r="3" spans="2:11" ht="24">
      <c r="B3" s="247" t="s">
        <v>16</v>
      </c>
      <c r="C3" s="202" t="s">
        <v>509</v>
      </c>
      <c r="D3" s="202" t="s">
        <v>526</v>
      </c>
      <c r="E3" s="202" t="s">
        <v>550</v>
      </c>
      <c r="F3" s="202" t="s">
        <v>616</v>
      </c>
      <c r="G3" s="202" t="s">
        <v>643</v>
      </c>
      <c r="H3" s="202" t="s">
        <v>734</v>
      </c>
      <c r="I3" s="202" t="s">
        <v>760</v>
      </c>
      <c r="J3" s="202" t="s">
        <v>811</v>
      </c>
      <c r="K3" s="202" t="s">
        <v>849</v>
      </c>
    </row>
    <row r="4" spans="2:11" ht="12">
      <c r="B4" s="163" t="s">
        <v>18</v>
      </c>
      <c r="C4" s="163">
        <v>-10</v>
      </c>
      <c r="D4" s="163">
        <v>-9</v>
      </c>
      <c r="E4" s="163">
        <v>-12</v>
      </c>
      <c r="F4" s="163">
        <v>-11</v>
      </c>
      <c r="G4" s="163">
        <v>-12</v>
      </c>
      <c r="H4" s="163">
        <v>-11</v>
      </c>
      <c r="I4" s="163">
        <v>-10</v>
      </c>
      <c r="J4" s="163">
        <v>-10</v>
      </c>
      <c r="K4" s="163">
        <v>-10</v>
      </c>
    </row>
    <row r="5" spans="2:11" ht="12">
      <c r="B5" s="163" t="s">
        <v>21</v>
      </c>
      <c r="C5" s="163">
        <v>1155</v>
      </c>
      <c r="D5" s="163">
        <v>1248</v>
      </c>
      <c r="E5" s="163">
        <v>1187</v>
      </c>
      <c r="F5" s="163">
        <v>1208</v>
      </c>
      <c r="G5" s="163">
        <v>1220</v>
      </c>
      <c r="H5" s="163">
        <v>1218</v>
      </c>
      <c r="I5" s="163">
        <v>1377</v>
      </c>
      <c r="J5" s="163">
        <v>1174</v>
      </c>
      <c r="K5" s="163">
        <v>1115</v>
      </c>
    </row>
    <row r="6" spans="2:11" ht="12">
      <c r="B6" s="316" t="s">
        <v>23</v>
      </c>
      <c r="C6" s="317">
        <v>1145</v>
      </c>
      <c r="D6" s="317">
        <v>1239</v>
      </c>
      <c r="E6" s="317">
        <v>1175</v>
      </c>
      <c r="F6" s="317">
        <v>1197</v>
      </c>
      <c r="G6" s="317">
        <v>1208</v>
      </c>
      <c r="H6" s="317">
        <v>1207</v>
      </c>
      <c r="I6" s="317">
        <v>1367</v>
      </c>
      <c r="J6" s="317">
        <v>1164</v>
      </c>
      <c r="K6" s="317">
        <v>1105</v>
      </c>
    </row>
    <row r="7" spans="2:11" ht="12">
      <c r="B7" s="11" t="s">
        <v>24</v>
      </c>
      <c r="C7" s="163">
        <v>-297</v>
      </c>
      <c r="D7" s="163">
        <v>-300</v>
      </c>
      <c r="E7" s="163">
        <v>-300</v>
      </c>
      <c r="F7" s="163">
        <v>-311</v>
      </c>
      <c r="G7" s="163">
        <v>-302</v>
      </c>
      <c r="H7" s="163">
        <v>-312</v>
      </c>
      <c r="I7" s="163">
        <v>-317</v>
      </c>
      <c r="J7" s="163">
        <v>-303</v>
      </c>
      <c r="K7" s="163">
        <v>-294</v>
      </c>
    </row>
    <row r="8" spans="2:11" ht="12">
      <c r="B8" s="252" t="s">
        <v>25</v>
      </c>
      <c r="C8" s="163">
        <v>-131</v>
      </c>
      <c r="D8" s="163">
        <v>-149</v>
      </c>
      <c r="E8" s="163">
        <v>-96</v>
      </c>
      <c r="F8" s="163">
        <v>-141</v>
      </c>
      <c r="G8" s="163">
        <v>-130</v>
      </c>
      <c r="H8" s="163">
        <v>-141</v>
      </c>
      <c r="I8" s="163">
        <v>-103</v>
      </c>
      <c r="J8" s="163">
        <v>-141</v>
      </c>
      <c r="K8" s="163">
        <v>-124</v>
      </c>
    </row>
    <row r="9" spans="2:11" ht="36">
      <c r="B9" s="318" t="s">
        <v>26</v>
      </c>
      <c r="C9" s="163">
        <v>-229</v>
      </c>
      <c r="D9" s="163">
        <v>-239</v>
      </c>
      <c r="E9" s="163">
        <v>-228</v>
      </c>
      <c r="F9" s="163">
        <v>-250</v>
      </c>
      <c r="G9" s="163">
        <v>-245</v>
      </c>
      <c r="H9" s="163">
        <v>-265</v>
      </c>
      <c r="I9" s="163">
        <v>-245</v>
      </c>
      <c r="J9" s="163">
        <v>-256</v>
      </c>
      <c r="K9" s="163">
        <v>-253</v>
      </c>
    </row>
    <row r="10" spans="2:11" ht="12">
      <c r="B10" s="319" t="s">
        <v>28</v>
      </c>
      <c r="C10" s="317">
        <v>-657</v>
      </c>
      <c r="D10" s="317">
        <v>-688</v>
      </c>
      <c r="E10" s="317">
        <v>-624</v>
      </c>
      <c r="F10" s="317">
        <v>-702</v>
      </c>
      <c r="G10" s="317">
        <v>-677</v>
      </c>
      <c r="H10" s="317">
        <v>-718</v>
      </c>
      <c r="I10" s="317">
        <v>-665</v>
      </c>
      <c r="J10" s="317">
        <v>-700</v>
      </c>
      <c r="K10" s="317">
        <v>-671</v>
      </c>
    </row>
    <row r="11" spans="2:11" ht="12">
      <c r="B11" s="323" t="s">
        <v>32</v>
      </c>
      <c r="C11" s="323">
        <v>488</v>
      </c>
      <c r="D11" s="323">
        <v>551</v>
      </c>
      <c r="E11" s="323">
        <v>551</v>
      </c>
      <c r="F11" s="323">
        <v>495</v>
      </c>
      <c r="G11" s="323">
        <v>531</v>
      </c>
      <c r="H11" s="323">
        <v>489</v>
      </c>
      <c r="I11" s="323">
        <v>702</v>
      </c>
      <c r="J11" s="323">
        <v>464</v>
      </c>
      <c r="K11" s="323">
        <v>434</v>
      </c>
    </row>
    <row r="12" spans="2:11" ht="12">
      <c r="B12" s="442"/>
      <c r="C12" s="186"/>
      <c r="D12" s="186"/>
      <c r="E12" s="186"/>
      <c r="F12" s="186"/>
      <c r="G12" s="186"/>
      <c r="H12" s="186"/>
      <c r="I12" s="186"/>
      <c r="J12" s="186"/>
      <c r="K12" s="186"/>
    </row>
    <row r="13" spans="2:11" ht="12">
      <c r="B13" s="325" t="s">
        <v>395</v>
      </c>
      <c r="C13" s="326">
        <v>0.5737991266375546</v>
      </c>
      <c r="D13" s="326">
        <v>0.5552865213882163</v>
      </c>
      <c r="E13" s="326">
        <v>0.531063829787234</v>
      </c>
      <c r="F13" s="326">
        <v>0.5864661654135338</v>
      </c>
      <c r="G13" s="326">
        <v>0.5604304635761589</v>
      </c>
      <c r="H13" s="326">
        <v>0.5948632974316487</v>
      </c>
      <c r="I13" s="326">
        <v>0.49</v>
      </c>
      <c r="J13" s="326">
        <v>0.6013745704467354</v>
      </c>
      <c r="K13" s="326">
        <v>0.6072398190045248</v>
      </c>
    </row>
    <row r="14" spans="2:11" ht="12">
      <c r="B14" s="327" t="s">
        <v>396</v>
      </c>
      <c r="C14" s="328">
        <v>8.2219998775</v>
      </c>
      <c r="D14" s="328">
        <v>8.222</v>
      </c>
      <c r="E14" s="328">
        <v>8.222</v>
      </c>
      <c r="F14" s="328">
        <v>8.222</v>
      </c>
      <c r="G14" s="328">
        <v>8.222</v>
      </c>
      <c r="H14" s="328">
        <v>8.222</v>
      </c>
      <c r="I14" s="328">
        <v>8.4</v>
      </c>
      <c r="J14" s="328">
        <v>8.435</v>
      </c>
      <c r="K14" s="328">
        <v>8.435</v>
      </c>
    </row>
    <row r="15" spans="2:11" ht="12">
      <c r="B15" s="329" t="s">
        <v>397</v>
      </c>
      <c r="C15" s="330"/>
      <c r="D15" s="330"/>
      <c r="E15" s="330"/>
      <c r="F15" s="330"/>
      <c r="G15" s="330"/>
      <c r="H15" s="330"/>
      <c r="I15" s="330"/>
      <c r="J15" s="330"/>
      <c r="K15" s="330"/>
    </row>
    <row r="16" spans="2:11" ht="12">
      <c r="B16" s="329" t="s">
        <v>398</v>
      </c>
      <c r="C16" s="328">
        <v>20.65482881661597</v>
      </c>
      <c r="D16" s="328">
        <v>23.32133300900024</v>
      </c>
      <c r="E16" s="328">
        <v>23.32133300900024</v>
      </c>
      <c r="F16" s="328">
        <v>20.95110678666991</v>
      </c>
      <c r="G16" s="328">
        <v>22.474823643882267</v>
      </c>
      <c r="H16" s="328">
        <v>20.697153977134516</v>
      </c>
      <c r="I16" s="328">
        <v>29</v>
      </c>
      <c r="J16" s="328">
        <v>19.14309425014819</v>
      </c>
      <c r="K16" s="328">
        <v>17.90539419087137</v>
      </c>
    </row>
    <row r="17" spans="2:11" ht="12">
      <c r="B17" s="327" t="s">
        <v>399</v>
      </c>
      <c r="C17" s="328">
        <v>18.919484310386768</v>
      </c>
      <c r="D17" s="328">
        <v>20.019946485040137</v>
      </c>
      <c r="E17" s="328">
        <v>23.32133300900024</v>
      </c>
      <c r="F17" s="328">
        <v>22.136219897835076</v>
      </c>
      <c r="G17" s="328">
        <v>22.24908781318414</v>
      </c>
      <c r="H17" s="328">
        <v>21.861104354171733</v>
      </c>
      <c r="I17" s="328">
        <v>29</v>
      </c>
      <c r="J17" s="328">
        <v>24.052637818612922</v>
      </c>
      <c r="K17" s="328">
        <v>22.003556609365738</v>
      </c>
    </row>
    <row r="18" spans="2:11" ht="12">
      <c r="B18" s="331" t="s">
        <v>400</v>
      </c>
      <c r="C18" s="332">
        <v>1358</v>
      </c>
      <c r="D18" s="332">
        <v>1336</v>
      </c>
      <c r="E18" s="332">
        <v>1317</v>
      </c>
      <c r="F18" s="332">
        <v>1308</v>
      </c>
      <c r="G18" s="332">
        <v>1305</v>
      </c>
      <c r="H18" s="332">
        <v>1301</v>
      </c>
      <c r="I18" s="332">
        <v>1304</v>
      </c>
      <c r="J18" s="332">
        <v>1283</v>
      </c>
      <c r="K18" s="332">
        <v>1287</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97" r:id="rId1"/>
  <headerFooter alignWithMargins="0">
    <oddFooter>&amp;L&amp;F&amp;C&amp;D&amp;R&amp;P</oddFooter>
  </headerFooter>
</worksheet>
</file>

<file path=xl/worksheets/sheet3.xml><?xml version="1.0" encoding="utf-8"?>
<worksheet xmlns="http://schemas.openxmlformats.org/spreadsheetml/2006/main" xmlns:r="http://schemas.openxmlformats.org/officeDocument/2006/relationships">
  <dimension ref="A1:N31"/>
  <sheetViews>
    <sheetView showGridLines="0" zoomScalePageLayoutView="0" workbookViewId="0" topLeftCell="A1">
      <selection activeCell="A1" sqref="A1"/>
    </sheetView>
  </sheetViews>
  <sheetFormatPr defaultColWidth="9.140625" defaultRowHeight="12.75"/>
  <cols>
    <col min="1" max="1" width="30.57421875" style="1" customWidth="1"/>
    <col min="2" max="2" width="6.7109375" style="1" customWidth="1"/>
    <col min="3" max="3" width="0.85546875" style="1" customWidth="1"/>
    <col min="4" max="4" width="6.7109375" style="1" customWidth="1"/>
    <col min="5" max="5" width="8.140625" style="1" bestFit="1" customWidth="1"/>
    <col min="6" max="6" width="0.85546875" style="1" customWidth="1"/>
    <col min="7" max="7" width="6.7109375" style="1" customWidth="1"/>
    <col min="8" max="8" width="8.140625" style="1" bestFit="1" customWidth="1"/>
    <col min="9" max="9" width="0.85546875" style="1" customWidth="1"/>
    <col min="10" max="11" width="6.7109375" style="1" customWidth="1"/>
    <col min="12" max="12" width="5.7109375" style="1" bestFit="1" customWidth="1"/>
    <col min="13" max="13" width="0.85546875" style="1" customWidth="1"/>
    <col min="14" max="14" width="6.7109375" style="1" customWidth="1"/>
    <col min="15" max="16384" width="9.140625" style="1" customWidth="1"/>
  </cols>
  <sheetData>
    <row r="1" ht="15">
      <c r="A1" s="86" t="s">
        <v>39</v>
      </c>
    </row>
    <row r="4" spans="1:14" ht="12.75">
      <c r="A4" s="580"/>
      <c r="B4" s="581" t="s">
        <v>5</v>
      </c>
      <c r="C4" s="286"/>
      <c r="D4" s="581" t="s">
        <v>84</v>
      </c>
      <c r="E4" s="582"/>
      <c r="F4" s="286"/>
      <c r="G4" s="581" t="s">
        <v>5</v>
      </c>
      <c r="H4" s="582"/>
      <c r="I4" s="286"/>
      <c r="J4" s="941" t="s">
        <v>855</v>
      </c>
      <c r="K4" s="942"/>
      <c r="L4" s="942"/>
      <c r="M4" s="286"/>
      <c r="N4" s="688" t="s">
        <v>763</v>
      </c>
    </row>
    <row r="5" spans="1:14" ht="12.75">
      <c r="A5" s="583" t="s">
        <v>16</v>
      </c>
      <c r="B5" s="584" t="s">
        <v>761</v>
      </c>
      <c r="C5" s="294"/>
      <c r="D5" s="584" t="s">
        <v>761</v>
      </c>
      <c r="E5" s="585" t="s">
        <v>17</v>
      </c>
      <c r="F5" s="294"/>
      <c r="G5" s="584" t="s">
        <v>551</v>
      </c>
      <c r="H5" s="585" t="s">
        <v>17</v>
      </c>
      <c r="I5" s="294"/>
      <c r="J5" s="584" t="s">
        <v>761</v>
      </c>
      <c r="K5" s="584" t="s">
        <v>551</v>
      </c>
      <c r="L5" s="585" t="s">
        <v>17</v>
      </c>
      <c r="M5" s="294"/>
      <c r="N5" s="584" t="s">
        <v>551</v>
      </c>
    </row>
    <row r="6" spans="1:14" ht="12.75">
      <c r="A6" s="8" t="s">
        <v>18</v>
      </c>
      <c r="B6" s="801">
        <v>4683</v>
      </c>
      <c r="C6" s="801"/>
      <c r="D6" s="801">
        <v>4632</v>
      </c>
      <c r="E6" s="802">
        <v>1.1010362694300517</v>
      </c>
      <c r="F6" s="801">
        <v>3435</v>
      </c>
      <c r="G6" s="801">
        <v>5172</v>
      </c>
      <c r="H6" s="802">
        <v>-9.45475638051044</v>
      </c>
      <c r="I6" s="8"/>
      <c r="J6" s="801">
        <v>14261</v>
      </c>
      <c r="K6" s="801">
        <v>14933</v>
      </c>
      <c r="L6" s="802">
        <v>-4.500100448670729</v>
      </c>
      <c r="M6" s="803"/>
      <c r="N6" s="801">
        <v>19943</v>
      </c>
    </row>
    <row r="7" spans="1:14" ht="12.75">
      <c r="A7" s="8" t="s">
        <v>19</v>
      </c>
      <c r="B7" s="801">
        <v>3748</v>
      </c>
      <c r="C7" s="801"/>
      <c r="D7" s="801">
        <v>4812</v>
      </c>
      <c r="E7" s="802">
        <v>-22.111388196176225</v>
      </c>
      <c r="F7" s="801">
        <v>2947</v>
      </c>
      <c r="G7" s="801">
        <v>3814</v>
      </c>
      <c r="H7" s="802">
        <v>-1.73046670162559</v>
      </c>
      <c r="I7" s="8"/>
      <c r="J7" s="801">
        <v>12834</v>
      </c>
      <c r="K7" s="801">
        <v>11753</v>
      </c>
      <c r="L7" s="802">
        <v>9.197651663405088</v>
      </c>
      <c r="M7" s="803"/>
      <c r="N7" s="801">
        <v>16306</v>
      </c>
    </row>
    <row r="8" spans="1:14" ht="12.75">
      <c r="A8" s="8" t="s">
        <v>20</v>
      </c>
      <c r="B8" s="801">
        <v>928</v>
      </c>
      <c r="C8" s="801"/>
      <c r="D8" s="801">
        <v>766</v>
      </c>
      <c r="E8" s="802">
        <v>21.148825065274153</v>
      </c>
      <c r="F8" s="801">
        <v>638</v>
      </c>
      <c r="G8" s="801">
        <v>654</v>
      </c>
      <c r="H8" s="802">
        <v>41.896024464831804</v>
      </c>
      <c r="I8" s="8"/>
      <c r="J8" s="801">
        <v>2949</v>
      </c>
      <c r="K8" s="801">
        <v>2578</v>
      </c>
      <c r="L8" s="802">
        <v>14.39100077579519</v>
      </c>
      <c r="M8" s="803"/>
      <c r="N8" s="801">
        <v>2921</v>
      </c>
    </row>
    <row r="9" spans="1:14" ht="12.75">
      <c r="A9" s="8" t="s">
        <v>21</v>
      </c>
      <c r="B9" s="801">
        <v>706</v>
      </c>
      <c r="C9" s="801"/>
      <c r="D9" s="801">
        <v>732</v>
      </c>
      <c r="E9" s="802">
        <v>-3.551912568306011</v>
      </c>
      <c r="F9" s="801">
        <v>532</v>
      </c>
      <c r="G9" s="801">
        <v>829</v>
      </c>
      <c r="H9" s="802">
        <v>-14.837153196622438</v>
      </c>
      <c r="I9" s="8"/>
      <c r="J9" s="801">
        <v>2378</v>
      </c>
      <c r="K9" s="801">
        <v>2491</v>
      </c>
      <c r="L9" s="802">
        <v>-4.53633079084705</v>
      </c>
      <c r="M9" s="8"/>
      <c r="N9" s="801">
        <v>3345</v>
      </c>
    </row>
    <row r="10" spans="1:14" ht="12.75">
      <c r="A10" s="9" t="s">
        <v>22</v>
      </c>
      <c r="B10" s="74">
        <v>14</v>
      </c>
      <c r="C10" s="74"/>
      <c r="D10" s="74">
        <v>142</v>
      </c>
      <c r="E10" s="802">
        <v>-90.14084507042254</v>
      </c>
      <c r="F10" s="74">
        <v>133</v>
      </c>
      <c r="G10" s="74">
        <v>2184</v>
      </c>
      <c r="H10" s="802">
        <v>-99.35897435897436</v>
      </c>
      <c r="I10" s="9"/>
      <c r="J10" s="74">
        <v>353</v>
      </c>
      <c r="K10" s="74">
        <v>2418</v>
      </c>
      <c r="L10" s="802">
        <v>-85.40115798180314</v>
      </c>
      <c r="M10" s="9"/>
      <c r="N10" s="74">
        <v>4421</v>
      </c>
    </row>
    <row r="11" spans="1:14" ht="12.75">
      <c r="A11" s="496" t="s">
        <v>23</v>
      </c>
      <c r="B11" s="804">
        <v>10079</v>
      </c>
      <c r="C11" s="804"/>
      <c r="D11" s="804">
        <v>11084</v>
      </c>
      <c r="E11" s="805">
        <v>-9.067123782028148</v>
      </c>
      <c r="F11" s="804">
        <v>7685</v>
      </c>
      <c r="G11" s="804">
        <v>12653</v>
      </c>
      <c r="H11" s="805">
        <v>-20.34300165968545</v>
      </c>
      <c r="I11" s="496"/>
      <c r="J11" s="804">
        <v>32775</v>
      </c>
      <c r="K11" s="804">
        <v>34173</v>
      </c>
      <c r="L11" s="805">
        <v>-4.090948994820472</v>
      </c>
      <c r="M11" s="496"/>
      <c r="N11" s="804">
        <v>46936</v>
      </c>
    </row>
    <row r="12" spans="1:14" ht="12.75">
      <c r="A12" s="8"/>
      <c r="B12" s="801"/>
      <c r="C12" s="801"/>
      <c r="D12" s="801"/>
      <c r="E12" s="802"/>
      <c r="F12" s="801"/>
      <c r="G12" s="801"/>
      <c r="H12" s="802"/>
      <c r="I12" s="8"/>
      <c r="J12" s="801"/>
      <c r="K12" s="801"/>
      <c r="L12" s="802"/>
      <c r="M12" s="8"/>
      <c r="N12" s="801"/>
    </row>
    <row r="13" spans="1:14" ht="12.75">
      <c r="A13" s="10" t="s">
        <v>24</v>
      </c>
      <c r="B13" s="801">
        <v>-3602</v>
      </c>
      <c r="C13" s="801"/>
      <c r="D13" s="801">
        <v>-3754</v>
      </c>
      <c r="E13" s="802">
        <v>-4.049014384656367</v>
      </c>
      <c r="F13" s="801">
        <v>-3113</v>
      </c>
      <c r="G13" s="801">
        <v>-3392</v>
      </c>
      <c r="H13" s="802">
        <v>6.191037735849057</v>
      </c>
      <c r="I13" s="8"/>
      <c r="J13" s="801">
        <v>-10912</v>
      </c>
      <c r="K13" s="801">
        <v>-10346</v>
      </c>
      <c r="L13" s="802">
        <v>5.470713319157163</v>
      </c>
      <c r="M13" s="8"/>
      <c r="N13" s="801">
        <v>-13760</v>
      </c>
    </row>
    <row r="14" spans="1:14" ht="12.75">
      <c r="A14" s="3" t="s">
        <v>25</v>
      </c>
      <c r="B14" s="801">
        <v>-1323</v>
      </c>
      <c r="C14" s="801"/>
      <c r="D14" s="801">
        <v>-1347</v>
      </c>
      <c r="E14" s="802">
        <v>-1.7817371937639197</v>
      </c>
      <c r="F14" s="801">
        <v>-1775</v>
      </c>
      <c r="G14" s="801">
        <v>-1549</v>
      </c>
      <c r="H14" s="802">
        <v>-14.59005810200129</v>
      </c>
      <c r="I14" s="8"/>
      <c r="J14" s="801">
        <v>-4193</v>
      </c>
      <c r="K14" s="801">
        <v>-4529</v>
      </c>
      <c r="L14" s="802">
        <v>-7.418856259659969</v>
      </c>
      <c r="M14" s="8"/>
      <c r="N14" s="801">
        <v>-6310</v>
      </c>
    </row>
    <row r="15" spans="1:14" ht="36">
      <c r="A15" s="3" t="s">
        <v>26</v>
      </c>
      <c r="B15" s="801">
        <v>-527</v>
      </c>
      <c r="C15" s="801"/>
      <c r="D15" s="801">
        <v>-505</v>
      </c>
      <c r="E15" s="802">
        <v>4.356435643564356</v>
      </c>
      <c r="F15" s="801">
        <v>112</v>
      </c>
      <c r="G15" s="801">
        <v>-554</v>
      </c>
      <c r="H15" s="802">
        <v>-4.873646209386282</v>
      </c>
      <c r="I15" s="8"/>
      <c r="J15" s="801">
        <v>-1511</v>
      </c>
      <c r="K15" s="801">
        <v>-1477</v>
      </c>
      <c r="L15" s="802">
        <v>2.3019634394041977</v>
      </c>
      <c r="M15" s="8"/>
      <c r="N15" s="801">
        <v>-2073</v>
      </c>
    </row>
    <row r="16" spans="1:14" ht="12.75">
      <c r="A16" s="497" t="s">
        <v>28</v>
      </c>
      <c r="B16" s="804">
        <v>-5452</v>
      </c>
      <c r="C16" s="804"/>
      <c r="D16" s="804">
        <v>-5606</v>
      </c>
      <c r="E16" s="805">
        <v>-2.7470567249375666</v>
      </c>
      <c r="F16" s="804">
        <v>-5008</v>
      </c>
      <c r="G16" s="804">
        <v>-5495</v>
      </c>
      <c r="H16" s="805">
        <v>-0.7825295723384895</v>
      </c>
      <c r="I16" s="496"/>
      <c r="J16" s="804">
        <v>-16616</v>
      </c>
      <c r="K16" s="804">
        <v>-16352</v>
      </c>
      <c r="L16" s="805">
        <v>1.6144814090019568</v>
      </c>
      <c r="M16" s="496"/>
      <c r="N16" s="804">
        <v>-22143</v>
      </c>
    </row>
    <row r="17" spans="1:14" ht="12.75">
      <c r="A17" s="90"/>
      <c r="B17" s="73"/>
      <c r="C17" s="73"/>
      <c r="D17" s="73"/>
      <c r="E17" s="806"/>
      <c r="F17" s="73"/>
      <c r="G17" s="73"/>
      <c r="H17" s="806"/>
      <c r="I17" s="71"/>
      <c r="J17" s="73"/>
      <c r="K17" s="73"/>
      <c r="L17" s="806"/>
      <c r="M17" s="71"/>
      <c r="N17" s="73"/>
    </row>
    <row r="18" spans="1:14" ht="12.75">
      <c r="A18" s="90" t="s">
        <v>29</v>
      </c>
      <c r="B18" s="73">
        <v>4627</v>
      </c>
      <c r="C18" s="73"/>
      <c r="D18" s="73">
        <v>5478</v>
      </c>
      <c r="E18" s="806">
        <v>-15.534866739686018</v>
      </c>
      <c r="F18" s="73">
        <v>-5128</v>
      </c>
      <c r="G18" s="73">
        <v>7158</v>
      </c>
      <c r="H18" s="806">
        <v>-35.35903883766415</v>
      </c>
      <c r="I18" s="71"/>
      <c r="J18" s="73">
        <v>16159</v>
      </c>
      <c r="K18" s="73">
        <v>17821</v>
      </c>
      <c r="L18" s="806">
        <v>-9.326075977779025</v>
      </c>
      <c r="M18" s="71"/>
      <c r="N18" s="73">
        <v>24793</v>
      </c>
    </row>
    <row r="19" spans="1:14" ht="12.75">
      <c r="A19" s="8"/>
      <c r="B19" s="801"/>
      <c r="C19" s="801"/>
      <c r="D19" s="801"/>
      <c r="E19" s="802"/>
      <c r="F19" s="801"/>
      <c r="G19" s="801"/>
      <c r="H19" s="802"/>
      <c r="I19" s="8"/>
      <c r="J19" s="801"/>
      <c r="K19" s="801"/>
      <c r="L19" s="802"/>
      <c r="M19" s="8"/>
      <c r="N19" s="801"/>
    </row>
    <row r="20" spans="1:14" ht="24">
      <c r="A20" s="498" t="s">
        <v>553</v>
      </c>
      <c r="B20" s="801">
        <v>-53</v>
      </c>
      <c r="C20" s="801"/>
      <c r="D20" s="801">
        <v>-6</v>
      </c>
      <c r="E20" s="802">
        <v>0</v>
      </c>
      <c r="F20" s="801">
        <v>4</v>
      </c>
      <c r="G20" s="801">
        <v>-20</v>
      </c>
      <c r="H20" s="802">
        <v>165</v>
      </c>
      <c r="I20" s="8"/>
      <c r="J20" s="801">
        <v>-135</v>
      </c>
      <c r="K20" s="801">
        <v>-36</v>
      </c>
      <c r="L20" s="802">
        <v>0</v>
      </c>
      <c r="M20" s="8"/>
      <c r="N20" s="801">
        <v>-121</v>
      </c>
    </row>
    <row r="21" spans="1:14" ht="12.75">
      <c r="A21" s="499" t="s">
        <v>31</v>
      </c>
      <c r="B21" s="74">
        <v>-256</v>
      </c>
      <c r="C21" s="74"/>
      <c r="D21" s="74">
        <v>-220</v>
      </c>
      <c r="E21" s="807">
        <v>16.363636363636363</v>
      </c>
      <c r="F21" s="74">
        <v>-197</v>
      </c>
      <c r="G21" s="74">
        <v>-473</v>
      </c>
      <c r="H21" s="802">
        <v>-45.87737843551797</v>
      </c>
      <c r="I21" s="9"/>
      <c r="J21" s="74">
        <v>-664</v>
      </c>
      <c r="K21" s="74">
        <v>-1014</v>
      </c>
      <c r="L21" s="802">
        <v>-34.51676528599605</v>
      </c>
      <c r="M21" s="9"/>
      <c r="N21" s="74">
        <v>-1324</v>
      </c>
    </row>
    <row r="22" spans="1:14" ht="12.75">
      <c r="A22" s="500" t="s">
        <v>32</v>
      </c>
      <c r="B22" s="496">
        <v>4318</v>
      </c>
      <c r="C22" s="496"/>
      <c r="D22" s="496">
        <v>5252</v>
      </c>
      <c r="E22" s="805">
        <v>-17.783701447067784</v>
      </c>
      <c r="F22" s="496">
        <v>2484</v>
      </c>
      <c r="G22" s="496">
        <v>6665</v>
      </c>
      <c r="H22" s="805">
        <v>-35.21380345086271</v>
      </c>
      <c r="I22" s="496"/>
      <c r="J22" s="496">
        <v>15360</v>
      </c>
      <c r="K22" s="496">
        <v>16771</v>
      </c>
      <c r="L22" s="805">
        <v>-8.413332538310177</v>
      </c>
      <c r="M22" s="496"/>
      <c r="N22" s="496">
        <v>23348</v>
      </c>
    </row>
    <row r="23" spans="1:14" ht="12.75">
      <c r="A23" s="501"/>
      <c r="B23" s="71"/>
      <c r="C23" s="71"/>
      <c r="D23" s="71"/>
      <c r="E23" s="806"/>
      <c r="F23" s="71"/>
      <c r="G23" s="71"/>
      <c r="H23" s="806"/>
      <c r="I23" s="71"/>
      <c r="J23" s="71"/>
      <c r="K23" s="71"/>
      <c r="L23" s="806"/>
      <c r="M23" s="71"/>
      <c r="N23" s="71"/>
    </row>
    <row r="24" spans="1:14" ht="12.75">
      <c r="A24" s="9" t="s">
        <v>33</v>
      </c>
      <c r="B24" s="74">
        <v>-915</v>
      </c>
      <c r="C24" s="74"/>
      <c r="D24" s="74">
        <v>-1326</v>
      </c>
      <c r="E24" s="802">
        <v>-30.995475113122172</v>
      </c>
      <c r="F24" s="74">
        <v>-676</v>
      </c>
      <c r="G24" s="74">
        <v>-1192</v>
      </c>
      <c r="H24" s="802">
        <v>-23.23825503355705</v>
      </c>
      <c r="I24" s="9"/>
      <c r="J24" s="74">
        <v>-3380</v>
      </c>
      <c r="K24" s="74">
        <v>-3240</v>
      </c>
      <c r="L24" s="807">
        <v>4.320987654320987</v>
      </c>
      <c r="M24" s="9"/>
      <c r="N24" s="74">
        <v>-4129</v>
      </c>
    </row>
    <row r="25" spans="1:14" ht="12.75">
      <c r="A25" s="502" t="s">
        <v>35</v>
      </c>
      <c r="B25" s="804">
        <v>3403</v>
      </c>
      <c r="C25" s="805"/>
      <c r="D25" s="804">
        <v>3926</v>
      </c>
      <c r="E25" s="805">
        <v>-13.321446765155374</v>
      </c>
      <c r="F25" s="805">
        <v>2747</v>
      </c>
      <c r="G25" s="804">
        <v>5473</v>
      </c>
      <c r="H25" s="805">
        <v>-37.82203544673853</v>
      </c>
      <c r="I25" s="496"/>
      <c r="J25" s="804">
        <v>11980</v>
      </c>
      <c r="K25" s="804">
        <v>13531</v>
      </c>
      <c r="L25" s="805">
        <v>-11.46256743773557</v>
      </c>
      <c r="M25" s="496"/>
      <c r="N25" s="804">
        <v>19219</v>
      </c>
    </row>
    <row r="26" spans="1:14" ht="12.75">
      <c r="A26" s="799"/>
      <c r="B26" s="808"/>
      <c r="C26" s="808"/>
      <c r="D26" s="808"/>
      <c r="E26" s="808"/>
      <c r="F26" s="808"/>
      <c r="G26" s="808"/>
      <c r="H26" s="808"/>
      <c r="I26" s="808"/>
      <c r="J26" s="808"/>
      <c r="K26" s="808"/>
      <c r="L26" s="808"/>
      <c r="M26" s="808"/>
      <c r="N26" s="808"/>
    </row>
    <row r="27" spans="1:14" ht="12.75">
      <c r="A27" s="9" t="s">
        <v>36</v>
      </c>
      <c r="B27" s="74"/>
      <c r="C27" s="74"/>
      <c r="D27" s="74"/>
      <c r="E27" s="807">
        <v>0</v>
      </c>
      <c r="F27" s="74">
        <v>5</v>
      </c>
      <c r="G27" s="74">
        <v>1</v>
      </c>
      <c r="H27" s="802">
        <v>-100</v>
      </c>
      <c r="I27" s="9"/>
      <c r="J27" s="74"/>
      <c r="K27" s="74">
        <v>1</v>
      </c>
      <c r="L27" s="807">
        <v>-100</v>
      </c>
      <c r="M27" s="9"/>
      <c r="N27" s="74">
        <v>1</v>
      </c>
    </row>
    <row r="28" spans="1:14" ht="12.75">
      <c r="A28" s="9" t="s">
        <v>322</v>
      </c>
      <c r="B28" s="74">
        <v>3403</v>
      </c>
      <c r="C28" s="74"/>
      <c r="D28" s="74">
        <v>3926</v>
      </c>
      <c r="E28" s="807">
        <v>-13.321446765155374</v>
      </c>
      <c r="F28" s="74">
        <v>2742</v>
      </c>
      <c r="G28" s="74">
        <v>5472</v>
      </c>
      <c r="H28" s="802">
        <v>-37.81067251461988</v>
      </c>
      <c r="I28" s="9"/>
      <c r="J28" s="74">
        <v>11980</v>
      </c>
      <c r="K28" s="74">
        <v>13530</v>
      </c>
      <c r="L28" s="807">
        <v>-11.456023651145603</v>
      </c>
      <c r="M28" s="9"/>
      <c r="N28" s="74">
        <v>19218</v>
      </c>
    </row>
    <row r="29" spans="1:14" ht="12.75">
      <c r="A29" s="9"/>
      <c r="B29" s="795"/>
      <c r="C29" s="795"/>
      <c r="D29" s="795"/>
      <c r="E29" s="796"/>
      <c r="F29" s="795"/>
      <c r="G29" s="795"/>
      <c r="H29" s="793"/>
      <c r="I29" s="72"/>
      <c r="J29" s="795"/>
      <c r="K29" s="795"/>
      <c r="L29" s="796"/>
      <c r="M29" s="72"/>
      <c r="N29" s="795"/>
    </row>
    <row r="30" spans="1:14" ht="12.75">
      <c r="A30" s="3" t="s">
        <v>37</v>
      </c>
      <c r="B30" s="797" t="s">
        <v>856</v>
      </c>
      <c r="C30" s="797"/>
      <c r="D30" s="797" t="s">
        <v>815</v>
      </c>
      <c r="E30" s="797"/>
      <c r="F30" s="797"/>
      <c r="G30" s="797" t="s">
        <v>646</v>
      </c>
      <c r="H30" s="797"/>
      <c r="I30" s="798"/>
      <c r="J30" s="797" t="s">
        <v>857</v>
      </c>
      <c r="K30" s="797" t="s">
        <v>858</v>
      </c>
      <c r="L30" s="800"/>
      <c r="M30" s="794"/>
      <c r="N30" s="797" t="s">
        <v>731</v>
      </c>
    </row>
    <row r="31" spans="1:14" ht="12.75">
      <c r="A31" s="3" t="s">
        <v>38</v>
      </c>
      <c r="B31" s="797" t="s">
        <v>859</v>
      </c>
      <c r="C31" s="797"/>
      <c r="D31" s="797" t="s">
        <v>816</v>
      </c>
      <c r="E31" s="797"/>
      <c r="F31" s="797"/>
      <c r="G31" s="797" t="s">
        <v>647</v>
      </c>
      <c r="H31" s="797"/>
      <c r="I31" s="798"/>
      <c r="J31" s="797" t="s">
        <v>860</v>
      </c>
      <c r="K31" s="797" t="s">
        <v>861</v>
      </c>
      <c r="L31" s="800"/>
      <c r="M31" s="794"/>
      <c r="N31" s="797" t="s">
        <v>733</v>
      </c>
    </row>
  </sheetData>
  <sheetProtection/>
  <mergeCells count="1">
    <mergeCell ref="J4:L4"/>
  </mergeCells>
  <printOptions/>
  <pageMargins left="0.75" right="0.75" top="1" bottom="1" header="0.5" footer="0.5"/>
  <pageSetup horizontalDpi="1200" verticalDpi="1200" orientation="portrait" paperSize="9" r:id="rId1"/>
</worksheet>
</file>

<file path=xl/worksheets/sheet30.xml><?xml version="1.0" encoding="utf-8"?>
<worksheet xmlns="http://schemas.openxmlformats.org/spreadsheetml/2006/main" xmlns:r="http://schemas.openxmlformats.org/officeDocument/2006/relationships">
  <dimension ref="A1:J25"/>
  <sheetViews>
    <sheetView showGridLines="0" zoomScalePageLayoutView="0" workbookViewId="0" topLeftCell="A1">
      <selection activeCell="A1" sqref="A1"/>
    </sheetView>
  </sheetViews>
  <sheetFormatPr defaultColWidth="9.140625" defaultRowHeight="12.75"/>
  <cols>
    <col min="1" max="1" width="39.421875" style="1" customWidth="1"/>
    <col min="2" max="16384" width="9.140625" style="1" customWidth="1"/>
  </cols>
  <sheetData>
    <row r="1" ht="15">
      <c r="A1" s="82" t="s">
        <v>47</v>
      </c>
    </row>
    <row r="2" ht="15">
      <c r="A2" s="82" t="s">
        <v>233</v>
      </c>
    </row>
    <row r="3" spans="1:10" ht="12.75">
      <c r="A3" s="333"/>
      <c r="B3" s="48" t="s">
        <v>5</v>
      </c>
      <c r="C3" s="48" t="s">
        <v>4</v>
      </c>
      <c r="D3" s="48" t="s">
        <v>83</v>
      </c>
      <c r="E3" s="48" t="s">
        <v>84</v>
      </c>
      <c r="F3" s="48" t="s">
        <v>5</v>
      </c>
      <c r="G3" s="48" t="s">
        <v>4</v>
      </c>
      <c r="H3" s="48" t="s">
        <v>83</v>
      </c>
      <c r="I3" s="48" t="s">
        <v>84</v>
      </c>
      <c r="J3" s="48" t="s">
        <v>5</v>
      </c>
    </row>
    <row r="4" spans="1:10" ht="12.75">
      <c r="A4" s="334" t="s">
        <v>16</v>
      </c>
      <c r="B4" s="47">
        <v>2013</v>
      </c>
      <c r="C4" s="47">
        <v>2013</v>
      </c>
      <c r="D4" s="47">
        <v>2014</v>
      </c>
      <c r="E4" s="47">
        <v>2014</v>
      </c>
      <c r="F4" s="47">
        <v>2014</v>
      </c>
      <c r="G4" s="47">
        <v>2014</v>
      </c>
      <c r="H4" s="47">
        <v>2015</v>
      </c>
      <c r="I4" s="47">
        <v>2015</v>
      </c>
      <c r="J4" s="47">
        <v>2015</v>
      </c>
    </row>
    <row r="5" spans="1:10" ht="12.75">
      <c r="A5" s="335" t="s">
        <v>713</v>
      </c>
      <c r="B5" s="186">
        <v>717</v>
      </c>
      <c r="C5" s="186">
        <v>755</v>
      </c>
      <c r="D5" s="186">
        <v>717</v>
      </c>
      <c r="E5" s="186">
        <v>736</v>
      </c>
      <c r="F5" s="186">
        <v>780</v>
      </c>
      <c r="G5" s="186">
        <v>762</v>
      </c>
      <c r="H5" s="186">
        <v>854</v>
      </c>
      <c r="I5" s="186">
        <v>848</v>
      </c>
      <c r="J5" s="186">
        <v>826</v>
      </c>
    </row>
    <row r="6" spans="1:10" ht="12.75">
      <c r="A6" s="336" t="s">
        <v>875</v>
      </c>
      <c r="B6" s="186">
        <v>307</v>
      </c>
      <c r="C6" s="186">
        <v>352</v>
      </c>
      <c r="D6" s="186">
        <v>312</v>
      </c>
      <c r="E6" s="186">
        <v>338</v>
      </c>
      <c r="F6" s="186">
        <v>297</v>
      </c>
      <c r="G6" s="186">
        <v>323</v>
      </c>
      <c r="H6" s="186">
        <v>367</v>
      </c>
      <c r="I6" s="186">
        <v>234</v>
      </c>
      <c r="J6" s="186">
        <v>189</v>
      </c>
    </row>
    <row r="7" spans="1:10" ht="12.75">
      <c r="A7" s="336" t="s">
        <v>714</v>
      </c>
      <c r="B7" s="186">
        <v>37</v>
      </c>
      <c r="C7" s="186">
        <v>36</v>
      </c>
      <c r="D7" s="186">
        <v>28</v>
      </c>
      <c r="E7" s="186">
        <v>24</v>
      </c>
      <c r="F7" s="186">
        <v>21</v>
      </c>
      <c r="G7" s="186">
        <v>4</v>
      </c>
      <c r="H7" s="186">
        <v>38</v>
      </c>
      <c r="I7" s="186">
        <v>-43</v>
      </c>
      <c r="J7" s="186">
        <v>-12</v>
      </c>
    </row>
    <row r="8" spans="1:10" ht="12.75">
      <c r="A8" s="336" t="s">
        <v>277</v>
      </c>
      <c r="B8" s="186">
        <v>84</v>
      </c>
      <c r="C8" s="186">
        <v>96</v>
      </c>
      <c r="D8" s="186">
        <v>118</v>
      </c>
      <c r="E8" s="186">
        <v>99</v>
      </c>
      <c r="F8" s="186">
        <v>110</v>
      </c>
      <c r="G8" s="186">
        <v>118</v>
      </c>
      <c r="H8" s="186">
        <v>108</v>
      </c>
      <c r="I8" s="186">
        <v>125</v>
      </c>
      <c r="J8" s="186">
        <v>102</v>
      </c>
    </row>
    <row r="9" spans="1:10" ht="12.75">
      <c r="A9" s="337" t="s">
        <v>715</v>
      </c>
      <c r="B9" s="248">
        <v>1145</v>
      </c>
      <c r="C9" s="248">
        <v>1239</v>
      </c>
      <c r="D9" s="248">
        <v>1175</v>
      </c>
      <c r="E9" s="248">
        <v>1197</v>
      </c>
      <c r="F9" s="248">
        <v>1208</v>
      </c>
      <c r="G9" s="248">
        <v>1207</v>
      </c>
      <c r="H9" s="248">
        <v>1367</v>
      </c>
      <c r="I9" s="248">
        <v>1164</v>
      </c>
      <c r="J9" s="248">
        <v>1105</v>
      </c>
    </row>
    <row r="10" spans="1:10" ht="12.75">
      <c r="A10" s="335" t="s">
        <v>716</v>
      </c>
      <c r="B10" s="186">
        <v>-422</v>
      </c>
      <c r="C10" s="186">
        <v>-450</v>
      </c>
      <c r="D10" s="186">
        <v>-400</v>
      </c>
      <c r="E10" s="186">
        <v>-456</v>
      </c>
      <c r="F10" s="186">
        <v>-431</v>
      </c>
      <c r="G10" s="186">
        <v>-491</v>
      </c>
      <c r="H10" s="186">
        <v>-447</v>
      </c>
      <c r="I10" s="186">
        <v>-463</v>
      </c>
      <c r="J10" s="186">
        <v>-429</v>
      </c>
    </row>
    <row r="11" spans="1:10" ht="12.75">
      <c r="A11" s="335" t="s">
        <v>717</v>
      </c>
      <c r="B11" s="186">
        <v>-235</v>
      </c>
      <c r="C11" s="186">
        <v>-238</v>
      </c>
      <c r="D11" s="186">
        <v>-224</v>
      </c>
      <c r="E11" s="186">
        <v>-246</v>
      </c>
      <c r="F11" s="186">
        <v>-246</v>
      </c>
      <c r="G11" s="186">
        <v>-227</v>
      </c>
      <c r="H11" s="186">
        <v>-218</v>
      </c>
      <c r="I11" s="186">
        <v>-237</v>
      </c>
      <c r="J11" s="186">
        <v>-242</v>
      </c>
    </row>
    <row r="12" spans="1:10" ht="12.75">
      <c r="A12" s="337" t="s">
        <v>234</v>
      </c>
      <c r="B12" s="248">
        <v>-657</v>
      </c>
      <c r="C12" s="248">
        <v>-688</v>
      </c>
      <c r="D12" s="248">
        <v>-624</v>
      </c>
      <c r="E12" s="248">
        <v>-702</v>
      </c>
      <c r="F12" s="248">
        <v>-677</v>
      </c>
      <c r="G12" s="248">
        <v>-718</v>
      </c>
      <c r="H12" s="248">
        <v>-665</v>
      </c>
      <c r="I12" s="248">
        <v>-700</v>
      </c>
      <c r="J12" s="248">
        <v>-671</v>
      </c>
    </row>
    <row r="13" spans="1:10" ht="12.75">
      <c r="A13" s="338" t="s">
        <v>32</v>
      </c>
      <c r="B13" s="223">
        <v>488</v>
      </c>
      <c r="C13" s="223">
        <v>551</v>
      </c>
      <c r="D13" s="223">
        <v>551</v>
      </c>
      <c r="E13" s="223">
        <v>495</v>
      </c>
      <c r="F13" s="223">
        <v>531</v>
      </c>
      <c r="G13" s="223">
        <v>489</v>
      </c>
      <c r="H13" s="223">
        <v>702</v>
      </c>
      <c r="I13" s="223">
        <v>464</v>
      </c>
      <c r="J13" s="223">
        <v>434</v>
      </c>
    </row>
    <row r="14" spans="1:10" ht="12.75">
      <c r="A14" s="339" t="s">
        <v>235</v>
      </c>
      <c r="B14" s="186">
        <v>8222</v>
      </c>
      <c r="C14" s="186">
        <v>8222</v>
      </c>
      <c r="D14" s="186">
        <v>8222</v>
      </c>
      <c r="E14" s="186">
        <v>8222</v>
      </c>
      <c r="F14" s="186">
        <v>8222</v>
      </c>
      <c r="G14" s="186">
        <v>8222</v>
      </c>
      <c r="H14" s="186">
        <v>8435</v>
      </c>
      <c r="I14" s="186">
        <v>8435</v>
      </c>
      <c r="J14" s="186">
        <v>8435</v>
      </c>
    </row>
    <row r="15" spans="1:10" ht="13.5">
      <c r="A15" s="5" t="s">
        <v>878</v>
      </c>
      <c r="B15" s="250">
        <v>20.65482850887862</v>
      </c>
      <c r="C15" s="250">
        <v>23.32133300900024</v>
      </c>
      <c r="D15" s="250">
        <v>23.32133300900024</v>
      </c>
      <c r="E15" s="250">
        <v>20.95110678666991</v>
      </c>
      <c r="F15" s="578">
        <v>22.474823643882267</v>
      </c>
      <c r="G15" s="578">
        <v>20.697153977134516</v>
      </c>
      <c r="H15" s="578">
        <v>28.962181387077653</v>
      </c>
      <c r="I15" s="578">
        <v>19.14309425014819</v>
      </c>
      <c r="J15" s="578">
        <v>17.90539419087137</v>
      </c>
    </row>
    <row r="16" spans="1:10" ht="12.75">
      <c r="A16" s="249" t="s">
        <v>236</v>
      </c>
      <c r="B16" s="186">
        <v>7123</v>
      </c>
      <c r="C16" s="186">
        <v>7690</v>
      </c>
      <c r="D16" s="186">
        <v>9291</v>
      </c>
      <c r="E16" s="186">
        <v>8854</v>
      </c>
      <c r="F16" s="186">
        <v>8684</v>
      </c>
      <c r="G16" s="186">
        <v>9523</v>
      </c>
      <c r="H16" s="186">
        <v>10543</v>
      </c>
      <c r="I16" s="186">
        <v>9624</v>
      </c>
      <c r="J16" s="186">
        <v>8656</v>
      </c>
    </row>
    <row r="17" spans="1:10" ht="13.5">
      <c r="A17" s="4" t="s">
        <v>879</v>
      </c>
      <c r="B17" s="250">
        <v>5.924470026674154</v>
      </c>
      <c r="C17" s="250">
        <v>5.851755526657997</v>
      </c>
      <c r="D17" s="250">
        <v>4.305241631686578</v>
      </c>
      <c r="E17" s="250">
        <v>5.150214592274678</v>
      </c>
      <c r="F17" s="578">
        <v>4.963150621833257</v>
      </c>
      <c r="G17" s="578">
        <v>5.1559382547516535</v>
      </c>
      <c r="H17" s="578">
        <v>4.239779948781182</v>
      </c>
      <c r="I17" s="578">
        <v>4.810889443059019</v>
      </c>
      <c r="J17" s="578">
        <v>4.956099815157116</v>
      </c>
    </row>
    <row r="18" spans="1:10" ht="12.75">
      <c r="A18" s="338" t="s">
        <v>718</v>
      </c>
      <c r="B18" s="250"/>
      <c r="C18" s="250"/>
      <c r="D18" s="250"/>
      <c r="E18" s="250"/>
      <c r="F18" s="578"/>
      <c r="G18" s="578"/>
      <c r="H18" s="578"/>
      <c r="I18" s="578"/>
      <c r="J18" s="578"/>
    </row>
    <row r="19" spans="1:10" ht="12.75">
      <c r="A19" s="4" t="s">
        <v>237</v>
      </c>
      <c r="B19" s="186">
        <v>302</v>
      </c>
      <c r="C19" s="186">
        <v>296</v>
      </c>
      <c r="D19" s="186">
        <v>303</v>
      </c>
      <c r="E19" s="186">
        <v>287</v>
      </c>
      <c r="F19" s="186">
        <v>320</v>
      </c>
      <c r="G19" s="186">
        <v>337</v>
      </c>
      <c r="H19" s="186">
        <v>371</v>
      </c>
      <c r="I19" s="186">
        <v>319</v>
      </c>
      <c r="J19" s="186">
        <v>344</v>
      </c>
    </row>
    <row r="20" spans="1:10" ht="12.75">
      <c r="A20" s="4" t="s">
        <v>238</v>
      </c>
      <c r="B20" s="186">
        <v>159</v>
      </c>
      <c r="C20" s="186">
        <v>237</v>
      </c>
      <c r="D20" s="186">
        <v>168</v>
      </c>
      <c r="E20" s="186">
        <v>173</v>
      </c>
      <c r="F20" s="186">
        <v>172</v>
      </c>
      <c r="G20" s="186">
        <v>159</v>
      </c>
      <c r="H20" s="186">
        <v>265</v>
      </c>
      <c r="I20" s="186">
        <v>115</v>
      </c>
      <c r="J20" s="186">
        <v>76</v>
      </c>
    </row>
    <row r="21" spans="1:10" ht="12.75">
      <c r="A21" s="4" t="s">
        <v>239</v>
      </c>
      <c r="B21" s="186">
        <v>35</v>
      </c>
      <c r="C21" s="186">
        <v>21</v>
      </c>
      <c r="D21" s="186">
        <v>89</v>
      </c>
      <c r="E21" s="186">
        <v>47</v>
      </c>
      <c r="F21" s="186">
        <v>39</v>
      </c>
      <c r="G21" s="186">
        <v>34</v>
      </c>
      <c r="H21" s="186">
        <v>85</v>
      </c>
      <c r="I21" s="186">
        <v>59</v>
      </c>
      <c r="J21" s="186">
        <v>39</v>
      </c>
    </row>
    <row r="22" spans="1:10" ht="12.75">
      <c r="A22" s="4" t="s">
        <v>240</v>
      </c>
      <c r="B22" s="186">
        <v>-8</v>
      </c>
      <c r="C22" s="186">
        <v>-3</v>
      </c>
      <c r="D22" s="186">
        <v>-9</v>
      </c>
      <c r="E22" s="186">
        <v>-12</v>
      </c>
      <c r="F22" s="186">
        <v>0</v>
      </c>
      <c r="G22" s="186">
        <v>-41</v>
      </c>
      <c r="H22" s="186">
        <v>-20</v>
      </c>
      <c r="I22" s="186">
        <v>-29</v>
      </c>
      <c r="J22" s="186">
        <v>-25</v>
      </c>
    </row>
    <row r="23" spans="1:10" ht="12.75">
      <c r="A23" s="337"/>
      <c r="B23" s="248">
        <v>488</v>
      </c>
      <c r="C23" s="248">
        <v>551</v>
      </c>
      <c r="D23" s="248">
        <v>551</v>
      </c>
      <c r="E23" s="248">
        <v>495</v>
      </c>
      <c r="F23" s="248">
        <v>531</v>
      </c>
      <c r="G23" s="248">
        <v>489</v>
      </c>
      <c r="H23" s="248">
        <v>702</v>
      </c>
      <c r="I23" s="248">
        <v>464</v>
      </c>
      <c r="J23" s="248">
        <v>434</v>
      </c>
    </row>
    <row r="24" spans="1:10" ht="13.5">
      <c r="A24" s="251" t="s">
        <v>876</v>
      </c>
      <c r="B24" s="252"/>
      <c r="C24" s="252"/>
      <c r="D24" s="252"/>
      <c r="E24" s="252"/>
      <c r="F24" s="252"/>
      <c r="G24" s="252"/>
      <c r="H24" s="252"/>
      <c r="I24" s="252"/>
      <c r="J24" s="252"/>
    </row>
    <row r="25" spans="1:10" ht="13.5">
      <c r="A25" s="251" t="s">
        <v>877</v>
      </c>
      <c r="B25" s="81"/>
      <c r="C25" s="81"/>
      <c r="D25" s="81"/>
      <c r="E25" s="81"/>
      <c r="F25" s="81"/>
      <c r="G25" s="81"/>
      <c r="H25" s="81"/>
      <c r="I25" s="81"/>
      <c r="J25" s="81"/>
    </row>
  </sheetData>
  <sheetProtection/>
  <printOptions/>
  <pageMargins left="0.75" right="0.75" top="1" bottom="1" header="0.5" footer="0.5"/>
  <pageSetup horizontalDpi="1200" verticalDpi="1200" orientation="portrait" paperSize="9" r:id="rId1"/>
</worksheet>
</file>

<file path=xl/worksheets/sheet31.xml><?xml version="1.0" encoding="utf-8"?>
<worksheet xmlns="http://schemas.openxmlformats.org/spreadsheetml/2006/main" xmlns:r="http://schemas.openxmlformats.org/officeDocument/2006/relationships">
  <dimension ref="A1:J30"/>
  <sheetViews>
    <sheetView showGridLines="0" zoomScalePageLayoutView="0" workbookViewId="0" topLeftCell="A1">
      <selection activeCell="A1" sqref="A1"/>
    </sheetView>
  </sheetViews>
  <sheetFormatPr defaultColWidth="9.140625" defaultRowHeight="12.75"/>
  <cols>
    <col min="1" max="1" width="30.7109375" style="1" customWidth="1"/>
    <col min="2" max="16384" width="9.140625" style="1" customWidth="1"/>
  </cols>
  <sheetData>
    <row r="1" ht="15">
      <c r="A1" s="82" t="s">
        <v>0</v>
      </c>
    </row>
    <row r="2" ht="12.75">
      <c r="A2" s="81"/>
    </row>
    <row r="3" spans="1:10" ht="12.75">
      <c r="A3" s="340"/>
      <c r="B3" s="49" t="s">
        <v>5</v>
      </c>
      <c r="C3" s="49" t="s">
        <v>4</v>
      </c>
      <c r="D3" s="48" t="s">
        <v>83</v>
      </c>
      <c r="E3" s="48" t="s">
        <v>84</v>
      </c>
      <c r="F3" s="48" t="s">
        <v>5</v>
      </c>
      <c r="G3" s="48" t="s">
        <v>4</v>
      </c>
      <c r="H3" s="48" t="s">
        <v>83</v>
      </c>
      <c r="I3" s="48" t="s">
        <v>84</v>
      </c>
      <c r="J3" s="48" t="s">
        <v>5</v>
      </c>
    </row>
    <row r="4" spans="1:10" ht="12.75">
      <c r="A4" s="334" t="s">
        <v>16</v>
      </c>
      <c r="B4" s="47">
        <v>2013</v>
      </c>
      <c r="C4" s="47">
        <v>2013</v>
      </c>
      <c r="D4" s="47">
        <v>2014</v>
      </c>
      <c r="E4" s="47">
        <v>2014</v>
      </c>
      <c r="F4" s="47">
        <v>2014</v>
      </c>
      <c r="G4" s="47">
        <v>2014</v>
      </c>
      <c r="H4" s="47">
        <v>2015</v>
      </c>
      <c r="I4" s="47">
        <v>2015</v>
      </c>
      <c r="J4" s="47">
        <v>2015</v>
      </c>
    </row>
    <row r="5" spans="1:10" ht="12.75">
      <c r="A5" s="11"/>
      <c r="B5" s="11"/>
      <c r="C5" s="11"/>
      <c r="D5" s="11"/>
      <c r="E5" s="11"/>
      <c r="F5" s="11"/>
      <c r="G5" s="11"/>
      <c r="H5" s="11"/>
      <c r="I5" s="11"/>
      <c r="J5" s="11"/>
    </row>
    <row r="6" spans="1:10" ht="12.75">
      <c r="A6" s="341" t="s">
        <v>42</v>
      </c>
      <c r="B6" s="253">
        <v>9120</v>
      </c>
      <c r="C6" s="253">
        <v>10059</v>
      </c>
      <c r="D6" s="253">
        <v>11439</v>
      </c>
      <c r="E6" s="253">
        <v>11009</v>
      </c>
      <c r="F6" s="253">
        <v>10493</v>
      </c>
      <c r="G6" s="253">
        <v>11734</v>
      </c>
      <c r="H6" s="253">
        <v>15038</v>
      </c>
      <c r="I6" s="253">
        <v>14643</v>
      </c>
      <c r="J6" s="253">
        <v>11807</v>
      </c>
    </row>
    <row r="7" spans="1:10" ht="12.75">
      <c r="A7" s="10" t="s">
        <v>242</v>
      </c>
      <c r="B7" s="83">
        <v>1131</v>
      </c>
      <c r="C7" s="83">
        <v>1098</v>
      </c>
      <c r="D7" s="83">
        <v>1336</v>
      </c>
      <c r="E7" s="83">
        <v>1459</v>
      </c>
      <c r="F7" s="83">
        <v>1548</v>
      </c>
      <c r="G7" s="83">
        <v>1478</v>
      </c>
      <c r="H7" s="83">
        <v>1643</v>
      </c>
      <c r="I7" s="83">
        <v>1714</v>
      </c>
      <c r="J7" s="83">
        <v>1776</v>
      </c>
    </row>
    <row r="8" spans="1:10" ht="12.75">
      <c r="A8" s="10" t="s">
        <v>583</v>
      </c>
      <c r="B8" s="83">
        <v>7761</v>
      </c>
      <c r="C8" s="83">
        <v>8660</v>
      </c>
      <c r="D8" s="83">
        <v>9774</v>
      </c>
      <c r="E8" s="83">
        <v>9397</v>
      </c>
      <c r="F8" s="83">
        <v>8838</v>
      </c>
      <c r="G8" s="83">
        <v>10115</v>
      </c>
      <c r="H8" s="83">
        <v>12429</v>
      </c>
      <c r="I8" s="83">
        <v>12111</v>
      </c>
      <c r="J8" s="83">
        <v>9303</v>
      </c>
    </row>
    <row r="9" spans="1:10" ht="12.75">
      <c r="A9" s="10" t="s">
        <v>584</v>
      </c>
      <c r="B9" s="83">
        <v>228</v>
      </c>
      <c r="C9" s="83">
        <v>301</v>
      </c>
      <c r="D9" s="83">
        <v>329</v>
      </c>
      <c r="E9" s="83">
        <v>153</v>
      </c>
      <c r="F9" s="83">
        <v>107</v>
      </c>
      <c r="G9" s="83">
        <v>141</v>
      </c>
      <c r="H9" s="83">
        <v>966</v>
      </c>
      <c r="I9" s="83">
        <v>818</v>
      </c>
      <c r="J9" s="83">
        <v>728</v>
      </c>
    </row>
    <row r="10" spans="1:10" ht="12.75">
      <c r="A10" s="84" t="s">
        <v>246</v>
      </c>
      <c r="B10" s="491">
        <v>0.7160087719298246</v>
      </c>
      <c r="C10" s="491">
        <v>0.6959936375385227</v>
      </c>
      <c r="D10" s="491">
        <v>0.7221785121077017</v>
      </c>
      <c r="E10" s="491">
        <v>0.7324915977836316</v>
      </c>
      <c r="F10" s="491">
        <v>0.787667969122272</v>
      </c>
      <c r="G10" s="491">
        <v>0.7670018748934719</v>
      </c>
      <c r="H10" s="491">
        <v>0.66637850778029</v>
      </c>
      <c r="I10" s="491">
        <v>0.7111247695144438</v>
      </c>
      <c r="J10" s="491">
        <v>0.7309223342085204</v>
      </c>
    </row>
    <row r="11" spans="1:10" ht="12.75">
      <c r="A11" s="10"/>
      <c r="B11" s="254"/>
      <c r="C11" s="254"/>
      <c r="D11" s="254"/>
      <c r="E11" s="254"/>
      <c r="F11" s="254"/>
      <c r="G11" s="254"/>
      <c r="H11" s="254"/>
      <c r="I11" s="254"/>
      <c r="J11" s="254"/>
    </row>
    <row r="12" spans="1:10" ht="12.75">
      <c r="A12" s="341" t="s">
        <v>243</v>
      </c>
      <c r="B12" s="253">
        <v>4032</v>
      </c>
      <c r="C12" s="253">
        <v>4758</v>
      </c>
      <c r="D12" s="253">
        <v>5123</v>
      </c>
      <c r="E12" s="253">
        <v>4811</v>
      </c>
      <c r="F12" s="253">
        <v>4798</v>
      </c>
      <c r="G12" s="253">
        <v>5512</v>
      </c>
      <c r="H12" s="253">
        <v>7480</v>
      </c>
      <c r="I12" s="253">
        <v>7432</v>
      </c>
      <c r="J12" s="253">
        <v>5533</v>
      </c>
    </row>
    <row r="13" spans="1:10" ht="12.75">
      <c r="A13" s="10" t="s">
        <v>242</v>
      </c>
      <c r="B13" s="83">
        <v>270</v>
      </c>
      <c r="C13" s="83">
        <v>260</v>
      </c>
      <c r="D13" s="83">
        <v>284</v>
      </c>
      <c r="E13" s="83">
        <v>343</v>
      </c>
      <c r="F13" s="83">
        <v>278</v>
      </c>
      <c r="G13" s="83">
        <v>349</v>
      </c>
      <c r="H13" s="83">
        <v>314</v>
      </c>
      <c r="I13" s="83">
        <v>681</v>
      </c>
      <c r="J13" s="83">
        <v>638</v>
      </c>
    </row>
    <row r="14" spans="1:10" ht="12.75">
      <c r="A14" s="10" t="s">
        <v>583</v>
      </c>
      <c r="B14" s="83">
        <v>3534</v>
      </c>
      <c r="C14" s="83">
        <v>4197</v>
      </c>
      <c r="D14" s="83">
        <v>4510</v>
      </c>
      <c r="E14" s="83">
        <v>4315</v>
      </c>
      <c r="F14" s="83">
        <v>4413</v>
      </c>
      <c r="G14" s="83">
        <v>5022</v>
      </c>
      <c r="H14" s="83">
        <v>7115</v>
      </c>
      <c r="I14" s="83">
        <v>6736</v>
      </c>
      <c r="J14" s="83">
        <v>4885</v>
      </c>
    </row>
    <row r="15" spans="1:10" ht="12.75">
      <c r="A15" s="10" t="s">
        <v>584</v>
      </c>
      <c r="B15" s="83">
        <v>228</v>
      </c>
      <c r="C15" s="83">
        <v>301</v>
      </c>
      <c r="D15" s="83">
        <v>329</v>
      </c>
      <c r="E15" s="83">
        <v>153</v>
      </c>
      <c r="F15" s="83">
        <v>107</v>
      </c>
      <c r="G15" s="83">
        <v>141</v>
      </c>
      <c r="H15" s="83">
        <v>51</v>
      </c>
      <c r="I15" s="83">
        <v>15</v>
      </c>
      <c r="J15" s="83">
        <v>10</v>
      </c>
    </row>
    <row r="16" spans="1:10" ht="12.75">
      <c r="A16" s="84" t="s">
        <v>246</v>
      </c>
      <c r="B16" s="491">
        <v>0.8154761904761905</v>
      </c>
      <c r="C16" s="491">
        <v>0.7900378310214375</v>
      </c>
      <c r="D16" s="491">
        <v>0.814952176459106</v>
      </c>
      <c r="E16" s="491">
        <v>0.8584493868218666</v>
      </c>
      <c r="F16" s="491">
        <v>0.8745310546060858</v>
      </c>
      <c r="G16" s="491">
        <v>0.8548621190130624</v>
      </c>
      <c r="H16" s="491">
        <v>0.7371657754010695</v>
      </c>
      <c r="I16" s="491">
        <v>0.810010764262648</v>
      </c>
      <c r="J16" s="491">
        <v>0.8313753840592807</v>
      </c>
    </row>
    <row r="17" spans="1:10" ht="12.75">
      <c r="A17" s="10"/>
      <c r="B17" s="11"/>
      <c r="C17" s="11"/>
      <c r="D17" s="11"/>
      <c r="E17" s="11"/>
      <c r="F17" s="11"/>
      <c r="G17" s="11"/>
      <c r="H17" s="11"/>
      <c r="I17" s="11"/>
      <c r="J17" s="11"/>
    </row>
    <row r="18" spans="1:10" ht="12.75">
      <c r="A18" s="342" t="s">
        <v>244</v>
      </c>
      <c r="B18" s="253">
        <v>2776</v>
      </c>
      <c r="C18" s="253">
        <v>3081</v>
      </c>
      <c r="D18" s="253">
        <v>3953</v>
      </c>
      <c r="E18" s="253">
        <v>3790</v>
      </c>
      <c r="F18" s="253">
        <v>4025</v>
      </c>
      <c r="G18" s="253">
        <v>3939</v>
      </c>
      <c r="H18" s="253">
        <v>4049</v>
      </c>
      <c r="I18" s="253">
        <v>3780</v>
      </c>
      <c r="J18" s="253">
        <v>3779</v>
      </c>
    </row>
    <row r="19" spans="1:10" ht="12.75">
      <c r="A19" s="10" t="s">
        <v>247</v>
      </c>
      <c r="B19" s="83">
        <v>665</v>
      </c>
      <c r="C19" s="83">
        <v>594</v>
      </c>
      <c r="D19" s="83">
        <v>888</v>
      </c>
      <c r="E19" s="83">
        <v>946</v>
      </c>
      <c r="F19" s="83">
        <v>1133</v>
      </c>
      <c r="G19" s="83">
        <v>903</v>
      </c>
      <c r="H19" s="83">
        <v>1191</v>
      </c>
      <c r="I19" s="83">
        <v>897</v>
      </c>
      <c r="J19" s="83">
        <v>1019</v>
      </c>
    </row>
    <row r="20" spans="1:10" ht="12.75">
      <c r="A20" s="10" t="s">
        <v>583</v>
      </c>
      <c r="B20" s="83">
        <v>2111</v>
      </c>
      <c r="C20" s="83">
        <v>2487</v>
      </c>
      <c r="D20" s="83">
        <v>3065</v>
      </c>
      <c r="E20" s="83">
        <v>2844</v>
      </c>
      <c r="F20" s="83">
        <v>2892</v>
      </c>
      <c r="G20" s="83">
        <v>3036</v>
      </c>
      <c r="H20" s="83">
        <v>2858</v>
      </c>
      <c r="I20" s="83">
        <v>2883</v>
      </c>
      <c r="J20" s="83">
        <v>2760</v>
      </c>
    </row>
    <row r="21" spans="1:10" ht="12.75">
      <c r="A21" s="84" t="s">
        <v>246</v>
      </c>
      <c r="B21" s="491">
        <v>0.8976945244956772</v>
      </c>
      <c r="C21" s="491">
        <v>0.8370658876987991</v>
      </c>
      <c r="D21" s="491">
        <v>0.8234252466481153</v>
      </c>
      <c r="E21" s="491">
        <v>0.8554089709762533</v>
      </c>
      <c r="F21" s="491">
        <v>0.8350310559006211</v>
      </c>
      <c r="G21" s="491">
        <v>0.8728103579588729</v>
      </c>
      <c r="H21" s="491">
        <v>0.8204494937021487</v>
      </c>
      <c r="I21" s="491">
        <v>0.8761904761904762</v>
      </c>
      <c r="J21" s="491">
        <v>0.8623974596454088</v>
      </c>
    </row>
    <row r="22" spans="1:10" ht="12.75">
      <c r="A22" s="10"/>
      <c r="B22" s="11"/>
      <c r="C22" s="11"/>
      <c r="D22" s="11"/>
      <c r="E22" s="11"/>
      <c r="F22" s="11"/>
      <c r="G22" s="11"/>
      <c r="H22" s="11"/>
      <c r="I22" s="11"/>
      <c r="J22" s="11"/>
    </row>
    <row r="23" spans="1:10" ht="12.75">
      <c r="A23" s="342" t="s">
        <v>245</v>
      </c>
      <c r="B23" s="253">
        <v>2312</v>
      </c>
      <c r="C23" s="253">
        <v>2220</v>
      </c>
      <c r="D23" s="253">
        <v>2363</v>
      </c>
      <c r="E23" s="253">
        <v>2408</v>
      </c>
      <c r="F23" s="253">
        <v>1670</v>
      </c>
      <c r="G23" s="253">
        <v>2283</v>
      </c>
      <c r="H23" s="253">
        <v>2283</v>
      </c>
      <c r="I23" s="253">
        <v>3431</v>
      </c>
      <c r="J23" s="253">
        <v>2495</v>
      </c>
    </row>
    <row r="24" spans="1:10" ht="12.75">
      <c r="A24" s="10" t="s">
        <v>247</v>
      </c>
      <c r="B24" s="83">
        <v>196</v>
      </c>
      <c r="C24" s="83">
        <v>244</v>
      </c>
      <c r="D24" s="83">
        <v>164</v>
      </c>
      <c r="E24" s="83">
        <v>170</v>
      </c>
      <c r="F24" s="83">
        <v>137</v>
      </c>
      <c r="G24" s="83">
        <v>226</v>
      </c>
      <c r="H24" s="83">
        <v>226</v>
      </c>
      <c r="I24" s="83">
        <v>136</v>
      </c>
      <c r="J24" s="83">
        <v>119</v>
      </c>
    </row>
    <row r="25" spans="1:10" ht="12.75">
      <c r="A25" s="10" t="s">
        <v>583</v>
      </c>
      <c r="B25" s="83">
        <v>2116</v>
      </c>
      <c r="C25" s="83">
        <v>1976</v>
      </c>
      <c r="D25" s="83">
        <v>2199</v>
      </c>
      <c r="E25" s="83">
        <v>2238</v>
      </c>
      <c r="F25" s="83">
        <v>1533</v>
      </c>
      <c r="G25" s="83">
        <v>2057</v>
      </c>
      <c r="H25" s="83">
        <v>2057</v>
      </c>
      <c r="I25" s="83">
        <v>2492</v>
      </c>
      <c r="J25" s="83">
        <v>1658</v>
      </c>
    </row>
    <row r="26" spans="1:10" ht="12.75">
      <c r="A26" s="10" t="s">
        <v>584</v>
      </c>
      <c r="B26" s="83"/>
      <c r="C26" s="83"/>
      <c r="D26" s="83"/>
      <c r="E26" s="83"/>
      <c r="F26" s="83"/>
      <c r="G26" s="83">
        <v>0</v>
      </c>
      <c r="H26" s="83">
        <v>915</v>
      </c>
      <c r="I26" s="83">
        <v>803</v>
      </c>
      <c r="J26" s="83">
        <v>718</v>
      </c>
    </row>
    <row r="27" spans="1:10" ht="12.75">
      <c r="A27" s="84" t="s">
        <v>246</v>
      </c>
      <c r="B27" s="491">
        <v>0.32439446366782004</v>
      </c>
      <c r="C27" s="491">
        <v>0.29864864864864865</v>
      </c>
      <c r="D27" s="491">
        <v>0.3516716038933559</v>
      </c>
      <c r="E27" s="491">
        <v>0.287375415282392</v>
      </c>
      <c r="F27" s="491">
        <v>0.4239520958083832</v>
      </c>
      <c r="G27" s="491">
        <v>0.37231712658782307</v>
      </c>
      <c r="H27" s="491">
        <v>0.3377030493017954</v>
      </c>
      <c r="I27" s="491">
        <v>0.3150684931506849</v>
      </c>
      <c r="J27" s="491">
        <v>0.3090180360721443</v>
      </c>
    </row>
    <row r="28" spans="1:10" ht="12.75">
      <c r="A28" s="343"/>
      <c r="B28" s="343"/>
      <c r="C28" s="343"/>
      <c r="D28" s="343"/>
      <c r="E28" s="343"/>
      <c r="F28" s="343"/>
      <c r="G28" s="343"/>
      <c r="H28" s="343"/>
      <c r="I28" s="343"/>
      <c r="J28" s="343"/>
    </row>
    <row r="29" spans="1:10" ht="12.75">
      <c r="A29" s="10" t="s">
        <v>338</v>
      </c>
      <c r="B29" s="81"/>
      <c r="C29" s="81"/>
      <c r="D29" s="81"/>
      <c r="E29" s="81"/>
      <c r="F29" s="81"/>
      <c r="G29" s="81"/>
      <c r="H29" s="81"/>
      <c r="I29" s="81"/>
      <c r="J29" s="81"/>
    </row>
    <row r="30" spans="1:10" ht="17.25" customHeight="1">
      <c r="A30" s="81" t="s">
        <v>880</v>
      </c>
      <c r="H30" s="81">
        <v>915</v>
      </c>
      <c r="I30" s="81">
        <v>803</v>
      </c>
      <c r="J30" s="81">
        <v>718</v>
      </c>
    </row>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M37"/>
  <sheetViews>
    <sheetView showGridLines="0" zoomScalePageLayoutView="0" workbookViewId="0" topLeftCell="A1">
      <selection activeCell="A1" sqref="A1"/>
    </sheetView>
  </sheetViews>
  <sheetFormatPr defaultColWidth="9.140625" defaultRowHeight="12.75"/>
  <cols>
    <col min="1" max="1" width="40.7109375" style="1" customWidth="1"/>
    <col min="2" max="16384" width="9.140625" style="1" customWidth="1"/>
  </cols>
  <sheetData>
    <row r="1" ht="15">
      <c r="A1" s="82" t="s">
        <v>241</v>
      </c>
    </row>
    <row r="2" ht="12.75">
      <c r="A2" s="81"/>
    </row>
    <row r="3" spans="1:10" ht="12.75">
      <c r="A3" s="340"/>
      <c r="B3" s="49" t="s">
        <v>5</v>
      </c>
      <c r="C3" s="49" t="s">
        <v>4</v>
      </c>
      <c r="D3" s="48" t="s">
        <v>83</v>
      </c>
      <c r="E3" s="48" t="s">
        <v>84</v>
      </c>
      <c r="F3" s="48" t="s">
        <v>5</v>
      </c>
      <c r="G3" s="48" t="s">
        <v>4</v>
      </c>
      <c r="H3" s="48" t="s">
        <v>83</v>
      </c>
      <c r="I3" s="48" t="s">
        <v>84</v>
      </c>
      <c r="J3" s="48" t="s">
        <v>5</v>
      </c>
    </row>
    <row r="4" spans="1:10" ht="12.75">
      <c r="A4" s="334" t="s">
        <v>16</v>
      </c>
      <c r="B4" s="47">
        <v>2013</v>
      </c>
      <c r="C4" s="47">
        <v>2013</v>
      </c>
      <c r="D4" s="47">
        <v>2014</v>
      </c>
      <c r="E4" s="47">
        <v>2014</v>
      </c>
      <c r="F4" s="47">
        <v>2014</v>
      </c>
      <c r="G4" s="47">
        <v>2014</v>
      </c>
      <c r="H4" s="47">
        <v>2015</v>
      </c>
      <c r="I4" s="47">
        <v>2015</v>
      </c>
      <c r="J4" s="47">
        <v>2015</v>
      </c>
    </row>
    <row r="5" spans="1:10" ht="12.75">
      <c r="A5" s="344" t="s">
        <v>719</v>
      </c>
      <c r="B5" s="253">
        <v>7123</v>
      </c>
      <c r="C5" s="253">
        <v>7690</v>
      </c>
      <c r="D5" s="253">
        <v>9291</v>
      </c>
      <c r="E5" s="253">
        <v>8854</v>
      </c>
      <c r="F5" s="253">
        <v>8684</v>
      </c>
      <c r="G5" s="253">
        <v>9523</v>
      </c>
      <c r="H5" s="253">
        <v>10543</v>
      </c>
      <c r="I5" s="253">
        <v>9624</v>
      </c>
      <c r="J5" s="253">
        <v>8656</v>
      </c>
    </row>
    <row r="6" spans="1:10" ht="12.75">
      <c r="A6" s="10" t="s">
        <v>242</v>
      </c>
      <c r="B6" s="83">
        <v>1207</v>
      </c>
      <c r="C6" s="83">
        <v>1601</v>
      </c>
      <c r="D6" s="83">
        <v>1507</v>
      </c>
      <c r="E6" s="83">
        <v>1522</v>
      </c>
      <c r="F6" s="83">
        <v>1746</v>
      </c>
      <c r="G6" s="83">
        <v>1754</v>
      </c>
      <c r="H6" s="83">
        <v>1759</v>
      </c>
      <c r="I6" s="83">
        <v>1457</v>
      </c>
      <c r="J6" s="83">
        <v>1515</v>
      </c>
    </row>
    <row r="7" spans="1:10" ht="12.75">
      <c r="A7" s="10" t="s">
        <v>583</v>
      </c>
      <c r="B7" s="83">
        <v>5916</v>
      </c>
      <c r="C7" s="83">
        <v>6089</v>
      </c>
      <c r="D7" s="83">
        <v>7048</v>
      </c>
      <c r="E7" s="83">
        <v>6613</v>
      </c>
      <c r="F7" s="83">
        <v>6170</v>
      </c>
      <c r="G7" s="83">
        <v>6807</v>
      </c>
      <c r="H7" s="83">
        <v>7754</v>
      </c>
      <c r="I7" s="83">
        <v>7344</v>
      </c>
      <c r="J7" s="83">
        <v>6335</v>
      </c>
    </row>
    <row r="8" spans="1:10" ht="12.75">
      <c r="A8" s="10" t="s">
        <v>584</v>
      </c>
      <c r="B8" s="83">
        <v>0</v>
      </c>
      <c r="C8" s="83">
        <v>0</v>
      </c>
      <c r="D8" s="83">
        <v>736</v>
      </c>
      <c r="E8" s="83">
        <v>719</v>
      </c>
      <c r="F8" s="83">
        <v>768</v>
      </c>
      <c r="G8" s="83">
        <v>962</v>
      </c>
      <c r="H8" s="83">
        <v>1030</v>
      </c>
      <c r="I8" s="83">
        <v>823</v>
      </c>
      <c r="J8" s="83">
        <v>806</v>
      </c>
    </row>
    <row r="9" spans="1:10" ht="12.75">
      <c r="A9" s="341" t="s">
        <v>243</v>
      </c>
      <c r="B9" s="253">
        <v>3090</v>
      </c>
      <c r="C9" s="253">
        <v>3269</v>
      </c>
      <c r="D9" s="253">
        <v>3916</v>
      </c>
      <c r="E9" s="253">
        <v>3364</v>
      </c>
      <c r="F9" s="253">
        <v>3499</v>
      </c>
      <c r="G9" s="253">
        <v>3674</v>
      </c>
      <c r="H9" s="253">
        <v>4026</v>
      </c>
      <c r="I9" s="253">
        <v>3556</v>
      </c>
      <c r="J9" s="253">
        <v>3276</v>
      </c>
    </row>
    <row r="10" spans="1:10" ht="12.75">
      <c r="A10" s="10" t="s">
        <v>242</v>
      </c>
      <c r="B10" s="83">
        <v>416</v>
      </c>
      <c r="C10" s="83">
        <v>575</v>
      </c>
      <c r="D10" s="83">
        <v>481</v>
      </c>
      <c r="E10" s="83">
        <v>442</v>
      </c>
      <c r="F10" s="83">
        <v>433</v>
      </c>
      <c r="G10" s="83">
        <v>517</v>
      </c>
      <c r="H10" s="83">
        <v>455</v>
      </c>
      <c r="I10" s="83">
        <v>385</v>
      </c>
      <c r="J10" s="83">
        <v>429</v>
      </c>
    </row>
    <row r="11" spans="1:10" ht="12.75">
      <c r="A11" s="10" t="s">
        <v>583</v>
      </c>
      <c r="B11" s="83">
        <v>2674</v>
      </c>
      <c r="C11" s="83">
        <v>2694</v>
      </c>
      <c r="D11" s="83">
        <v>3237</v>
      </c>
      <c r="E11" s="83">
        <v>2722</v>
      </c>
      <c r="F11" s="83">
        <v>2866</v>
      </c>
      <c r="G11" s="83">
        <v>2958</v>
      </c>
      <c r="H11" s="83">
        <v>3485</v>
      </c>
      <c r="I11" s="83">
        <v>3111</v>
      </c>
      <c r="J11" s="83">
        <v>2833</v>
      </c>
    </row>
    <row r="12" spans="1:10" ht="12.75">
      <c r="A12" s="10" t="s">
        <v>584</v>
      </c>
      <c r="B12" s="83"/>
      <c r="C12" s="83"/>
      <c r="D12" s="83">
        <v>198</v>
      </c>
      <c r="E12" s="83">
        <v>200</v>
      </c>
      <c r="F12" s="83">
        <v>200</v>
      </c>
      <c r="G12" s="83">
        <v>199</v>
      </c>
      <c r="H12" s="83">
        <v>86</v>
      </c>
      <c r="I12" s="83">
        <v>60</v>
      </c>
      <c r="J12" s="83">
        <v>14</v>
      </c>
    </row>
    <row r="13" spans="1:10" ht="12.75">
      <c r="A13" s="341" t="s">
        <v>244</v>
      </c>
      <c r="B13" s="253">
        <v>1929</v>
      </c>
      <c r="C13" s="253">
        <v>2325</v>
      </c>
      <c r="D13" s="253">
        <v>2517</v>
      </c>
      <c r="E13" s="253">
        <v>2621</v>
      </c>
      <c r="F13" s="253">
        <v>2940</v>
      </c>
      <c r="G13" s="253">
        <v>2906</v>
      </c>
      <c r="H13" s="253">
        <v>3003</v>
      </c>
      <c r="I13" s="253">
        <v>2707</v>
      </c>
      <c r="J13" s="253">
        <v>2806</v>
      </c>
    </row>
    <row r="14" spans="1:10" ht="12.75">
      <c r="A14" s="10" t="s">
        <v>242</v>
      </c>
      <c r="B14" s="83">
        <v>691</v>
      </c>
      <c r="C14" s="83">
        <v>890</v>
      </c>
      <c r="D14" s="83">
        <v>927</v>
      </c>
      <c r="E14" s="83">
        <v>971</v>
      </c>
      <c r="F14" s="83">
        <v>1213</v>
      </c>
      <c r="G14" s="83">
        <v>1094</v>
      </c>
      <c r="H14" s="83">
        <v>1196</v>
      </c>
      <c r="I14" s="83">
        <v>966</v>
      </c>
      <c r="J14" s="83">
        <v>979</v>
      </c>
    </row>
    <row r="15" spans="1:10" ht="12.75">
      <c r="A15" s="10" t="s">
        <v>583</v>
      </c>
      <c r="B15" s="83">
        <v>1238</v>
      </c>
      <c r="C15" s="83">
        <v>1435</v>
      </c>
      <c r="D15" s="83">
        <v>1590</v>
      </c>
      <c r="E15" s="83">
        <v>1650</v>
      </c>
      <c r="F15" s="83">
        <v>1727</v>
      </c>
      <c r="G15" s="83">
        <v>1812</v>
      </c>
      <c r="H15" s="83">
        <v>1807</v>
      </c>
      <c r="I15" s="83">
        <v>1741</v>
      </c>
      <c r="J15" s="83">
        <v>1827</v>
      </c>
    </row>
    <row r="16" spans="1:10" ht="12.75">
      <c r="A16" s="341" t="s">
        <v>245</v>
      </c>
      <c r="B16" s="253">
        <v>2104</v>
      </c>
      <c r="C16" s="253">
        <v>2096</v>
      </c>
      <c r="D16" s="253">
        <v>2858</v>
      </c>
      <c r="E16" s="253">
        <v>2869</v>
      </c>
      <c r="F16" s="253">
        <v>2245</v>
      </c>
      <c r="G16" s="253">
        <v>2943</v>
      </c>
      <c r="H16" s="253">
        <v>3514</v>
      </c>
      <c r="I16" s="253">
        <v>3361</v>
      </c>
      <c r="J16" s="253">
        <v>2574</v>
      </c>
    </row>
    <row r="17" spans="1:10" ht="12.75">
      <c r="A17" s="10" t="s">
        <v>242</v>
      </c>
      <c r="B17" s="83">
        <v>100</v>
      </c>
      <c r="C17" s="83">
        <v>136</v>
      </c>
      <c r="D17" s="83">
        <v>99</v>
      </c>
      <c r="E17" s="83">
        <v>109</v>
      </c>
      <c r="F17" s="83">
        <v>100</v>
      </c>
      <c r="G17" s="83">
        <v>143</v>
      </c>
      <c r="H17" s="83">
        <v>108</v>
      </c>
      <c r="I17" s="83">
        <v>106</v>
      </c>
      <c r="J17" s="83">
        <v>107</v>
      </c>
    </row>
    <row r="18" spans="1:10" ht="12.75">
      <c r="A18" s="10" t="s">
        <v>583</v>
      </c>
      <c r="B18" s="283">
        <v>2004</v>
      </c>
      <c r="C18" s="283">
        <v>1960</v>
      </c>
      <c r="D18" s="283">
        <v>2221</v>
      </c>
      <c r="E18" s="283">
        <v>2241</v>
      </c>
      <c r="F18" s="283">
        <v>1577</v>
      </c>
      <c r="G18" s="283">
        <v>2037</v>
      </c>
      <c r="H18" s="283">
        <v>2462</v>
      </c>
      <c r="I18" s="283">
        <v>2492</v>
      </c>
      <c r="J18" s="283">
        <v>1675</v>
      </c>
    </row>
    <row r="19" spans="1:10" ht="12.75">
      <c r="A19" s="10" t="s">
        <v>584</v>
      </c>
      <c r="B19" s="283"/>
      <c r="C19" s="283"/>
      <c r="D19" s="283">
        <v>538</v>
      </c>
      <c r="E19" s="283">
        <v>519</v>
      </c>
      <c r="F19" s="283">
        <v>568</v>
      </c>
      <c r="G19" s="283">
        <v>763</v>
      </c>
      <c r="H19" s="283">
        <v>944</v>
      </c>
      <c r="I19" s="283">
        <v>763</v>
      </c>
      <c r="J19" s="283">
        <v>792</v>
      </c>
    </row>
    <row r="20" spans="1:10" ht="12.75">
      <c r="A20" s="345" t="s">
        <v>720</v>
      </c>
      <c r="B20" s="346">
        <v>470400</v>
      </c>
      <c r="C20" s="346">
        <v>488100</v>
      </c>
      <c r="D20" s="346">
        <v>513900</v>
      </c>
      <c r="E20" s="346">
        <v>536300</v>
      </c>
      <c r="F20" s="346">
        <v>545500</v>
      </c>
      <c r="G20" s="346">
        <v>567800</v>
      </c>
      <c r="H20" s="346">
        <v>601800</v>
      </c>
      <c r="I20" s="346">
        <v>588700</v>
      </c>
      <c r="J20" s="346">
        <v>570000</v>
      </c>
    </row>
    <row r="21" spans="1:10" ht="12.75">
      <c r="A21" s="10" t="s">
        <v>721</v>
      </c>
      <c r="B21" s="347">
        <v>239600</v>
      </c>
      <c r="C21" s="347">
        <v>246400</v>
      </c>
      <c r="D21" s="347">
        <v>248800</v>
      </c>
      <c r="E21" s="347">
        <v>254700</v>
      </c>
      <c r="F21" s="347">
        <v>257700</v>
      </c>
      <c r="G21" s="347">
        <v>264600</v>
      </c>
      <c r="H21" s="347">
        <v>271900</v>
      </c>
      <c r="I21" s="347">
        <v>259600</v>
      </c>
      <c r="J21" s="347">
        <v>251200</v>
      </c>
    </row>
    <row r="22" spans="1:10" ht="12.75">
      <c r="A22" s="10" t="s">
        <v>583</v>
      </c>
      <c r="B22" s="348">
        <v>223900</v>
      </c>
      <c r="C22" s="348">
        <v>234400</v>
      </c>
      <c r="D22" s="348">
        <v>240000</v>
      </c>
      <c r="E22" s="348">
        <v>254700</v>
      </c>
      <c r="F22" s="348">
        <v>259900</v>
      </c>
      <c r="G22" s="348">
        <v>273700</v>
      </c>
      <c r="H22" s="348">
        <v>297100</v>
      </c>
      <c r="I22" s="348">
        <v>296900</v>
      </c>
      <c r="J22" s="348">
        <v>287200</v>
      </c>
    </row>
    <row r="23" spans="1:10" ht="12.75">
      <c r="A23" s="10" t="s">
        <v>584</v>
      </c>
      <c r="B23" s="348">
        <v>6900</v>
      </c>
      <c r="C23" s="348">
        <v>7300</v>
      </c>
      <c r="D23" s="348">
        <v>25100</v>
      </c>
      <c r="E23" s="348">
        <v>26900</v>
      </c>
      <c r="F23" s="348">
        <v>27900</v>
      </c>
      <c r="G23" s="348">
        <v>29500</v>
      </c>
      <c r="H23" s="348">
        <v>32800</v>
      </c>
      <c r="I23" s="348">
        <v>32200</v>
      </c>
      <c r="J23" s="348">
        <v>31600</v>
      </c>
    </row>
    <row r="24" spans="1:10" ht="12.75">
      <c r="A24" s="341" t="s">
        <v>243</v>
      </c>
      <c r="B24" s="349">
        <v>318900</v>
      </c>
      <c r="C24" s="349">
        <v>330200</v>
      </c>
      <c r="D24" s="349">
        <v>347400</v>
      </c>
      <c r="E24" s="349">
        <v>360400</v>
      </c>
      <c r="F24" s="349">
        <v>366200</v>
      </c>
      <c r="G24" s="349">
        <v>378500</v>
      </c>
      <c r="H24" s="349">
        <v>406100</v>
      </c>
      <c r="I24" s="349">
        <v>396000</v>
      </c>
      <c r="J24" s="349">
        <v>378900</v>
      </c>
    </row>
    <row r="25" spans="1:10" ht="12.75">
      <c r="A25" s="10" t="s">
        <v>721</v>
      </c>
      <c r="B25" s="347">
        <v>170700</v>
      </c>
      <c r="C25" s="347">
        <v>175800</v>
      </c>
      <c r="D25" s="347">
        <v>177300</v>
      </c>
      <c r="E25" s="347">
        <v>180400</v>
      </c>
      <c r="F25" s="347">
        <v>182200</v>
      </c>
      <c r="G25" s="347">
        <v>185300</v>
      </c>
      <c r="H25" s="347">
        <v>191300</v>
      </c>
      <c r="I25" s="347">
        <v>189000</v>
      </c>
      <c r="J25" s="347">
        <v>183200</v>
      </c>
    </row>
    <row r="26" spans="1:10" ht="12.75">
      <c r="A26" s="10" t="s">
        <v>583</v>
      </c>
      <c r="B26" s="348">
        <v>148200</v>
      </c>
      <c r="C26" s="348">
        <v>154400</v>
      </c>
      <c r="D26" s="348">
        <v>157500</v>
      </c>
      <c r="E26" s="348">
        <v>166500</v>
      </c>
      <c r="F26" s="348">
        <v>170000</v>
      </c>
      <c r="G26" s="348">
        <v>178600</v>
      </c>
      <c r="H26" s="348">
        <v>198100</v>
      </c>
      <c r="I26" s="348">
        <v>190900</v>
      </c>
      <c r="J26" s="348">
        <v>180200</v>
      </c>
    </row>
    <row r="27" spans="1:10" ht="12.75">
      <c r="A27" s="10" t="s">
        <v>584</v>
      </c>
      <c r="B27" s="348"/>
      <c r="C27" s="348"/>
      <c r="D27" s="348">
        <v>12600</v>
      </c>
      <c r="E27" s="348">
        <v>13500</v>
      </c>
      <c r="F27" s="348">
        <v>14000</v>
      </c>
      <c r="G27" s="348">
        <v>14600</v>
      </c>
      <c r="H27" s="348">
        <v>16700</v>
      </c>
      <c r="I27" s="348">
        <v>16100</v>
      </c>
      <c r="J27" s="348">
        <v>15500</v>
      </c>
    </row>
    <row r="28" spans="1:10" ht="12.75">
      <c r="A28" s="341" t="s">
        <v>244</v>
      </c>
      <c r="B28" s="349">
        <v>93400</v>
      </c>
      <c r="C28" s="349">
        <v>97800</v>
      </c>
      <c r="D28" s="349">
        <v>100000</v>
      </c>
      <c r="E28" s="349">
        <v>105500</v>
      </c>
      <c r="F28" s="349">
        <v>108000</v>
      </c>
      <c r="G28" s="349">
        <v>114100</v>
      </c>
      <c r="H28" s="349">
        <v>118300</v>
      </c>
      <c r="I28" s="349">
        <v>114200</v>
      </c>
      <c r="J28" s="349">
        <v>112100</v>
      </c>
    </row>
    <row r="29" spans="1:10" ht="12.75">
      <c r="A29" s="10" t="s">
        <v>242</v>
      </c>
      <c r="B29" s="347">
        <v>67500</v>
      </c>
      <c r="C29" s="347">
        <v>69100</v>
      </c>
      <c r="D29" s="347">
        <v>70000</v>
      </c>
      <c r="E29" s="347">
        <v>72700</v>
      </c>
      <c r="F29" s="347">
        <v>73900</v>
      </c>
      <c r="G29" s="347">
        <v>77500</v>
      </c>
      <c r="H29" s="347">
        <v>78800</v>
      </c>
      <c r="I29" s="347">
        <v>68900</v>
      </c>
      <c r="J29" s="347">
        <v>66200</v>
      </c>
    </row>
    <row r="30" spans="1:10" ht="12.75">
      <c r="A30" s="10" t="s">
        <v>583</v>
      </c>
      <c r="B30" s="348">
        <v>25900</v>
      </c>
      <c r="C30" s="348">
        <v>28700</v>
      </c>
      <c r="D30" s="348">
        <v>30000</v>
      </c>
      <c r="E30" s="348">
        <v>32800</v>
      </c>
      <c r="F30" s="348">
        <v>34100</v>
      </c>
      <c r="G30" s="348">
        <v>36600</v>
      </c>
      <c r="H30" s="348">
        <v>39500</v>
      </c>
      <c r="I30" s="348">
        <v>45300</v>
      </c>
      <c r="J30" s="348">
        <v>45900</v>
      </c>
    </row>
    <row r="31" spans="1:10" ht="12.75">
      <c r="A31" s="10" t="s">
        <v>584</v>
      </c>
      <c r="B31" s="349"/>
      <c r="C31" s="349"/>
      <c r="D31" s="349"/>
      <c r="E31" s="349"/>
      <c r="F31" s="349"/>
      <c r="G31" s="349"/>
      <c r="H31" s="349"/>
      <c r="I31" s="349"/>
      <c r="J31" s="349"/>
    </row>
    <row r="32" spans="1:10" ht="12.75">
      <c r="A32" s="341" t="s">
        <v>245</v>
      </c>
      <c r="B32" s="349">
        <v>58100</v>
      </c>
      <c r="C32" s="349">
        <v>60100</v>
      </c>
      <c r="D32" s="349">
        <v>66500</v>
      </c>
      <c r="E32" s="349">
        <v>70400</v>
      </c>
      <c r="F32" s="349">
        <v>71300</v>
      </c>
      <c r="G32" s="349">
        <v>75200</v>
      </c>
      <c r="H32" s="349">
        <v>77400</v>
      </c>
      <c r="I32" s="349">
        <v>78500</v>
      </c>
      <c r="J32" s="349">
        <v>79000</v>
      </c>
    </row>
    <row r="33" spans="1:10" ht="12.75">
      <c r="A33" s="10" t="s">
        <v>242</v>
      </c>
      <c r="B33" s="348">
        <v>1400</v>
      </c>
      <c r="C33" s="348">
        <v>1500</v>
      </c>
      <c r="D33" s="348">
        <v>1500</v>
      </c>
      <c r="E33" s="348">
        <v>1600</v>
      </c>
      <c r="F33" s="348">
        <v>1600</v>
      </c>
      <c r="G33" s="348">
        <v>1800</v>
      </c>
      <c r="H33" s="348">
        <v>1800</v>
      </c>
      <c r="I33" s="348">
        <v>1700</v>
      </c>
      <c r="J33" s="348">
        <v>1800</v>
      </c>
    </row>
    <row r="34" spans="1:10" ht="12.75">
      <c r="A34" s="191" t="s">
        <v>583</v>
      </c>
      <c r="B34" s="348">
        <v>49800</v>
      </c>
      <c r="C34" s="348">
        <v>51300</v>
      </c>
      <c r="D34" s="348">
        <v>52500</v>
      </c>
      <c r="E34" s="348">
        <v>55400</v>
      </c>
      <c r="F34" s="348">
        <v>55800</v>
      </c>
      <c r="G34" s="348">
        <v>58500</v>
      </c>
      <c r="H34" s="348">
        <v>59500</v>
      </c>
      <c r="I34" s="348">
        <v>60700</v>
      </c>
      <c r="J34" s="348">
        <v>61100</v>
      </c>
    </row>
    <row r="35" spans="1:13" ht="12.75">
      <c r="A35" s="492" t="s">
        <v>584</v>
      </c>
      <c r="B35" s="348">
        <v>6900</v>
      </c>
      <c r="C35" s="348">
        <v>7300</v>
      </c>
      <c r="D35" s="348">
        <v>12500</v>
      </c>
      <c r="E35" s="348">
        <v>13400</v>
      </c>
      <c r="F35" s="348">
        <v>13900</v>
      </c>
      <c r="G35" s="348">
        <v>14900</v>
      </c>
      <c r="H35" s="348">
        <v>16100</v>
      </c>
      <c r="I35" s="348">
        <v>16100</v>
      </c>
      <c r="J35" s="348">
        <v>16100</v>
      </c>
      <c r="K35" s="79"/>
      <c r="L35" s="79"/>
      <c r="M35" s="79"/>
    </row>
    <row r="36" spans="1:13" ht="18" customHeight="1">
      <c r="A36" s="1" t="s">
        <v>722</v>
      </c>
      <c r="B36" s="350">
        <v>161100</v>
      </c>
      <c r="C36" s="350">
        <v>166100</v>
      </c>
      <c r="D36" s="350">
        <v>167400</v>
      </c>
      <c r="E36" s="350">
        <v>170200</v>
      </c>
      <c r="F36" s="350">
        <v>171700</v>
      </c>
      <c r="G36" s="350">
        <v>174600</v>
      </c>
      <c r="H36" s="350">
        <v>180300</v>
      </c>
      <c r="I36" s="350">
        <v>174600</v>
      </c>
      <c r="J36" s="350">
        <v>172500</v>
      </c>
      <c r="K36" s="348"/>
      <c r="L36" s="579"/>
      <c r="M36" s="579"/>
    </row>
    <row r="37" spans="1:13" ht="24" customHeight="1">
      <c r="A37" s="966" t="s">
        <v>789</v>
      </c>
      <c r="B37" s="966"/>
      <c r="C37" s="966"/>
      <c r="D37" s="966"/>
      <c r="E37" s="966"/>
      <c r="F37" s="966"/>
      <c r="G37" s="966"/>
      <c r="H37" s="966"/>
      <c r="I37" s="966"/>
      <c r="J37" s="966"/>
      <c r="K37" s="966"/>
      <c r="L37" s="966"/>
      <c r="M37" s="967"/>
    </row>
  </sheetData>
  <sheetProtection/>
  <mergeCells count="1">
    <mergeCell ref="A37:M37"/>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pageSetUpPr fitToPage="1"/>
  </sheetPr>
  <dimension ref="A1:G8"/>
  <sheetViews>
    <sheetView showGridLines="0" showZeros="0" zoomScalePageLayoutView="0" workbookViewId="0" topLeftCell="A1">
      <selection activeCell="A1" sqref="A1"/>
    </sheetView>
  </sheetViews>
  <sheetFormatPr defaultColWidth="9.140625" defaultRowHeight="12.75"/>
  <cols>
    <col min="1" max="1" width="45.421875" style="158" bestFit="1" customWidth="1"/>
    <col min="2" max="7" width="7.7109375" style="158" customWidth="1"/>
    <col min="8" max="8" width="7.7109375" style="158" customWidth="1" collapsed="1"/>
    <col min="9" max="11" width="7.7109375" style="158" customWidth="1"/>
    <col min="12" max="14" width="8.7109375" style="158" hidden="1" customWidth="1"/>
    <col min="15" max="15" width="8.7109375" style="158" hidden="1" customWidth="1" collapsed="1"/>
    <col min="16" max="16" width="8.7109375" style="158" hidden="1" customWidth="1"/>
    <col min="17" max="17" width="6.7109375" style="158" hidden="1" customWidth="1"/>
    <col min="18" max="18" width="9.140625" style="158" customWidth="1" collapsed="1"/>
    <col min="19" max="16384" width="9.140625" style="158" customWidth="1"/>
  </cols>
  <sheetData>
    <row r="1" ht="15">
      <c r="A1" s="82" t="s">
        <v>265</v>
      </c>
    </row>
    <row r="2" spans="1:7" ht="12.75">
      <c r="A2" s="146"/>
      <c r="B2" s="188" t="s">
        <v>136</v>
      </c>
      <c r="C2" s="188" t="s">
        <v>136</v>
      </c>
      <c r="D2" s="188" t="s">
        <v>136</v>
      </c>
      <c r="E2" s="188" t="s">
        <v>136</v>
      </c>
      <c r="F2" s="188" t="s">
        <v>136</v>
      </c>
      <c r="G2" s="188" t="s">
        <v>139</v>
      </c>
    </row>
    <row r="3" spans="1:7" ht="12.75">
      <c r="A3" s="155" t="s">
        <v>16</v>
      </c>
      <c r="B3" s="189">
        <v>2010</v>
      </c>
      <c r="C3" s="189">
        <v>2011</v>
      </c>
      <c r="D3" s="143" t="s">
        <v>339</v>
      </c>
      <c r="E3" s="143" t="s">
        <v>463</v>
      </c>
      <c r="F3" s="143" t="s">
        <v>551</v>
      </c>
      <c r="G3" s="143" t="s">
        <v>761</v>
      </c>
    </row>
    <row r="4" spans="1:7" ht="12.75">
      <c r="A4" s="11"/>
      <c r="B4" s="11"/>
      <c r="C4" s="11"/>
      <c r="D4" s="11"/>
      <c r="E4" s="11"/>
      <c r="F4" s="11"/>
      <c r="G4" s="11"/>
    </row>
    <row r="5" spans="1:7" ht="13.5">
      <c r="A5" s="10" t="s">
        <v>425</v>
      </c>
      <c r="B5" s="190">
        <v>8780</v>
      </c>
      <c r="C5" s="190">
        <v>9322</v>
      </c>
      <c r="D5" s="190">
        <v>10019</v>
      </c>
      <c r="E5" s="190">
        <v>8290</v>
      </c>
      <c r="F5" s="190">
        <v>9415</v>
      </c>
      <c r="G5" s="190">
        <v>10032</v>
      </c>
    </row>
    <row r="6" spans="1:7" ht="12.75">
      <c r="A6" s="191" t="s">
        <v>2</v>
      </c>
      <c r="B6" s="186">
        <v>16318</v>
      </c>
      <c r="C6" s="186">
        <v>15583</v>
      </c>
      <c r="D6" s="186">
        <v>18020</v>
      </c>
      <c r="E6" s="186">
        <v>16136</v>
      </c>
      <c r="F6" s="186">
        <v>18678</v>
      </c>
      <c r="G6" s="186">
        <v>18710</v>
      </c>
    </row>
    <row r="7" spans="1:7" ht="12.75">
      <c r="A7" s="192"/>
      <c r="B7" s="193"/>
      <c r="C7" s="193"/>
      <c r="D7" s="193"/>
      <c r="E7" s="193"/>
      <c r="F7" s="193"/>
      <c r="G7" s="193"/>
    </row>
    <row r="8" spans="1:7" ht="13.5">
      <c r="A8" s="194" t="s">
        <v>426</v>
      </c>
      <c r="B8" s="195">
        <v>-1000</v>
      </c>
      <c r="C8" s="195">
        <v>-850</v>
      </c>
      <c r="D8" s="195">
        <v>-700</v>
      </c>
      <c r="E8" s="195">
        <v>-3575</v>
      </c>
      <c r="F8" s="195">
        <v>-1000</v>
      </c>
      <c r="G8" s="195">
        <v>-950</v>
      </c>
    </row>
    <row r="9" ht="28.5" customHeight="1"/>
  </sheetData>
  <sheetProtection/>
  <printOptions/>
  <pageMargins left="0.7086614173228347" right="0" top="0.3937007874015748" bottom="0.4724409448818898" header="0.1968503937007874" footer="0.2755905511811024"/>
  <pageSetup fitToHeight="1" fitToWidth="1" horizontalDpi="600" verticalDpi="600" orientation="portrait" paperSize="9" scale="98" r:id="rId1"/>
</worksheet>
</file>

<file path=xl/worksheets/sheet34.xml><?xml version="1.0" encoding="utf-8"?>
<worksheet xmlns="http://schemas.openxmlformats.org/spreadsheetml/2006/main" xmlns:r="http://schemas.openxmlformats.org/officeDocument/2006/relationships">
  <sheetPr>
    <pageSetUpPr fitToPage="1"/>
  </sheetPr>
  <dimension ref="A1:L40"/>
  <sheetViews>
    <sheetView showGridLines="0" zoomScale="70" zoomScaleNormal="70" zoomScalePageLayoutView="0" workbookViewId="0" topLeftCell="A1">
      <selection activeCell="Q35" sqref="Q35"/>
    </sheetView>
  </sheetViews>
  <sheetFormatPr defaultColWidth="9.140625" defaultRowHeight="12.75"/>
  <cols>
    <col min="1" max="1" width="37.7109375" style="81" customWidth="1"/>
    <col min="2" max="10" width="7.7109375" style="81" bestFit="1" customWidth="1"/>
    <col min="11" max="16384" width="9.140625" style="81" customWidth="1"/>
  </cols>
  <sheetData>
    <row r="1" spans="1:9" ht="15">
      <c r="A1" s="82" t="s">
        <v>248</v>
      </c>
      <c r="I1" s="505"/>
    </row>
    <row r="3" spans="1:12" ht="12">
      <c r="A3" s="340"/>
      <c r="B3" s="49" t="s">
        <v>83</v>
      </c>
      <c r="C3" s="49" t="s">
        <v>84</v>
      </c>
      <c r="D3" s="49" t="s">
        <v>5</v>
      </c>
      <c r="E3" s="49" t="s">
        <v>4</v>
      </c>
      <c r="F3" s="48" t="s">
        <v>83</v>
      </c>
      <c r="G3" s="48" t="s">
        <v>84</v>
      </c>
      <c r="H3" s="48" t="s">
        <v>5</v>
      </c>
      <c r="I3" s="48" t="s">
        <v>4</v>
      </c>
      <c r="J3" s="48" t="s">
        <v>83</v>
      </c>
      <c r="K3" s="48" t="s">
        <v>84</v>
      </c>
      <c r="L3" s="48" t="s">
        <v>5</v>
      </c>
    </row>
    <row r="4" spans="1:12" ht="12">
      <c r="A4" s="334" t="s">
        <v>16</v>
      </c>
      <c r="B4" s="47">
        <v>2013</v>
      </c>
      <c r="C4" s="47">
        <v>2013</v>
      </c>
      <c r="D4" s="47">
        <v>2013</v>
      </c>
      <c r="E4" s="47">
        <v>2013</v>
      </c>
      <c r="F4" s="47">
        <v>2014</v>
      </c>
      <c r="G4" s="47">
        <v>2014</v>
      </c>
      <c r="H4" s="47">
        <v>2014</v>
      </c>
      <c r="I4" s="47">
        <v>2014</v>
      </c>
      <c r="J4" s="47">
        <v>2015</v>
      </c>
      <c r="K4" s="47">
        <v>2015</v>
      </c>
      <c r="L4" s="47">
        <v>2015</v>
      </c>
    </row>
    <row r="5" spans="1:12" ht="12">
      <c r="A5" s="917" t="s">
        <v>249</v>
      </c>
      <c r="B5" s="918">
        <v>18020</v>
      </c>
      <c r="C5" s="918">
        <f aca="true" t="shared" si="0" ref="C5:L5">+B19</f>
        <v>17948</v>
      </c>
      <c r="D5" s="253">
        <f t="shared" si="0"/>
        <v>16835</v>
      </c>
      <c r="E5" s="253">
        <f t="shared" si="0"/>
        <v>16987</v>
      </c>
      <c r="F5" s="253">
        <f t="shared" si="0"/>
        <v>16136</v>
      </c>
      <c r="G5" s="253">
        <f t="shared" si="0"/>
        <v>16373</v>
      </c>
      <c r="H5" s="253">
        <f t="shared" si="0"/>
        <v>17406</v>
      </c>
      <c r="I5" s="253">
        <f t="shared" si="0"/>
        <v>17776</v>
      </c>
      <c r="J5" s="253">
        <f t="shared" si="0"/>
        <v>18678</v>
      </c>
      <c r="K5" s="253">
        <f t="shared" si="0"/>
        <v>20935</v>
      </c>
      <c r="L5" s="253">
        <f t="shared" si="0"/>
        <v>19873</v>
      </c>
    </row>
    <row r="6" spans="1:12" ht="13.5">
      <c r="A6" s="4" t="s">
        <v>916</v>
      </c>
      <c r="B6" s="919">
        <v>-83</v>
      </c>
      <c r="C6" s="919">
        <f>-97+83</f>
        <v>-14</v>
      </c>
      <c r="D6" s="919">
        <f>-91+83+14</f>
        <v>6</v>
      </c>
      <c r="E6" s="919">
        <v>-383</v>
      </c>
      <c r="F6" s="186">
        <v>-162</v>
      </c>
      <c r="G6" s="186">
        <f>-164+162</f>
        <v>-2</v>
      </c>
      <c r="H6" s="186">
        <v>-1</v>
      </c>
      <c r="I6" s="186">
        <v>-2</v>
      </c>
      <c r="J6" s="186">
        <v>453</v>
      </c>
      <c r="K6" s="186">
        <f>452-453</f>
        <v>-1</v>
      </c>
      <c r="L6" s="186">
        <f>434-K6-J6</f>
        <v>-18</v>
      </c>
    </row>
    <row r="7" spans="1:12" ht="13.5">
      <c r="A7" s="4" t="s">
        <v>917</v>
      </c>
      <c r="B7" s="254">
        <v>301</v>
      </c>
      <c r="C7" s="254">
        <f>595-301</f>
        <v>294</v>
      </c>
      <c r="D7" s="254">
        <f>903-294-301</f>
        <v>308</v>
      </c>
      <c r="E7" s="254">
        <v>-66</v>
      </c>
      <c r="F7" s="186">
        <v>174</v>
      </c>
      <c r="G7" s="186">
        <f>400-174</f>
        <v>226</v>
      </c>
      <c r="H7" s="186">
        <v>212</v>
      </c>
      <c r="I7" s="186">
        <v>279</v>
      </c>
      <c r="J7" s="186">
        <v>250</v>
      </c>
      <c r="K7" s="186">
        <f>492-250</f>
        <v>242</v>
      </c>
      <c r="L7" s="186">
        <f>701-K7-J7</f>
        <v>209</v>
      </c>
    </row>
    <row r="8" spans="1:12" ht="12">
      <c r="A8" s="4" t="s">
        <v>250</v>
      </c>
      <c r="B8" s="254">
        <v>-209</v>
      </c>
      <c r="C8" s="254">
        <f>-474+209</f>
        <v>-265</v>
      </c>
      <c r="D8" s="254">
        <f>-738+265+209</f>
        <v>-264</v>
      </c>
      <c r="E8" s="254">
        <v>-390</v>
      </c>
      <c r="F8" s="186">
        <v>-283</v>
      </c>
      <c r="G8" s="186">
        <f>747-1324+283</f>
        <v>-294</v>
      </c>
      <c r="H8" s="186">
        <v>-318</v>
      </c>
      <c r="I8" s="186">
        <v>-355</v>
      </c>
      <c r="J8" s="186">
        <v>-279</v>
      </c>
      <c r="K8" s="186">
        <f>-564+279</f>
        <v>-285</v>
      </c>
      <c r="L8" s="186">
        <f>1257-K8-J8-2136</f>
        <v>-315</v>
      </c>
    </row>
    <row r="9" spans="1:12" ht="13.5">
      <c r="A9" s="4" t="s">
        <v>918</v>
      </c>
      <c r="B9" s="3">
        <v>-377</v>
      </c>
      <c r="C9" s="3">
        <f>-1615+377</f>
        <v>-1238</v>
      </c>
      <c r="D9" s="3">
        <f>-1642+1238+377</f>
        <v>-27</v>
      </c>
      <c r="E9" s="3">
        <v>212</v>
      </c>
      <c r="F9" s="186">
        <v>12</v>
      </c>
      <c r="G9" s="186">
        <f>69-12</f>
        <v>57</v>
      </c>
      <c r="H9" s="186">
        <v>150</v>
      </c>
      <c r="I9" s="186">
        <v>11</v>
      </c>
      <c r="J9" s="186">
        <v>-25</v>
      </c>
      <c r="K9" s="186">
        <f>91+25</f>
        <v>116</v>
      </c>
      <c r="L9" s="186">
        <f>193-K9-J9</f>
        <v>102</v>
      </c>
    </row>
    <row r="10" spans="1:12" ht="12">
      <c r="A10" s="920" t="s">
        <v>251</v>
      </c>
      <c r="B10" s="921">
        <f aca="true" t="shared" si="1" ref="B10:L10">SUM(B7:B9)</f>
        <v>-285</v>
      </c>
      <c r="C10" s="921">
        <f t="shared" si="1"/>
        <v>-1209</v>
      </c>
      <c r="D10" s="921">
        <f t="shared" si="1"/>
        <v>17</v>
      </c>
      <c r="E10" s="921">
        <f t="shared" si="1"/>
        <v>-244</v>
      </c>
      <c r="F10" s="921">
        <f t="shared" si="1"/>
        <v>-97</v>
      </c>
      <c r="G10" s="921">
        <f t="shared" si="1"/>
        <v>-11</v>
      </c>
      <c r="H10" s="921">
        <f t="shared" si="1"/>
        <v>44</v>
      </c>
      <c r="I10" s="921">
        <f t="shared" si="1"/>
        <v>-65</v>
      </c>
      <c r="J10" s="921">
        <f t="shared" si="1"/>
        <v>-54</v>
      </c>
      <c r="K10" s="921">
        <f t="shared" si="1"/>
        <v>73</v>
      </c>
      <c r="L10" s="921">
        <f t="shared" si="1"/>
        <v>-4</v>
      </c>
    </row>
    <row r="11" spans="1:12" ht="12">
      <c r="A11" s="4" t="s">
        <v>252</v>
      </c>
      <c r="B11" s="254">
        <v>-256</v>
      </c>
      <c r="C11" s="254">
        <f>-497+256</f>
        <v>-241</v>
      </c>
      <c r="D11" s="254">
        <f>-718+241+256</f>
        <v>-221</v>
      </c>
      <c r="E11" s="254">
        <f>-942+718</f>
        <v>-224</v>
      </c>
      <c r="F11" s="254">
        <v>-241</v>
      </c>
      <c r="G11" s="254">
        <f>-508+241</f>
        <v>-267</v>
      </c>
      <c r="H11" s="254">
        <v>-235</v>
      </c>
      <c r="I11" s="254">
        <v>-293</v>
      </c>
      <c r="J11" s="254">
        <v>-298</v>
      </c>
      <c r="K11" s="254">
        <f>-575+298</f>
        <v>-277</v>
      </c>
      <c r="L11" s="254">
        <f>-785-K11-J11</f>
        <v>-210</v>
      </c>
    </row>
    <row r="12" spans="1:12" ht="12">
      <c r="A12" s="4" t="s">
        <v>253</v>
      </c>
      <c r="B12" s="254">
        <v>221</v>
      </c>
      <c r="C12" s="254">
        <f>445-221</f>
        <v>224</v>
      </c>
      <c r="D12" s="254">
        <f>664-224-221</f>
        <v>219</v>
      </c>
      <c r="E12" s="254">
        <f>891-664</f>
        <v>227</v>
      </c>
      <c r="F12" s="254">
        <v>217</v>
      </c>
      <c r="G12" s="254">
        <f>456-217</f>
        <v>239</v>
      </c>
      <c r="H12" s="254">
        <v>234</v>
      </c>
      <c r="I12" s="254">
        <v>254</v>
      </c>
      <c r="J12" s="254">
        <v>234</v>
      </c>
      <c r="K12" s="254">
        <f>480-234</f>
        <v>246</v>
      </c>
      <c r="L12" s="254">
        <f>723-K12-J12</f>
        <v>243</v>
      </c>
    </row>
    <row r="13" spans="1:12" ht="12">
      <c r="A13" s="4" t="s">
        <v>427</v>
      </c>
      <c r="B13" s="254">
        <v>31</v>
      </c>
      <c r="C13" s="254">
        <f>50-31</f>
        <v>19</v>
      </c>
      <c r="D13" s="254">
        <v>18</v>
      </c>
      <c r="E13" s="254">
        <v>5</v>
      </c>
      <c r="F13" s="254">
        <v>10</v>
      </c>
      <c r="G13" s="254">
        <f>48-10</f>
        <v>38</v>
      </c>
      <c r="H13" s="254">
        <v>15</v>
      </c>
      <c r="I13" s="254">
        <v>50</v>
      </c>
      <c r="J13" s="254">
        <v>25</v>
      </c>
      <c r="K13" s="254">
        <v>14</v>
      </c>
      <c r="L13" s="254">
        <f>24-K13-J13</f>
        <v>-15</v>
      </c>
    </row>
    <row r="14" spans="1:12" ht="13.5">
      <c r="A14" s="920" t="s">
        <v>919</v>
      </c>
      <c r="B14" s="921">
        <f aca="true" t="shared" si="2" ref="B14:L14">SUM(B10:B13)</f>
        <v>-289</v>
      </c>
      <c r="C14" s="921">
        <f t="shared" si="2"/>
        <v>-1207</v>
      </c>
      <c r="D14" s="921">
        <f t="shared" si="2"/>
        <v>33</v>
      </c>
      <c r="E14" s="921">
        <f t="shared" si="2"/>
        <v>-236</v>
      </c>
      <c r="F14" s="921">
        <f t="shared" si="2"/>
        <v>-111</v>
      </c>
      <c r="G14" s="921">
        <f t="shared" si="2"/>
        <v>-1</v>
      </c>
      <c r="H14" s="921">
        <f t="shared" si="2"/>
        <v>58</v>
      </c>
      <c r="I14" s="921">
        <f t="shared" si="2"/>
        <v>-54</v>
      </c>
      <c r="J14" s="921">
        <f t="shared" si="2"/>
        <v>-93</v>
      </c>
      <c r="K14" s="921">
        <f t="shared" si="2"/>
        <v>56</v>
      </c>
      <c r="L14" s="921">
        <f t="shared" si="2"/>
        <v>14</v>
      </c>
    </row>
    <row r="15" spans="1:12" ht="13.5">
      <c r="A15" s="4" t="s">
        <v>920</v>
      </c>
      <c r="B15" s="186">
        <v>493</v>
      </c>
      <c r="C15" s="186">
        <f>282-493</f>
        <v>-211</v>
      </c>
      <c r="D15" s="186">
        <f>487+211-493</f>
        <v>205</v>
      </c>
      <c r="E15" s="186">
        <v>600</v>
      </c>
      <c r="F15" s="186">
        <v>525</v>
      </c>
      <c r="G15" s="186">
        <f>1448-525</f>
        <v>923</v>
      </c>
      <c r="H15" s="186">
        <v>330</v>
      </c>
      <c r="I15" s="186">
        <v>776</v>
      </c>
      <c r="J15" s="186">
        <v>2027</v>
      </c>
      <c r="K15" s="186">
        <f>925-2027</f>
        <v>-1102</v>
      </c>
      <c r="L15" s="186">
        <f>-338-K15-J15</f>
        <v>-1263</v>
      </c>
    </row>
    <row r="16" spans="1:12" ht="13.5">
      <c r="A16" s="4" t="s">
        <v>921</v>
      </c>
      <c r="B16" s="186">
        <v>-1</v>
      </c>
      <c r="C16" s="186">
        <f>5+1</f>
        <v>6</v>
      </c>
      <c r="D16" s="186">
        <f>2-6+1</f>
        <v>-3</v>
      </c>
      <c r="E16" s="186">
        <v>-959</v>
      </c>
      <c r="F16" s="186">
        <v>-39</v>
      </c>
      <c r="G16" s="186">
        <f>-38+39</f>
        <v>1</v>
      </c>
      <c r="H16" s="186">
        <v>0</v>
      </c>
      <c r="I16" s="186">
        <v>-25</v>
      </c>
      <c r="J16" s="186">
        <v>0</v>
      </c>
      <c r="K16" s="186">
        <v>2</v>
      </c>
      <c r="L16" s="186">
        <f>-7-K16-J16</f>
        <v>-9</v>
      </c>
    </row>
    <row r="17" spans="1:12" ht="12">
      <c r="A17" s="920" t="s">
        <v>254</v>
      </c>
      <c r="B17" s="922">
        <f aca="true" t="shared" si="3" ref="B17:L17">SUM(B14,B15:B16)</f>
        <v>203</v>
      </c>
      <c r="C17" s="922">
        <f t="shared" si="3"/>
        <v>-1412</v>
      </c>
      <c r="D17" s="922">
        <f t="shared" si="3"/>
        <v>235</v>
      </c>
      <c r="E17" s="922">
        <f t="shared" si="3"/>
        <v>-595</v>
      </c>
      <c r="F17" s="922">
        <f t="shared" si="3"/>
        <v>375</v>
      </c>
      <c r="G17" s="922">
        <f t="shared" si="3"/>
        <v>923</v>
      </c>
      <c r="H17" s="922">
        <f t="shared" si="3"/>
        <v>388</v>
      </c>
      <c r="I17" s="922">
        <f t="shared" si="3"/>
        <v>697</v>
      </c>
      <c r="J17" s="922">
        <f t="shared" si="3"/>
        <v>1934</v>
      </c>
      <c r="K17" s="922">
        <f t="shared" si="3"/>
        <v>-1044</v>
      </c>
      <c r="L17" s="922">
        <f t="shared" si="3"/>
        <v>-1258</v>
      </c>
    </row>
    <row r="18" spans="1:12" ht="12">
      <c r="A18" s="4" t="s">
        <v>255</v>
      </c>
      <c r="B18" s="254">
        <v>-192</v>
      </c>
      <c r="C18" s="254">
        <f>121+192</f>
        <v>313</v>
      </c>
      <c r="D18" s="254">
        <f>32-313+192</f>
        <v>-89</v>
      </c>
      <c r="E18" s="254">
        <v>127</v>
      </c>
      <c r="F18" s="254">
        <v>24</v>
      </c>
      <c r="G18" s="254">
        <f>136-24</f>
        <v>112</v>
      </c>
      <c r="H18" s="254">
        <v>-17</v>
      </c>
      <c r="I18" s="254">
        <v>207</v>
      </c>
      <c r="J18" s="254">
        <v>-130</v>
      </c>
      <c r="K18" s="254">
        <v>-17</v>
      </c>
      <c r="L18" s="254">
        <f>-34-K18-J18</f>
        <v>113</v>
      </c>
    </row>
    <row r="19" spans="1:12" ht="13.5">
      <c r="A19" s="920" t="s">
        <v>922</v>
      </c>
      <c r="B19" s="922">
        <f aca="true" t="shared" si="4" ref="B19:L19">+B5+B6+B17+B18</f>
        <v>17948</v>
      </c>
      <c r="C19" s="922">
        <f t="shared" si="4"/>
        <v>16835</v>
      </c>
      <c r="D19" s="922">
        <f t="shared" si="4"/>
        <v>16987</v>
      </c>
      <c r="E19" s="922">
        <f t="shared" si="4"/>
        <v>16136</v>
      </c>
      <c r="F19" s="922">
        <f t="shared" si="4"/>
        <v>16373</v>
      </c>
      <c r="G19" s="922">
        <f t="shared" si="4"/>
        <v>17406</v>
      </c>
      <c r="H19" s="922">
        <f t="shared" si="4"/>
        <v>17776</v>
      </c>
      <c r="I19" s="922">
        <f t="shared" si="4"/>
        <v>18678</v>
      </c>
      <c r="J19" s="922">
        <f t="shared" si="4"/>
        <v>20935</v>
      </c>
      <c r="K19" s="922">
        <f t="shared" si="4"/>
        <v>19873</v>
      </c>
      <c r="L19" s="922">
        <f t="shared" si="4"/>
        <v>18710</v>
      </c>
    </row>
    <row r="20" spans="1:12" ht="12">
      <c r="A20" s="90" t="s">
        <v>881</v>
      </c>
      <c r="B20" s="923"/>
      <c r="C20" s="923"/>
      <c r="D20" s="923"/>
      <c r="E20" s="923"/>
      <c r="F20" s="923"/>
      <c r="G20" s="923"/>
      <c r="H20" s="923"/>
      <c r="I20" s="923"/>
      <c r="J20" s="923"/>
      <c r="K20" s="923"/>
      <c r="L20" s="923"/>
    </row>
    <row r="21" spans="1:12" ht="12">
      <c r="A21" s="5" t="s">
        <v>256</v>
      </c>
      <c r="B21" s="924"/>
      <c r="C21" s="924"/>
      <c r="D21" s="924"/>
      <c r="E21" s="924"/>
      <c r="F21" s="924"/>
      <c r="G21" s="924"/>
      <c r="H21" s="924"/>
      <c r="I21" s="924"/>
      <c r="J21" s="924"/>
      <c r="K21" s="924"/>
      <c r="L21" s="924">
        <v>7</v>
      </c>
    </row>
    <row r="22" spans="1:12" ht="48">
      <c r="A22" s="925" t="s">
        <v>446</v>
      </c>
      <c r="B22" s="926"/>
      <c r="C22" s="926"/>
      <c r="D22" s="926"/>
      <c r="E22" s="926"/>
      <c r="F22" s="926"/>
      <c r="G22" s="926"/>
      <c r="H22" s="926"/>
      <c r="I22" s="926"/>
      <c r="J22" s="926"/>
      <c r="K22" s="926"/>
      <c r="L22" s="926" t="s">
        <v>751</v>
      </c>
    </row>
    <row r="23" spans="1:12" ht="12">
      <c r="A23" s="3" t="s">
        <v>257</v>
      </c>
      <c r="B23" s="927"/>
      <c r="C23" s="927"/>
      <c r="D23" s="927"/>
      <c r="E23" s="927"/>
      <c r="F23" s="928"/>
      <c r="G23" s="928"/>
      <c r="H23" s="928"/>
      <c r="I23" s="928"/>
      <c r="J23" s="928"/>
      <c r="K23" s="928"/>
      <c r="L23" s="928">
        <v>9.2</v>
      </c>
    </row>
    <row r="24" spans="1:12" ht="12">
      <c r="A24" s="4" t="s">
        <v>258</v>
      </c>
      <c r="B24" s="929"/>
      <c r="C24" s="929"/>
      <c r="D24" s="929"/>
      <c r="E24" s="929"/>
      <c r="F24" s="929"/>
      <c r="G24" s="929"/>
      <c r="H24" s="929"/>
      <c r="I24" s="929"/>
      <c r="J24" s="929"/>
      <c r="K24" s="929"/>
      <c r="L24" s="929">
        <v>5</v>
      </c>
    </row>
    <row r="25" spans="1:12" ht="12">
      <c r="A25" s="4" t="s">
        <v>259</v>
      </c>
      <c r="B25" s="927"/>
      <c r="C25" s="927"/>
      <c r="D25" s="927"/>
      <c r="E25" s="927"/>
      <c r="F25" s="927"/>
      <c r="G25" s="927"/>
      <c r="H25" s="927"/>
      <c r="I25" s="927"/>
      <c r="J25" s="927"/>
      <c r="K25" s="927"/>
      <c r="L25" s="927" t="s">
        <v>264</v>
      </c>
    </row>
    <row r="26" spans="1:12" ht="12">
      <c r="A26" s="4" t="s">
        <v>260</v>
      </c>
      <c r="B26" s="927"/>
      <c r="C26" s="927"/>
      <c r="D26" s="927"/>
      <c r="E26" s="927"/>
      <c r="F26" s="927"/>
      <c r="G26" s="927"/>
      <c r="H26" s="927"/>
      <c r="I26" s="927"/>
      <c r="J26" s="927"/>
      <c r="K26" s="927"/>
      <c r="L26" s="927">
        <v>3</v>
      </c>
    </row>
    <row r="27" spans="1:12" ht="12">
      <c r="A27" s="4" t="s">
        <v>261</v>
      </c>
      <c r="B27" s="929"/>
      <c r="C27" s="929"/>
      <c r="D27" s="929"/>
      <c r="E27" s="929"/>
      <c r="F27" s="929"/>
      <c r="G27" s="929"/>
      <c r="H27" s="929"/>
      <c r="I27" s="929"/>
      <c r="J27" s="929"/>
      <c r="K27" s="929"/>
      <c r="L27" s="929">
        <v>3.2</v>
      </c>
    </row>
    <row r="28" spans="1:12" ht="12">
      <c r="A28" s="930" t="s">
        <v>262</v>
      </c>
      <c r="B28" s="931"/>
      <c r="C28" s="931"/>
      <c r="D28" s="931"/>
      <c r="E28" s="931"/>
      <c r="F28" s="931"/>
      <c r="G28" s="931"/>
      <c r="H28" s="931"/>
      <c r="I28" s="931"/>
      <c r="J28" s="931"/>
      <c r="K28" s="931"/>
      <c r="L28" s="931"/>
    </row>
    <row r="29" spans="1:12" ht="12">
      <c r="A29" s="932" t="s">
        <v>263</v>
      </c>
      <c r="B29" s="283"/>
      <c r="C29" s="283"/>
      <c r="D29" s="283"/>
      <c r="E29" s="283"/>
      <c r="F29" s="283"/>
      <c r="G29" s="283"/>
      <c r="H29" s="283"/>
      <c r="I29" s="283"/>
      <c r="J29" s="283"/>
      <c r="K29" s="283"/>
      <c r="L29" s="283"/>
    </row>
    <row r="30" spans="1:12" ht="12">
      <c r="A30" s="933" t="s">
        <v>882</v>
      </c>
      <c r="B30" s="83"/>
      <c r="C30" s="934"/>
      <c r="D30" s="935" t="s">
        <v>883</v>
      </c>
      <c r="E30" s="83"/>
      <c r="F30" s="83"/>
      <c r="G30" s="83"/>
      <c r="H30" s="83"/>
      <c r="I30" s="83"/>
      <c r="J30" s="83"/>
      <c r="K30" s="83"/>
      <c r="L30" s="83">
        <v>-1729</v>
      </c>
    </row>
    <row r="31" spans="1:12" ht="12">
      <c r="A31" s="936" t="s">
        <v>884</v>
      </c>
      <c r="B31" s="83"/>
      <c r="C31" s="934"/>
      <c r="D31" s="935" t="s">
        <v>885</v>
      </c>
      <c r="E31" s="83"/>
      <c r="F31" s="83"/>
      <c r="G31" s="83"/>
      <c r="H31" s="83"/>
      <c r="I31" s="83"/>
      <c r="J31" s="83"/>
      <c r="K31" s="83"/>
      <c r="L31" s="83">
        <v>1991</v>
      </c>
    </row>
    <row r="32" spans="1:12" ht="12">
      <c r="A32" s="933" t="s">
        <v>886</v>
      </c>
      <c r="B32" s="83"/>
      <c r="C32" s="934"/>
      <c r="D32" s="935" t="s">
        <v>883</v>
      </c>
      <c r="E32" s="83"/>
      <c r="F32" s="83"/>
      <c r="G32" s="83"/>
      <c r="H32" s="83"/>
      <c r="I32" s="83"/>
      <c r="J32" s="83"/>
      <c r="K32" s="83"/>
      <c r="L32" s="83">
        <v>2517</v>
      </c>
    </row>
    <row r="33" spans="1:12" ht="12">
      <c r="A33" s="937" t="s">
        <v>884</v>
      </c>
      <c r="B33" s="938"/>
      <c r="C33" s="938"/>
      <c r="D33" s="939" t="s">
        <v>885</v>
      </c>
      <c r="E33" s="938"/>
      <c r="F33" s="938"/>
      <c r="G33" s="938"/>
      <c r="H33" s="938"/>
      <c r="I33" s="938"/>
      <c r="J33" s="938"/>
      <c r="K33" s="938"/>
      <c r="L33" s="938">
        <v>-2636</v>
      </c>
    </row>
    <row r="34" spans="1:12" ht="28.5" customHeight="1">
      <c r="A34" s="968" t="s">
        <v>923</v>
      </c>
      <c r="B34" s="968"/>
      <c r="C34" s="968"/>
      <c r="D34" s="968"/>
      <c r="E34" s="968"/>
      <c r="F34" s="968"/>
      <c r="G34" s="968"/>
      <c r="H34" s="968"/>
      <c r="I34" s="968"/>
      <c r="J34" s="968"/>
      <c r="K34" s="968"/>
      <c r="L34" s="968"/>
    </row>
    <row r="35" spans="1:12" ht="20.25" customHeight="1">
      <c r="A35" s="969" t="s">
        <v>924</v>
      </c>
      <c r="B35" s="969"/>
      <c r="C35" s="969"/>
      <c r="D35" s="969"/>
      <c r="E35" s="969"/>
      <c r="F35" s="969"/>
      <c r="G35" s="969"/>
      <c r="H35" s="969"/>
      <c r="I35" s="969"/>
      <c r="J35" s="969"/>
      <c r="K35" s="969"/>
      <c r="L35" s="969"/>
    </row>
    <row r="36" spans="1:12" ht="31.5" customHeight="1">
      <c r="A36" s="968" t="s">
        <v>925</v>
      </c>
      <c r="B36" s="968"/>
      <c r="C36" s="968"/>
      <c r="D36" s="968"/>
      <c r="E36" s="968"/>
      <c r="F36" s="968"/>
      <c r="G36" s="968"/>
      <c r="H36" s="968"/>
      <c r="I36" s="968"/>
      <c r="J36" s="968"/>
      <c r="K36" s="968"/>
      <c r="L36" s="968"/>
    </row>
    <row r="37" spans="1:12" ht="44.25" customHeight="1">
      <c r="A37" s="968" t="s">
        <v>926</v>
      </c>
      <c r="B37" s="968"/>
      <c r="C37" s="968"/>
      <c r="D37" s="968"/>
      <c r="E37" s="968"/>
      <c r="F37" s="968"/>
      <c r="G37" s="968"/>
      <c r="H37" s="968"/>
      <c r="I37" s="968"/>
      <c r="J37" s="968"/>
      <c r="K37" s="968"/>
      <c r="L37" s="968"/>
    </row>
    <row r="38" spans="1:12" ht="33" customHeight="1">
      <c r="A38" s="968" t="s">
        <v>927</v>
      </c>
      <c r="B38" s="968"/>
      <c r="C38" s="968"/>
      <c r="D38" s="968"/>
      <c r="E38" s="968"/>
      <c r="F38" s="968"/>
      <c r="G38" s="968"/>
      <c r="H38" s="968"/>
      <c r="I38" s="968"/>
      <c r="J38" s="968"/>
      <c r="K38" s="968"/>
      <c r="L38" s="968"/>
    </row>
    <row r="39" spans="1:12" ht="30.75" customHeight="1">
      <c r="A39" s="968" t="s">
        <v>928</v>
      </c>
      <c r="B39" s="968"/>
      <c r="C39" s="968"/>
      <c r="D39" s="968"/>
      <c r="E39" s="968"/>
      <c r="F39" s="968"/>
      <c r="G39" s="968"/>
      <c r="H39" s="968"/>
      <c r="I39" s="968"/>
      <c r="J39" s="968"/>
      <c r="K39" s="968"/>
      <c r="L39" s="968"/>
    </row>
    <row r="40" spans="1:12" ht="33.75" customHeight="1">
      <c r="A40" s="968" t="s">
        <v>929</v>
      </c>
      <c r="B40" s="968"/>
      <c r="C40" s="968"/>
      <c r="D40" s="968"/>
      <c r="E40" s="968"/>
      <c r="F40" s="968"/>
      <c r="G40" s="968"/>
      <c r="H40" s="968"/>
      <c r="I40" s="968"/>
      <c r="J40" s="968"/>
      <c r="K40" s="968"/>
      <c r="L40" s="968"/>
    </row>
  </sheetData>
  <sheetProtection/>
  <mergeCells count="7">
    <mergeCell ref="A37:L37"/>
    <mergeCell ref="A38:L38"/>
    <mergeCell ref="A39:L39"/>
    <mergeCell ref="A40:L40"/>
    <mergeCell ref="A34:L34"/>
    <mergeCell ref="A35:L35"/>
    <mergeCell ref="A36:L36"/>
  </mergeCells>
  <printOptions/>
  <pageMargins left="0.7086614173228347" right="0" top="0.3937007874015748" bottom="0.4724409448818898" header="0.1968503937007874" footer="0.2755905511811024"/>
  <pageSetup fitToHeight="1" fitToWidth="1" horizontalDpi="600" verticalDpi="600" orientation="portrait" paperSize="9" scale="78" r:id="rId1"/>
</worksheet>
</file>

<file path=xl/worksheets/sheet35.xml><?xml version="1.0" encoding="utf-8"?>
<worksheet xmlns="http://schemas.openxmlformats.org/spreadsheetml/2006/main" xmlns:r="http://schemas.openxmlformats.org/officeDocument/2006/relationships">
  <sheetPr>
    <pageSetUpPr fitToPage="1"/>
  </sheetPr>
  <dimension ref="B1:K47"/>
  <sheetViews>
    <sheetView showGridLines="0" showZeros="0" zoomScale="85" zoomScaleNormal="85" zoomScalePageLayoutView="0" workbookViewId="0" topLeftCell="A1">
      <selection activeCell="A1" sqref="A1"/>
    </sheetView>
  </sheetViews>
  <sheetFormatPr defaultColWidth="8.00390625" defaultRowHeight="12.75"/>
  <cols>
    <col min="1" max="1" width="2.421875" style="449" customWidth="1"/>
    <col min="2" max="2" width="29.8515625" style="449" customWidth="1"/>
    <col min="3" max="22" width="8.00390625" style="448" customWidth="1"/>
    <col min="23" max="26" width="8.00390625" style="449" customWidth="1"/>
    <col min="27" max="27" width="0" style="449" hidden="1" customWidth="1"/>
    <col min="28" max="16384" width="8.00390625" style="449" customWidth="1"/>
  </cols>
  <sheetData>
    <row r="1" ht="15">
      <c r="B1" s="31" t="s">
        <v>48</v>
      </c>
    </row>
    <row r="2" ht="15">
      <c r="B2" s="31" t="s">
        <v>42</v>
      </c>
    </row>
    <row r="3" spans="2:11" ht="24">
      <c r="B3" s="247" t="s">
        <v>16</v>
      </c>
      <c r="C3" s="202" t="s">
        <v>509</v>
      </c>
      <c r="D3" s="202" t="s">
        <v>526</v>
      </c>
      <c r="E3" s="202" t="s">
        <v>550</v>
      </c>
      <c r="F3" s="202" t="s">
        <v>616</v>
      </c>
      <c r="G3" s="202" t="s">
        <v>643</v>
      </c>
      <c r="H3" s="202" t="s">
        <v>734</v>
      </c>
      <c r="I3" s="202" t="s">
        <v>760</v>
      </c>
      <c r="J3" s="202" t="s">
        <v>811</v>
      </c>
      <c r="K3" s="202" t="s">
        <v>849</v>
      </c>
    </row>
    <row r="4" spans="2:11" ht="12">
      <c r="B4" s="163" t="s">
        <v>18</v>
      </c>
      <c r="C4" s="163">
        <v>526</v>
      </c>
      <c r="D4" s="163">
        <v>529</v>
      </c>
      <c r="E4" s="163">
        <v>532</v>
      </c>
      <c r="F4" s="163">
        <v>558</v>
      </c>
      <c r="G4" s="163">
        <v>569</v>
      </c>
      <c r="H4" s="163">
        <v>544</v>
      </c>
      <c r="I4" s="163">
        <v>515</v>
      </c>
      <c r="J4" s="163">
        <v>505</v>
      </c>
      <c r="K4" s="163">
        <v>513</v>
      </c>
    </row>
    <row r="5" spans="2:11" ht="12">
      <c r="B5" s="163" t="s">
        <v>19</v>
      </c>
      <c r="C5" s="163">
        <v>248</v>
      </c>
      <c r="D5" s="163">
        <v>262</v>
      </c>
      <c r="E5" s="163">
        <v>246</v>
      </c>
      <c r="F5" s="163">
        <v>261</v>
      </c>
      <c r="G5" s="163">
        <v>276</v>
      </c>
      <c r="H5" s="163">
        <v>282</v>
      </c>
      <c r="I5" s="163">
        <v>264</v>
      </c>
      <c r="J5" s="163">
        <v>276</v>
      </c>
      <c r="K5" s="163">
        <v>283</v>
      </c>
    </row>
    <row r="6" spans="2:11" ht="12">
      <c r="B6" s="163" t="s">
        <v>20</v>
      </c>
      <c r="C6" s="163">
        <v>98</v>
      </c>
      <c r="D6" s="163">
        <v>161</v>
      </c>
      <c r="E6" s="163">
        <v>75</v>
      </c>
      <c r="F6" s="163">
        <v>73</v>
      </c>
      <c r="G6" s="163">
        <v>74</v>
      </c>
      <c r="H6" s="163">
        <v>73</v>
      </c>
      <c r="I6" s="163">
        <v>86</v>
      </c>
      <c r="J6" s="163">
        <v>53</v>
      </c>
      <c r="K6" s="163">
        <v>47</v>
      </c>
    </row>
    <row r="7" spans="2:11" ht="12">
      <c r="B7" s="193" t="s">
        <v>22</v>
      </c>
      <c r="C7" s="163">
        <v>-5</v>
      </c>
      <c r="D7" s="163">
        <v>-12</v>
      </c>
      <c r="E7" s="163">
        <v>-6</v>
      </c>
      <c r="F7" s="163">
        <v>-11</v>
      </c>
      <c r="G7" s="163">
        <v>-8</v>
      </c>
      <c r="H7" s="163">
        <v>-7</v>
      </c>
      <c r="I7" s="163">
        <v>-7</v>
      </c>
      <c r="J7" s="163">
        <v>17</v>
      </c>
      <c r="K7" s="163">
        <v>21</v>
      </c>
    </row>
    <row r="8" spans="2:11" ht="12">
      <c r="B8" s="316" t="s">
        <v>23</v>
      </c>
      <c r="C8" s="317">
        <v>867</v>
      </c>
      <c r="D8" s="317">
        <v>940</v>
      </c>
      <c r="E8" s="317">
        <v>847</v>
      </c>
      <c r="F8" s="317">
        <v>881</v>
      </c>
      <c r="G8" s="317">
        <v>911</v>
      </c>
      <c r="H8" s="317">
        <v>892</v>
      </c>
      <c r="I8" s="317">
        <v>858</v>
      </c>
      <c r="J8" s="317">
        <v>851</v>
      </c>
      <c r="K8" s="317">
        <v>864</v>
      </c>
    </row>
    <row r="9" spans="2:11" ht="12">
      <c r="B9" s="11" t="s">
        <v>24</v>
      </c>
      <c r="C9" s="163">
        <v>-161</v>
      </c>
      <c r="D9" s="163">
        <v>-176</v>
      </c>
      <c r="E9" s="163">
        <v>-164</v>
      </c>
      <c r="F9" s="163">
        <v>-175</v>
      </c>
      <c r="G9" s="163">
        <v>-173</v>
      </c>
      <c r="H9" s="163">
        <v>-192</v>
      </c>
      <c r="I9" s="163">
        <v>-179</v>
      </c>
      <c r="J9" s="163">
        <v>-182</v>
      </c>
      <c r="K9" s="163">
        <v>-181</v>
      </c>
    </row>
    <row r="10" spans="2:11" ht="12">
      <c r="B10" s="252" t="s">
        <v>25</v>
      </c>
      <c r="C10" s="163">
        <v>-241</v>
      </c>
      <c r="D10" s="163">
        <v>-271</v>
      </c>
      <c r="E10" s="163">
        <v>-236</v>
      </c>
      <c r="F10" s="163">
        <v>-227</v>
      </c>
      <c r="G10" s="163">
        <v>-234</v>
      </c>
      <c r="H10" s="163">
        <v>-268</v>
      </c>
      <c r="I10" s="163">
        <v>-242</v>
      </c>
      <c r="J10" s="163">
        <v>-246</v>
      </c>
      <c r="K10" s="163">
        <v>-244</v>
      </c>
    </row>
    <row r="11" spans="2:11" ht="36">
      <c r="B11" s="318" t="s">
        <v>26</v>
      </c>
      <c r="C11" s="163">
        <v>-22</v>
      </c>
      <c r="D11" s="163">
        <v>-40</v>
      </c>
      <c r="E11" s="163">
        <v>-24</v>
      </c>
      <c r="F11" s="163">
        <v>-22</v>
      </c>
      <c r="G11" s="163">
        <v>-23</v>
      </c>
      <c r="H11" s="163">
        <v>-24</v>
      </c>
      <c r="I11" s="163">
        <v>-19</v>
      </c>
      <c r="J11" s="163">
        <v>-16</v>
      </c>
      <c r="K11" s="163">
        <v>-18</v>
      </c>
    </row>
    <row r="12" spans="2:11" ht="12">
      <c r="B12" s="319" t="s">
        <v>28</v>
      </c>
      <c r="C12" s="317">
        <v>-424</v>
      </c>
      <c r="D12" s="317">
        <v>-487</v>
      </c>
      <c r="E12" s="317">
        <v>-424</v>
      </c>
      <c r="F12" s="317">
        <v>-424</v>
      </c>
      <c r="G12" s="317">
        <v>-430</v>
      </c>
      <c r="H12" s="317">
        <v>-484</v>
      </c>
      <c r="I12" s="317">
        <v>-440</v>
      </c>
      <c r="J12" s="317">
        <v>-444</v>
      </c>
      <c r="K12" s="317">
        <v>-443</v>
      </c>
    </row>
    <row r="13" spans="2:11" ht="12">
      <c r="B13" s="320" t="s">
        <v>29</v>
      </c>
      <c r="C13" s="321">
        <v>443</v>
      </c>
      <c r="D13" s="321">
        <v>453</v>
      </c>
      <c r="E13" s="321">
        <v>423</v>
      </c>
      <c r="F13" s="321">
        <v>457</v>
      </c>
      <c r="G13" s="321">
        <v>481</v>
      </c>
      <c r="H13" s="321">
        <v>408</v>
      </c>
      <c r="I13" s="321">
        <v>418</v>
      </c>
      <c r="J13" s="321">
        <v>407</v>
      </c>
      <c r="K13" s="321">
        <v>421</v>
      </c>
    </row>
    <row r="14" spans="2:11" ht="24">
      <c r="B14" s="322" t="s">
        <v>321</v>
      </c>
      <c r="C14" s="352">
        <v>15</v>
      </c>
      <c r="D14" s="352">
        <v>4</v>
      </c>
      <c r="E14" s="352">
        <v>8</v>
      </c>
      <c r="F14" s="352">
        <v>-12</v>
      </c>
      <c r="G14" s="352">
        <v>-21</v>
      </c>
      <c r="H14" s="352">
        <v>-82</v>
      </c>
      <c r="I14" s="352">
        <v>-76</v>
      </c>
      <c r="J14" s="352">
        <v>-8</v>
      </c>
      <c r="K14" s="352">
        <v>-55</v>
      </c>
    </row>
    <row r="15" spans="2:11" ht="12">
      <c r="B15" s="193" t="s">
        <v>31</v>
      </c>
      <c r="C15" s="163">
        <v>-66</v>
      </c>
      <c r="D15" s="163">
        <v>-163</v>
      </c>
      <c r="E15" s="163">
        <v>-71</v>
      </c>
      <c r="F15" s="163">
        <v>-4</v>
      </c>
      <c r="G15" s="163">
        <v>-39</v>
      </c>
      <c r="H15" s="163">
        <v>-103</v>
      </c>
      <c r="I15" s="163">
        <v>9</v>
      </c>
      <c r="J15" s="163">
        <v>-42</v>
      </c>
      <c r="K15" s="163">
        <v>-56</v>
      </c>
    </row>
    <row r="16" spans="2:11" ht="12">
      <c r="B16" s="323" t="s">
        <v>32</v>
      </c>
      <c r="C16" s="323">
        <v>392</v>
      </c>
      <c r="D16" s="323">
        <v>294</v>
      </c>
      <c r="E16" s="323">
        <v>360</v>
      </c>
      <c r="F16" s="323">
        <v>441</v>
      </c>
      <c r="G16" s="323">
        <v>421</v>
      </c>
      <c r="H16" s="323">
        <v>223</v>
      </c>
      <c r="I16" s="323">
        <v>351</v>
      </c>
      <c r="J16" s="323">
        <v>357</v>
      </c>
      <c r="K16" s="323">
        <v>310</v>
      </c>
    </row>
    <row r="17" spans="2:11" ht="12">
      <c r="B17" s="325" t="s">
        <v>395</v>
      </c>
      <c r="C17" s="326">
        <v>0.48904267589388695</v>
      </c>
      <c r="D17" s="326">
        <v>0.5180851063829788</v>
      </c>
      <c r="E17" s="326">
        <v>0.500590318772137</v>
      </c>
      <c r="F17" s="326">
        <v>0.48127128263337116</v>
      </c>
      <c r="G17" s="326">
        <v>0.47200878155872666</v>
      </c>
      <c r="H17" s="326">
        <v>0.5426008968609866</v>
      </c>
      <c r="I17" s="326">
        <v>0.51</v>
      </c>
      <c r="J17" s="326">
        <v>0.5217391304347826</v>
      </c>
      <c r="K17" s="326">
        <v>0.5127314814814815</v>
      </c>
    </row>
    <row r="18" spans="2:11" ht="12">
      <c r="B18" s="327" t="s">
        <v>396</v>
      </c>
      <c r="C18" s="328">
        <v>8.52336659</v>
      </c>
      <c r="D18" s="328">
        <v>8.506296475290963</v>
      </c>
      <c r="E18" s="328">
        <v>9.185045818867133</v>
      </c>
      <c r="F18" s="328">
        <v>9.206072756336336</v>
      </c>
      <c r="G18" s="328">
        <v>8.882485838105262</v>
      </c>
      <c r="H18" s="328">
        <v>8.29789420235208</v>
      </c>
      <c r="I18" s="328">
        <v>8.5</v>
      </c>
      <c r="J18" s="328">
        <v>7.889933171004471</v>
      </c>
      <c r="K18" s="328">
        <v>7.748</v>
      </c>
    </row>
    <row r="19" spans="2:11" ht="12">
      <c r="B19" s="329" t="s">
        <v>397</v>
      </c>
      <c r="C19" s="330">
        <v>0</v>
      </c>
      <c r="D19" s="330">
        <v>0</v>
      </c>
      <c r="E19" s="330">
        <v>0</v>
      </c>
      <c r="F19" s="330">
        <v>0</v>
      </c>
      <c r="G19" s="330">
        <v>0</v>
      </c>
      <c r="H19" s="330">
        <v>0</v>
      </c>
      <c r="I19" s="330"/>
      <c r="J19" s="330"/>
      <c r="K19" s="330">
        <v>0</v>
      </c>
    </row>
    <row r="20" spans="2:11" ht="12">
      <c r="B20" s="329" t="s">
        <v>398</v>
      </c>
      <c r="C20" s="353">
        <v>16.372873151288452</v>
      </c>
      <c r="D20" s="353">
        <v>12.304297211368935</v>
      </c>
      <c r="E20" s="353">
        <v>13.953114935664743</v>
      </c>
      <c r="F20" s="353">
        <v>17.1</v>
      </c>
      <c r="G20" s="353">
        <v>16.87320449834461</v>
      </c>
      <c r="H20" s="353">
        <v>9.567246588597994</v>
      </c>
      <c r="I20" s="353">
        <v>14.6</v>
      </c>
      <c r="J20" s="353">
        <v>16.10812122808131</v>
      </c>
      <c r="K20" s="353">
        <v>14.243675787299948</v>
      </c>
    </row>
    <row r="21" spans="2:11" ht="12">
      <c r="B21" s="327" t="s">
        <v>399</v>
      </c>
      <c r="C21" s="353">
        <v>13.0806535757786</v>
      </c>
      <c r="D21" s="353">
        <v>12.893791014970107</v>
      </c>
      <c r="E21" s="353">
        <v>13.953114936982015</v>
      </c>
      <c r="F21" s="353">
        <v>15.5</v>
      </c>
      <c r="G21" s="353">
        <v>15.950660327717356</v>
      </c>
      <c r="H21" s="353">
        <v>14.461577947429195</v>
      </c>
      <c r="I21" s="353">
        <v>14.6</v>
      </c>
      <c r="J21" s="353">
        <v>15.342682808874049</v>
      </c>
      <c r="K21" s="353">
        <v>14.990324959825037</v>
      </c>
    </row>
    <row r="22" spans="2:11" ht="12">
      <c r="B22" s="331" t="s">
        <v>576</v>
      </c>
      <c r="C22" s="332">
        <v>75</v>
      </c>
      <c r="D22" s="332">
        <v>76</v>
      </c>
      <c r="E22" s="332">
        <v>73</v>
      </c>
      <c r="F22" s="332">
        <v>72</v>
      </c>
      <c r="G22" s="332">
        <v>71</v>
      </c>
      <c r="H22" s="332">
        <v>70</v>
      </c>
      <c r="I22" s="332">
        <v>67</v>
      </c>
      <c r="J22" s="332">
        <v>65</v>
      </c>
      <c r="K22" s="332">
        <v>65</v>
      </c>
    </row>
    <row r="23" spans="2:11" ht="12">
      <c r="B23" s="331" t="s">
        <v>585</v>
      </c>
      <c r="C23" s="332">
        <v>100</v>
      </c>
      <c r="D23" s="332">
        <v>101</v>
      </c>
      <c r="E23" s="332">
        <v>101</v>
      </c>
      <c r="F23" s="332">
        <v>103</v>
      </c>
      <c r="G23" s="332">
        <v>102</v>
      </c>
      <c r="H23" s="332">
        <v>105</v>
      </c>
      <c r="I23" s="332">
        <v>103</v>
      </c>
      <c r="J23" s="332">
        <v>103</v>
      </c>
      <c r="K23" s="332">
        <v>107</v>
      </c>
    </row>
    <row r="24" spans="2:11" ht="12">
      <c r="B24" s="331" t="s">
        <v>586</v>
      </c>
      <c r="C24" s="332">
        <v>70</v>
      </c>
      <c r="D24" s="332">
        <v>77</v>
      </c>
      <c r="E24" s="332">
        <v>77</v>
      </c>
      <c r="F24" s="332">
        <v>81</v>
      </c>
      <c r="G24" s="332">
        <v>81</v>
      </c>
      <c r="H24" s="332">
        <v>92</v>
      </c>
      <c r="I24" s="332">
        <v>89</v>
      </c>
      <c r="J24" s="332">
        <v>88</v>
      </c>
      <c r="K24" s="332">
        <v>91</v>
      </c>
    </row>
    <row r="25" spans="2:11" ht="12">
      <c r="B25" s="331" t="s">
        <v>401</v>
      </c>
      <c r="C25" s="332">
        <v>2794</v>
      </c>
      <c r="D25" s="332">
        <v>2807</v>
      </c>
      <c r="E25" s="332">
        <v>2780</v>
      </c>
      <c r="F25" s="332">
        <v>2780</v>
      </c>
      <c r="G25" s="332">
        <v>2759</v>
      </c>
      <c r="H25" s="332">
        <v>2821</v>
      </c>
      <c r="I25" s="332">
        <v>2688</v>
      </c>
      <c r="J25" s="332">
        <v>2685</v>
      </c>
      <c r="K25" s="332">
        <v>2641</v>
      </c>
    </row>
    <row r="26" spans="2:11" ht="12">
      <c r="B26" s="441" t="s">
        <v>579</v>
      </c>
      <c r="C26" s="441"/>
      <c r="D26" s="441"/>
      <c r="E26" s="441"/>
      <c r="F26" s="441"/>
      <c r="G26" s="441"/>
      <c r="H26" s="441"/>
      <c r="I26" s="441"/>
      <c r="J26" s="441"/>
      <c r="K26" s="441"/>
    </row>
    <row r="27" spans="2:11" ht="12">
      <c r="B27" s="192" t="s">
        <v>580</v>
      </c>
      <c r="C27" s="11"/>
      <c r="D27" s="11"/>
      <c r="E27" s="11"/>
      <c r="F27" s="11"/>
      <c r="G27" s="11"/>
      <c r="H27" s="11"/>
      <c r="I27" s="11"/>
      <c r="J27" s="11"/>
      <c r="K27" s="11"/>
    </row>
    <row r="28" spans="2:11" ht="12">
      <c r="B28" s="192" t="s">
        <v>581</v>
      </c>
      <c r="C28" s="11"/>
      <c r="D28" s="11"/>
      <c r="E28" s="11"/>
      <c r="F28" s="11"/>
      <c r="G28" s="11"/>
      <c r="H28" s="11"/>
      <c r="I28" s="11"/>
      <c r="J28" s="11"/>
      <c r="K28" s="11"/>
    </row>
    <row r="29" spans="2:11" ht="12">
      <c r="B29" s="11"/>
      <c r="C29" s="11"/>
      <c r="D29" s="11"/>
      <c r="E29" s="11"/>
      <c r="F29" s="11"/>
      <c r="G29" s="11"/>
      <c r="H29" s="11"/>
      <c r="I29" s="11"/>
      <c r="J29" s="11"/>
      <c r="K29" s="11"/>
    </row>
    <row r="30" spans="2:11" ht="12">
      <c r="B30" s="330" t="s">
        <v>484</v>
      </c>
      <c r="C30" s="332">
        <v>33</v>
      </c>
      <c r="D30" s="332">
        <v>34</v>
      </c>
      <c r="E30" s="332">
        <v>34</v>
      </c>
      <c r="F30" s="332">
        <v>35</v>
      </c>
      <c r="G30" s="332">
        <v>36</v>
      </c>
      <c r="H30" s="332">
        <v>37</v>
      </c>
      <c r="I30" s="332">
        <v>37</v>
      </c>
      <c r="J30" s="332">
        <v>37</v>
      </c>
      <c r="K30" s="332">
        <v>38</v>
      </c>
    </row>
    <row r="31" spans="2:11" ht="12">
      <c r="B31" s="330" t="s">
        <v>485</v>
      </c>
      <c r="C31" s="332">
        <v>26</v>
      </c>
      <c r="D31" s="332">
        <v>27</v>
      </c>
      <c r="E31" s="332">
        <v>26</v>
      </c>
      <c r="F31" s="332">
        <v>26</v>
      </c>
      <c r="G31" s="332">
        <v>26</v>
      </c>
      <c r="H31" s="332">
        <v>26</v>
      </c>
      <c r="I31" s="332">
        <v>25</v>
      </c>
      <c r="J31" s="332">
        <v>24</v>
      </c>
      <c r="K31" s="332">
        <v>24</v>
      </c>
    </row>
    <row r="32" spans="2:11" ht="12">
      <c r="B32" s="330" t="s">
        <v>486</v>
      </c>
      <c r="C32" s="332">
        <v>43</v>
      </c>
      <c r="D32" s="332">
        <v>43</v>
      </c>
      <c r="E32" s="332">
        <v>43</v>
      </c>
      <c r="F32" s="332">
        <v>44</v>
      </c>
      <c r="G32" s="332">
        <v>43</v>
      </c>
      <c r="H32" s="332">
        <v>44</v>
      </c>
      <c r="I32" s="332">
        <v>43</v>
      </c>
      <c r="J32" s="332">
        <v>44</v>
      </c>
      <c r="K32" s="332">
        <v>46</v>
      </c>
    </row>
    <row r="33" spans="2:11" ht="12">
      <c r="B33" s="10"/>
      <c r="C33" s="240">
        <v>0</v>
      </c>
      <c r="D33" s="240">
        <v>0</v>
      </c>
      <c r="E33" s="240">
        <v>0</v>
      </c>
      <c r="F33" s="240">
        <v>0</v>
      </c>
      <c r="G33" s="240">
        <v>0</v>
      </c>
      <c r="H33" s="240">
        <v>0</v>
      </c>
      <c r="I33" s="240"/>
      <c r="J33" s="240"/>
      <c r="K33" s="240"/>
    </row>
    <row r="34" spans="2:11" ht="12">
      <c r="B34" s="330" t="s">
        <v>487</v>
      </c>
      <c r="C34" s="332">
        <v>23</v>
      </c>
      <c r="D34" s="332">
        <v>25</v>
      </c>
      <c r="E34" s="332">
        <v>25</v>
      </c>
      <c r="F34" s="332">
        <v>27</v>
      </c>
      <c r="G34" s="332">
        <v>26</v>
      </c>
      <c r="H34" s="332">
        <v>31</v>
      </c>
      <c r="I34" s="332">
        <v>30</v>
      </c>
      <c r="J34" s="332">
        <v>30</v>
      </c>
      <c r="K34" s="332">
        <v>30</v>
      </c>
    </row>
    <row r="35" spans="2:11" ht="12">
      <c r="B35" s="330" t="s">
        <v>488</v>
      </c>
      <c r="C35" s="332">
        <v>16</v>
      </c>
      <c r="D35" s="332">
        <v>19</v>
      </c>
      <c r="E35" s="332">
        <v>18</v>
      </c>
      <c r="F35" s="332">
        <v>19</v>
      </c>
      <c r="G35" s="332">
        <v>19</v>
      </c>
      <c r="H35" s="332">
        <v>20</v>
      </c>
      <c r="I35" s="332">
        <v>19</v>
      </c>
      <c r="J35" s="332">
        <v>18</v>
      </c>
      <c r="K35" s="332">
        <v>20</v>
      </c>
    </row>
    <row r="36" spans="2:11" ht="12">
      <c r="B36" s="330" t="s">
        <v>489</v>
      </c>
      <c r="C36" s="332">
        <v>31</v>
      </c>
      <c r="D36" s="332">
        <v>34</v>
      </c>
      <c r="E36" s="332">
        <v>34</v>
      </c>
      <c r="F36" s="332">
        <v>35</v>
      </c>
      <c r="G36" s="332">
        <v>36</v>
      </c>
      <c r="H36" s="332">
        <v>42</v>
      </c>
      <c r="I36" s="332">
        <v>40</v>
      </c>
      <c r="J36" s="332">
        <v>40</v>
      </c>
      <c r="K36" s="332">
        <v>41</v>
      </c>
    </row>
    <row r="37" spans="2:11" ht="12">
      <c r="B37" s="10"/>
      <c r="C37" s="240">
        <v>0</v>
      </c>
      <c r="D37" s="240">
        <v>0</v>
      </c>
      <c r="E37" s="240">
        <v>0</v>
      </c>
      <c r="F37" s="240">
        <v>0</v>
      </c>
      <c r="G37" s="240">
        <v>0</v>
      </c>
      <c r="H37" s="240">
        <v>0</v>
      </c>
      <c r="I37" s="240"/>
      <c r="J37" s="240"/>
      <c r="K37" s="240"/>
    </row>
    <row r="38" spans="2:11" ht="12">
      <c r="B38" s="330" t="s">
        <v>490</v>
      </c>
      <c r="C38" s="332">
        <v>792</v>
      </c>
      <c r="D38" s="332">
        <v>779</v>
      </c>
      <c r="E38" s="332">
        <v>788</v>
      </c>
      <c r="F38" s="332">
        <v>787</v>
      </c>
      <c r="G38" s="332">
        <v>779</v>
      </c>
      <c r="H38" s="332">
        <v>775</v>
      </c>
      <c r="I38" s="332">
        <v>770</v>
      </c>
      <c r="J38" s="332">
        <v>770</v>
      </c>
      <c r="K38" s="332">
        <v>768</v>
      </c>
    </row>
    <row r="39" spans="2:11" ht="12">
      <c r="B39" s="330" t="s">
        <v>488</v>
      </c>
      <c r="C39" s="332">
        <v>813</v>
      </c>
      <c r="D39" s="332">
        <v>828</v>
      </c>
      <c r="E39" s="332">
        <v>810</v>
      </c>
      <c r="F39" s="332">
        <v>801</v>
      </c>
      <c r="G39" s="332">
        <v>790</v>
      </c>
      <c r="H39" s="332">
        <v>769</v>
      </c>
      <c r="I39" s="332">
        <v>714</v>
      </c>
      <c r="J39" s="332">
        <v>712</v>
      </c>
      <c r="K39" s="332">
        <v>713</v>
      </c>
    </row>
    <row r="40" spans="2:11" ht="12">
      <c r="B40" s="330" t="s">
        <v>489</v>
      </c>
      <c r="C40" s="332">
        <v>1156</v>
      </c>
      <c r="D40" s="332">
        <v>1168</v>
      </c>
      <c r="E40" s="332">
        <v>1147</v>
      </c>
      <c r="F40" s="332">
        <v>1156</v>
      </c>
      <c r="G40" s="332">
        <v>1157</v>
      </c>
      <c r="H40" s="332">
        <v>1244</v>
      </c>
      <c r="I40" s="332">
        <v>1169</v>
      </c>
      <c r="J40" s="332">
        <v>1168</v>
      </c>
      <c r="K40" s="332">
        <v>1126</v>
      </c>
    </row>
    <row r="41" spans="2:11" ht="12">
      <c r="B41" s="11" t="s">
        <v>491</v>
      </c>
      <c r="C41" s="11">
        <v>0</v>
      </c>
      <c r="D41" s="11">
        <v>0</v>
      </c>
      <c r="E41" s="11">
        <v>0</v>
      </c>
      <c r="F41" s="11"/>
      <c r="G41" s="11"/>
      <c r="H41" s="11"/>
      <c r="I41" s="11"/>
      <c r="J41" s="11"/>
      <c r="K41" s="11"/>
    </row>
    <row r="42" spans="2:11" ht="12">
      <c r="B42" s="323" t="s">
        <v>32</v>
      </c>
      <c r="C42" s="323">
        <v>404</v>
      </c>
      <c r="D42" s="323">
        <v>321</v>
      </c>
      <c r="E42" s="323">
        <v>379</v>
      </c>
      <c r="F42" s="323">
        <v>480</v>
      </c>
      <c r="G42" s="323">
        <v>469</v>
      </c>
      <c r="H42" s="323">
        <v>336</v>
      </c>
      <c r="I42" s="323">
        <v>446</v>
      </c>
      <c r="J42" s="323">
        <v>384</v>
      </c>
      <c r="K42" s="323">
        <v>384</v>
      </c>
    </row>
    <row r="43" spans="2:11" ht="12">
      <c r="B43" s="325" t="s">
        <v>395</v>
      </c>
      <c r="C43" s="326">
        <v>0.47</v>
      </c>
      <c r="D43" s="326">
        <v>0.5</v>
      </c>
      <c r="E43" s="326">
        <v>0.48</v>
      </c>
      <c r="F43" s="326">
        <v>0.46</v>
      </c>
      <c r="G43" s="326">
        <v>0.45</v>
      </c>
      <c r="H43" s="326">
        <v>0.52</v>
      </c>
      <c r="I43" s="326">
        <v>0.5</v>
      </c>
      <c r="J43" s="326">
        <v>0.51</v>
      </c>
      <c r="K43" s="326">
        <v>0.5</v>
      </c>
    </row>
    <row r="44" spans="2:11" ht="12">
      <c r="B44" s="327" t="s">
        <v>396</v>
      </c>
      <c r="C44" s="328">
        <v>8.1029498575</v>
      </c>
      <c r="D44" s="328">
        <v>8.063</v>
      </c>
      <c r="E44" s="328">
        <v>8.796851</v>
      </c>
      <c r="F44" s="328">
        <v>8.749</v>
      </c>
      <c r="G44" s="328">
        <v>8.43</v>
      </c>
      <c r="H44" s="328">
        <v>7.8645510000000005</v>
      </c>
      <c r="I44" s="328">
        <v>8.1</v>
      </c>
      <c r="J44" s="328">
        <v>7.5017136414283705</v>
      </c>
      <c r="K44" s="328">
        <v>7.3779234948194</v>
      </c>
    </row>
    <row r="45" spans="2:11" ht="12">
      <c r="B45" s="329" t="s">
        <v>397</v>
      </c>
      <c r="C45" s="330"/>
      <c r="D45" s="330"/>
      <c r="E45" s="330"/>
      <c r="F45" s="330"/>
      <c r="G45" s="330"/>
      <c r="H45" s="330"/>
      <c r="I45" s="330"/>
      <c r="J45" s="330"/>
      <c r="K45" s="330"/>
    </row>
    <row r="46" spans="2:11" ht="12">
      <c r="B46" s="329" t="s">
        <v>398</v>
      </c>
      <c r="C46" s="353">
        <v>17.7</v>
      </c>
      <c r="D46" s="353">
        <v>14.2</v>
      </c>
      <c r="E46" s="353">
        <v>15.322647267730797</v>
      </c>
      <c r="F46" s="353">
        <v>19.5</v>
      </c>
      <c r="G46" s="353">
        <v>19.79737391709832</v>
      </c>
      <c r="H46" s="353">
        <v>15.201202054624886</v>
      </c>
      <c r="I46" s="353">
        <v>19.6</v>
      </c>
      <c r="J46" s="353">
        <v>18.223036300006083</v>
      </c>
      <c r="K46" s="353">
        <v>18.528790667996255</v>
      </c>
    </row>
    <row r="47" spans="2:11" ht="12">
      <c r="B47" s="327" t="s">
        <v>399</v>
      </c>
      <c r="C47" s="353">
        <v>14.2</v>
      </c>
      <c r="D47" s="353">
        <v>14.2</v>
      </c>
      <c r="E47" s="353">
        <v>15.322649009564213</v>
      </c>
      <c r="F47" s="353">
        <v>17.4</v>
      </c>
      <c r="G47" s="353">
        <v>18.197783423495967</v>
      </c>
      <c r="H47" s="353">
        <v>17.501371330312786</v>
      </c>
      <c r="I47" s="353">
        <v>19.6</v>
      </c>
      <c r="J47" s="353">
        <v>18.94680619066668</v>
      </c>
      <c r="K47" s="353">
        <v>18.81266975505168</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97" r:id="rId1"/>
  <headerFooter alignWithMargins="0">
    <oddFooter>&amp;L&amp;F&amp;C&amp;D&amp;R&amp;P</oddFooter>
  </headerFooter>
</worksheet>
</file>

<file path=xl/worksheets/sheet36.xml><?xml version="1.0" encoding="utf-8"?>
<worksheet xmlns="http://schemas.openxmlformats.org/spreadsheetml/2006/main" xmlns:r="http://schemas.openxmlformats.org/officeDocument/2006/relationships">
  <sheetPr>
    <pageSetUpPr fitToPage="1"/>
  </sheetPr>
  <dimension ref="B1:K83"/>
  <sheetViews>
    <sheetView showGridLines="0" showZeros="0" zoomScale="85" zoomScaleNormal="85" zoomScalePageLayoutView="0" workbookViewId="0" topLeftCell="A1">
      <selection activeCell="A1" sqref="A1"/>
    </sheetView>
  </sheetViews>
  <sheetFormatPr defaultColWidth="8.00390625" defaultRowHeight="12.75"/>
  <cols>
    <col min="1" max="1" width="2.421875" style="449" customWidth="1"/>
    <col min="2" max="2" width="29.8515625" style="449" customWidth="1"/>
    <col min="3" max="22" width="8.00390625" style="448" customWidth="1"/>
    <col min="23" max="26" width="8.00390625" style="449" customWidth="1"/>
    <col min="27" max="27" width="0" style="449" hidden="1" customWidth="1"/>
    <col min="28" max="16384" width="8.00390625" style="449" customWidth="1"/>
  </cols>
  <sheetData>
    <row r="1" ht="15">
      <c r="B1" s="31" t="s">
        <v>48</v>
      </c>
    </row>
    <row r="2" ht="15">
      <c r="B2" s="31" t="s">
        <v>49</v>
      </c>
    </row>
    <row r="3" spans="2:11" ht="24">
      <c r="B3" s="13" t="s">
        <v>16</v>
      </c>
      <c r="C3" s="202" t="s">
        <v>509</v>
      </c>
      <c r="D3" s="202" t="s">
        <v>526</v>
      </c>
      <c r="E3" s="202" t="s">
        <v>550</v>
      </c>
      <c r="F3" s="202" t="s">
        <v>616</v>
      </c>
      <c r="G3" s="202" t="s">
        <v>643</v>
      </c>
      <c r="H3" s="202" t="s">
        <v>734</v>
      </c>
      <c r="I3" s="202" t="s">
        <v>760</v>
      </c>
      <c r="J3" s="202" t="s">
        <v>811</v>
      </c>
      <c r="K3" s="202" t="s">
        <v>849</v>
      </c>
    </row>
    <row r="4" spans="2:11" ht="12">
      <c r="B4" s="14" t="s">
        <v>18</v>
      </c>
      <c r="C4" s="240">
        <v>185</v>
      </c>
      <c r="D4" s="240">
        <v>187</v>
      </c>
      <c r="E4" s="240">
        <v>185</v>
      </c>
      <c r="F4" s="240">
        <v>202</v>
      </c>
      <c r="G4" s="240">
        <v>203</v>
      </c>
      <c r="H4" s="240">
        <v>197</v>
      </c>
      <c r="I4" s="240">
        <v>192</v>
      </c>
      <c r="J4" s="240">
        <v>187</v>
      </c>
      <c r="K4" s="240">
        <v>189</v>
      </c>
    </row>
    <row r="5" spans="2:11" ht="12">
      <c r="B5" s="14" t="s">
        <v>19</v>
      </c>
      <c r="C5" s="240">
        <v>76</v>
      </c>
      <c r="D5" s="240">
        <v>81</v>
      </c>
      <c r="E5" s="240">
        <v>79</v>
      </c>
      <c r="F5" s="240">
        <v>83</v>
      </c>
      <c r="G5" s="240">
        <v>91</v>
      </c>
      <c r="H5" s="240">
        <v>96</v>
      </c>
      <c r="I5" s="240">
        <v>96</v>
      </c>
      <c r="J5" s="240">
        <v>95</v>
      </c>
      <c r="K5" s="240">
        <v>98</v>
      </c>
    </row>
    <row r="6" spans="2:11" ht="12">
      <c r="B6" s="14" t="s">
        <v>20</v>
      </c>
      <c r="C6" s="163">
        <v>13</v>
      </c>
      <c r="D6" s="163">
        <v>8</v>
      </c>
      <c r="E6" s="163">
        <v>15</v>
      </c>
      <c r="F6" s="163">
        <v>9</v>
      </c>
      <c r="G6" s="163">
        <v>7</v>
      </c>
      <c r="H6" s="163">
        <v>11</v>
      </c>
      <c r="I6" s="163">
        <v>10</v>
      </c>
      <c r="J6" s="163">
        <v>14</v>
      </c>
      <c r="K6" s="163">
        <v>11</v>
      </c>
    </row>
    <row r="7" spans="2:11" ht="12" hidden="1">
      <c r="B7" s="14" t="s">
        <v>21</v>
      </c>
      <c r="C7" s="163"/>
      <c r="D7" s="163"/>
      <c r="E7" s="163"/>
      <c r="F7" s="163"/>
      <c r="G7" s="163"/>
      <c r="H7" s="163"/>
      <c r="I7" s="163"/>
      <c r="J7" s="163"/>
      <c r="K7" s="163"/>
    </row>
    <row r="8" spans="2:11" ht="12">
      <c r="B8" s="16" t="s">
        <v>22</v>
      </c>
      <c r="C8" s="163">
        <v>2</v>
      </c>
      <c r="D8" s="163">
        <v>0</v>
      </c>
      <c r="E8" s="163">
        <v>1</v>
      </c>
      <c r="F8" s="163"/>
      <c r="G8" s="163">
        <v>1</v>
      </c>
      <c r="H8" s="163"/>
      <c r="I8" s="163">
        <v>1</v>
      </c>
      <c r="J8" s="163"/>
      <c r="K8" s="163">
        <v>1</v>
      </c>
    </row>
    <row r="9" spans="2:11" ht="12">
      <c r="B9" s="18" t="s">
        <v>23</v>
      </c>
      <c r="C9" s="317">
        <v>276</v>
      </c>
      <c r="D9" s="317">
        <v>276</v>
      </c>
      <c r="E9" s="317">
        <v>280</v>
      </c>
      <c r="F9" s="317">
        <v>294</v>
      </c>
      <c r="G9" s="317">
        <v>302</v>
      </c>
      <c r="H9" s="317">
        <v>304</v>
      </c>
      <c r="I9" s="317">
        <v>299</v>
      </c>
      <c r="J9" s="317">
        <v>296</v>
      </c>
      <c r="K9" s="317">
        <v>299</v>
      </c>
    </row>
    <row r="10" spans="2:11" ht="12">
      <c r="B10" s="14" t="s">
        <v>24</v>
      </c>
      <c r="C10" s="163">
        <v>-49</v>
      </c>
      <c r="D10" s="163">
        <v>-52</v>
      </c>
      <c r="E10" s="163">
        <v>-49</v>
      </c>
      <c r="F10" s="163">
        <v>-53</v>
      </c>
      <c r="G10" s="163">
        <v>-55</v>
      </c>
      <c r="H10" s="163">
        <v>-57</v>
      </c>
      <c r="I10" s="163">
        <v>-57</v>
      </c>
      <c r="J10" s="163">
        <v>-57</v>
      </c>
      <c r="K10" s="163">
        <v>-58</v>
      </c>
    </row>
    <row r="11" spans="2:11" ht="12">
      <c r="B11" s="19" t="s">
        <v>25</v>
      </c>
      <c r="C11" s="163">
        <v>-68</v>
      </c>
      <c r="D11" s="163">
        <v>-74</v>
      </c>
      <c r="E11" s="163">
        <v>-68</v>
      </c>
      <c r="F11" s="163">
        <v>-77</v>
      </c>
      <c r="G11" s="163">
        <v>-65</v>
      </c>
      <c r="H11" s="163">
        <v>-67</v>
      </c>
      <c r="I11" s="163">
        <v>-72</v>
      </c>
      <c r="J11" s="163">
        <v>-74</v>
      </c>
      <c r="K11" s="163">
        <v>-71</v>
      </c>
    </row>
    <row r="12" spans="2:11" ht="12" hidden="1">
      <c r="B12" s="19" t="s">
        <v>43</v>
      </c>
      <c r="C12" s="163"/>
      <c r="D12" s="163"/>
      <c r="E12" s="163"/>
      <c r="F12" s="163"/>
      <c r="G12" s="163"/>
      <c r="H12" s="163"/>
      <c r="I12" s="163"/>
      <c r="J12" s="163"/>
      <c r="K12" s="163"/>
    </row>
    <row r="13" spans="2:11" ht="12" hidden="1">
      <c r="B13" s="19" t="s">
        <v>44</v>
      </c>
      <c r="C13" s="163"/>
      <c r="D13" s="163"/>
      <c r="E13" s="163"/>
      <c r="F13" s="163"/>
      <c r="G13" s="163"/>
      <c r="H13" s="163"/>
      <c r="I13" s="163"/>
      <c r="J13" s="163"/>
      <c r="K13" s="163"/>
    </row>
    <row r="14" spans="2:11" ht="36">
      <c r="B14" s="20" t="s">
        <v>26</v>
      </c>
      <c r="C14" s="163">
        <v>-3</v>
      </c>
      <c r="D14" s="163">
        <v>-7</v>
      </c>
      <c r="E14" s="163">
        <v>-3</v>
      </c>
      <c r="F14" s="163">
        <v>-2</v>
      </c>
      <c r="G14" s="163">
        <v>-3</v>
      </c>
      <c r="H14" s="163">
        <v>-3</v>
      </c>
      <c r="I14" s="163">
        <v>-2</v>
      </c>
      <c r="J14" s="163">
        <v>-3</v>
      </c>
      <c r="K14" s="163">
        <v>-3</v>
      </c>
    </row>
    <row r="15" spans="2:11" ht="12" hidden="1">
      <c r="B15" s="19" t="s">
        <v>27</v>
      </c>
      <c r="C15" s="163"/>
      <c r="D15" s="163"/>
      <c r="E15" s="163"/>
      <c r="F15" s="163"/>
      <c r="G15" s="163"/>
      <c r="H15" s="163"/>
      <c r="I15" s="163"/>
      <c r="J15" s="163"/>
      <c r="K15" s="163"/>
    </row>
    <row r="16" spans="2:11" ht="12">
      <c r="B16" s="18" t="s">
        <v>28</v>
      </c>
      <c r="C16" s="317">
        <v>-120</v>
      </c>
      <c r="D16" s="317">
        <v>-133</v>
      </c>
      <c r="E16" s="317">
        <v>-120</v>
      </c>
      <c r="F16" s="317">
        <v>-132</v>
      </c>
      <c r="G16" s="317">
        <v>-123</v>
      </c>
      <c r="H16" s="317">
        <v>-127</v>
      </c>
      <c r="I16" s="317">
        <v>-131</v>
      </c>
      <c r="J16" s="317">
        <v>-134</v>
      </c>
      <c r="K16" s="317">
        <v>-132</v>
      </c>
    </row>
    <row r="17" spans="2:11" ht="12">
      <c r="B17" s="21" t="s">
        <v>29</v>
      </c>
      <c r="C17" s="321">
        <v>156</v>
      </c>
      <c r="D17" s="321">
        <v>143</v>
      </c>
      <c r="E17" s="321">
        <v>160</v>
      </c>
      <c r="F17" s="321">
        <v>162</v>
      </c>
      <c r="G17" s="321">
        <v>179</v>
      </c>
      <c r="H17" s="321">
        <v>177</v>
      </c>
      <c r="I17" s="321">
        <v>168</v>
      </c>
      <c r="J17" s="321">
        <v>162</v>
      </c>
      <c r="K17" s="321">
        <v>167</v>
      </c>
    </row>
    <row r="18" spans="2:11" ht="24">
      <c r="B18" s="22" t="s">
        <v>30</v>
      </c>
      <c r="C18" s="163"/>
      <c r="D18" s="163">
        <v>0</v>
      </c>
      <c r="E18" s="163">
        <v>0</v>
      </c>
      <c r="F18" s="163"/>
      <c r="G18" s="163"/>
      <c r="H18" s="163"/>
      <c r="I18" s="163"/>
      <c r="J18" s="163"/>
      <c r="K18" s="163"/>
    </row>
    <row r="19" spans="2:11" ht="12">
      <c r="B19" s="16" t="s">
        <v>31</v>
      </c>
      <c r="C19" s="163">
        <v>-12</v>
      </c>
      <c r="D19" s="163">
        <v>8</v>
      </c>
      <c r="E19" s="163">
        <v>16</v>
      </c>
      <c r="F19" s="163">
        <v>-5</v>
      </c>
      <c r="G19" s="163">
        <v>-12</v>
      </c>
      <c r="H19" s="163">
        <v>16</v>
      </c>
      <c r="I19" s="163">
        <v>27</v>
      </c>
      <c r="J19" s="163">
        <v>-1</v>
      </c>
      <c r="K19" s="163">
        <v>-11</v>
      </c>
    </row>
    <row r="20" spans="2:11" ht="12">
      <c r="B20" s="23" t="s">
        <v>32</v>
      </c>
      <c r="C20" s="323">
        <v>144</v>
      </c>
      <c r="D20" s="323">
        <v>151</v>
      </c>
      <c r="E20" s="323">
        <v>176</v>
      </c>
      <c r="F20" s="323">
        <v>157</v>
      </c>
      <c r="G20" s="323">
        <v>167</v>
      </c>
      <c r="H20" s="323">
        <v>193</v>
      </c>
      <c r="I20" s="323">
        <v>195</v>
      </c>
      <c r="J20" s="323">
        <v>161</v>
      </c>
      <c r="K20" s="323">
        <v>156</v>
      </c>
    </row>
    <row r="23" ht="15">
      <c r="B23" s="31" t="s">
        <v>48</v>
      </c>
    </row>
    <row r="24" ht="15">
      <c r="B24" s="31" t="s">
        <v>50</v>
      </c>
    </row>
    <row r="25" spans="2:11" ht="24">
      <c r="B25" s="176" t="s">
        <v>16</v>
      </c>
      <c r="C25" s="202" t="s">
        <v>509</v>
      </c>
      <c r="D25" s="202" t="s">
        <v>526</v>
      </c>
      <c r="E25" s="202" t="s">
        <v>550</v>
      </c>
      <c r="F25" s="202" t="s">
        <v>616</v>
      </c>
      <c r="G25" s="202" t="s">
        <v>643</v>
      </c>
      <c r="H25" s="202" t="s">
        <v>734</v>
      </c>
      <c r="I25" s="202" t="s">
        <v>760</v>
      </c>
      <c r="J25" s="202" t="s">
        <v>811</v>
      </c>
      <c r="K25" s="202" t="s">
        <v>849</v>
      </c>
    </row>
    <row r="26" spans="2:11" ht="12.75">
      <c r="B26" s="177" t="s">
        <v>18</v>
      </c>
      <c r="C26" s="240">
        <v>149</v>
      </c>
      <c r="D26" s="240">
        <v>163</v>
      </c>
      <c r="E26" s="240">
        <v>153</v>
      </c>
      <c r="F26" s="240">
        <v>156</v>
      </c>
      <c r="G26" s="240">
        <v>156</v>
      </c>
      <c r="H26" s="240">
        <v>150</v>
      </c>
      <c r="I26" s="240">
        <v>145</v>
      </c>
      <c r="J26" s="240">
        <v>143</v>
      </c>
      <c r="K26" s="240">
        <v>138</v>
      </c>
    </row>
    <row r="27" spans="2:11" ht="12.75">
      <c r="B27" s="177" t="s">
        <v>19</v>
      </c>
      <c r="C27" s="240">
        <v>57</v>
      </c>
      <c r="D27" s="240">
        <v>59</v>
      </c>
      <c r="E27" s="240">
        <v>51</v>
      </c>
      <c r="F27" s="240">
        <v>57</v>
      </c>
      <c r="G27" s="240">
        <v>60</v>
      </c>
      <c r="H27" s="240">
        <v>62</v>
      </c>
      <c r="I27" s="240">
        <v>59</v>
      </c>
      <c r="J27" s="240">
        <v>63</v>
      </c>
      <c r="K27" s="240">
        <v>66</v>
      </c>
    </row>
    <row r="28" spans="2:11" ht="12.75">
      <c r="B28" s="177" t="s">
        <v>20</v>
      </c>
      <c r="C28" s="240">
        <v>36</v>
      </c>
      <c r="D28" s="240">
        <v>66</v>
      </c>
      <c r="E28" s="240">
        <v>19</v>
      </c>
      <c r="F28" s="240">
        <v>10</v>
      </c>
      <c r="G28" s="240">
        <v>9</v>
      </c>
      <c r="H28" s="240">
        <v>7</v>
      </c>
      <c r="I28" s="240">
        <v>9</v>
      </c>
      <c r="J28" s="240">
        <v>4</v>
      </c>
      <c r="K28" s="240">
        <v>7</v>
      </c>
    </row>
    <row r="29" spans="2:11" ht="12.75" hidden="1">
      <c r="B29" s="177" t="s">
        <v>21</v>
      </c>
      <c r="C29" s="240"/>
      <c r="D29" s="240"/>
      <c r="E29" s="240"/>
      <c r="F29" s="240"/>
      <c r="G29" s="240"/>
      <c r="H29" s="240"/>
      <c r="I29" s="240"/>
      <c r="J29" s="240"/>
      <c r="K29" s="240"/>
    </row>
    <row r="30" spans="2:11" ht="12.75">
      <c r="B30" s="178" t="s">
        <v>22</v>
      </c>
      <c r="C30" s="240">
        <v>1</v>
      </c>
      <c r="D30" s="240">
        <v>-3</v>
      </c>
      <c r="E30" s="240">
        <v>1</v>
      </c>
      <c r="F30" s="240"/>
      <c r="G30" s="240"/>
      <c r="H30" s="240"/>
      <c r="I30" s="240"/>
      <c r="J30" s="240">
        <v>24</v>
      </c>
      <c r="K30" s="240">
        <v>28</v>
      </c>
    </row>
    <row r="31" spans="2:11" ht="12.75">
      <c r="B31" s="179" t="s">
        <v>23</v>
      </c>
      <c r="C31" s="317">
        <v>243</v>
      </c>
      <c r="D31" s="317">
        <v>285</v>
      </c>
      <c r="E31" s="317">
        <v>224</v>
      </c>
      <c r="F31" s="317">
        <v>223</v>
      </c>
      <c r="G31" s="317">
        <v>225</v>
      </c>
      <c r="H31" s="317">
        <v>219</v>
      </c>
      <c r="I31" s="317">
        <v>213</v>
      </c>
      <c r="J31" s="317">
        <v>234</v>
      </c>
      <c r="K31" s="317">
        <v>239</v>
      </c>
    </row>
    <row r="32" spans="2:11" ht="12.75">
      <c r="B32" s="177" t="s">
        <v>24</v>
      </c>
      <c r="C32" s="240">
        <v>-47</v>
      </c>
      <c r="D32" s="240">
        <v>-55</v>
      </c>
      <c r="E32" s="240">
        <v>-49</v>
      </c>
      <c r="F32" s="240">
        <v>-52</v>
      </c>
      <c r="G32" s="240">
        <v>-48</v>
      </c>
      <c r="H32" s="240">
        <v>-59</v>
      </c>
      <c r="I32" s="240">
        <v>-51</v>
      </c>
      <c r="J32" s="240">
        <v>-51</v>
      </c>
      <c r="K32" s="240">
        <v>-47</v>
      </c>
    </row>
    <row r="33" spans="2:11" ht="12.75">
      <c r="B33" s="180" t="s">
        <v>25</v>
      </c>
      <c r="C33" s="240">
        <v>-66</v>
      </c>
      <c r="D33" s="240">
        <v>-63</v>
      </c>
      <c r="E33" s="240">
        <v>-61</v>
      </c>
      <c r="F33" s="240">
        <v>-76</v>
      </c>
      <c r="G33" s="240">
        <v>-64</v>
      </c>
      <c r="H33" s="240">
        <v>-68</v>
      </c>
      <c r="I33" s="240">
        <v>-67</v>
      </c>
      <c r="J33" s="240">
        <v>-63</v>
      </c>
      <c r="K33" s="240">
        <v>-64</v>
      </c>
    </row>
    <row r="34" spans="2:11" ht="12.75" hidden="1">
      <c r="B34" s="180" t="s">
        <v>43</v>
      </c>
      <c r="C34" s="240"/>
      <c r="D34" s="240"/>
      <c r="E34" s="240"/>
      <c r="F34" s="240"/>
      <c r="G34" s="240"/>
      <c r="H34" s="240"/>
      <c r="I34" s="240"/>
      <c r="J34" s="240"/>
      <c r="K34" s="240"/>
    </row>
    <row r="35" spans="2:11" ht="12.75" hidden="1">
      <c r="B35" s="180" t="s">
        <v>44</v>
      </c>
      <c r="C35" s="240"/>
      <c r="D35" s="240"/>
      <c r="E35" s="240"/>
      <c r="F35" s="240"/>
      <c r="G35" s="240"/>
      <c r="H35" s="240"/>
      <c r="I35" s="240"/>
      <c r="J35" s="240"/>
      <c r="K35" s="240"/>
    </row>
    <row r="36" spans="2:11" ht="38.25">
      <c r="B36" s="181" t="s">
        <v>26</v>
      </c>
      <c r="C36" s="240">
        <v>-2</v>
      </c>
      <c r="D36" s="240">
        <v>-16</v>
      </c>
      <c r="E36" s="240">
        <v>-4</v>
      </c>
      <c r="F36" s="240">
        <v>-3</v>
      </c>
      <c r="G36" s="240">
        <v>-4</v>
      </c>
      <c r="H36" s="240">
        <v>-4</v>
      </c>
      <c r="I36" s="240">
        <v>-2</v>
      </c>
      <c r="J36" s="240">
        <v>-3</v>
      </c>
      <c r="K36" s="240">
        <v>-2</v>
      </c>
    </row>
    <row r="37" spans="2:11" ht="12.75" hidden="1">
      <c r="B37" s="180" t="s">
        <v>27</v>
      </c>
      <c r="C37" s="240"/>
      <c r="D37" s="240"/>
      <c r="E37" s="240"/>
      <c r="F37" s="240"/>
      <c r="G37" s="240"/>
      <c r="H37" s="240"/>
      <c r="I37" s="240"/>
      <c r="J37" s="240"/>
      <c r="K37" s="240"/>
    </row>
    <row r="38" spans="2:11" ht="12.75">
      <c r="B38" s="179" t="s">
        <v>28</v>
      </c>
      <c r="C38" s="317">
        <v>-115</v>
      </c>
      <c r="D38" s="317">
        <v>-134</v>
      </c>
      <c r="E38" s="317">
        <v>-114</v>
      </c>
      <c r="F38" s="317">
        <v>-131</v>
      </c>
      <c r="G38" s="317">
        <v>-116</v>
      </c>
      <c r="H38" s="317">
        <v>-131</v>
      </c>
      <c r="I38" s="317">
        <v>-120</v>
      </c>
      <c r="J38" s="317">
        <v>-117</v>
      </c>
      <c r="K38" s="317">
        <v>-113</v>
      </c>
    </row>
    <row r="39" spans="2:11" ht="12.75">
      <c r="B39" s="182" t="s">
        <v>29</v>
      </c>
      <c r="C39" s="321">
        <v>128</v>
      </c>
      <c r="D39" s="321">
        <v>151</v>
      </c>
      <c r="E39" s="321">
        <v>110</v>
      </c>
      <c r="F39" s="321">
        <v>92</v>
      </c>
      <c r="G39" s="321">
        <v>109</v>
      </c>
      <c r="H39" s="321">
        <v>88</v>
      </c>
      <c r="I39" s="321">
        <v>93</v>
      </c>
      <c r="J39" s="321">
        <v>117</v>
      </c>
      <c r="K39" s="321">
        <v>126</v>
      </c>
    </row>
    <row r="40" spans="2:11" ht="25.5">
      <c r="B40" s="183" t="s">
        <v>30</v>
      </c>
      <c r="C40" s="240"/>
      <c r="D40" s="240">
        <v>0</v>
      </c>
      <c r="E40" s="240">
        <v>0</v>
      </c>
      <c r="F40" s="240"/>
      <c r="G40" s="240"/>
      <c r="H40" s="240"/>
      <c r="I40" s="240"/>
      <c r="J40" s="240"/>
      <c r="K40" s="240"/>
    </row>
    <row r="41" spans="2:11" ht="12.75">
      <c r="B41" s="178" t="s">
        <v>31</v>
      </c>
      <c r="C41" s="240">
        <v>-60</v>
      </c>
      <c r="D41" s="240">
        <v>-80</v>
      </c>
      <c r="E41" s="240">
        <v>-50</v>
      </c>
      <c r="F41" s="240">
        <v>-27</v>
      </c>
      <c r="G41" s="240">
        <v>-20</v>
      </c>
      <c r="H41" s="240">
        <v>-83</v>
      </c>
      <c r="I41" s="240">
        <v>-16</v>
      </c>
      <c r="J41" s="240">
        <v>-31</v>
      </c>
      <c r="K41" s="240">
        <v>-39</v>
      </c>
    </row>
    <row r="42" spans="2:11" ht="12.75">
      <c r="B42" s="184" t="s">
        <v>32</v>
      </c>
      <c r="C42" s="323">
        <v>68</v>
      </c>
      <c r="D42" s="323">
        <v>71</v>
      </c>
      <c r="E42" s="323">
        <v>60</v>
      </c>
      <c r="F42" s="323">
        <v>65</v>
      </c>
      <c r="G42" s="323">
        <v>89</v>
      </c>
      <c r="H42" s="323">
        <v>5</v>
      </c>
      <c r="I42" s="323">
        <v>77</v>
      </c>
      <c r="J42" s="323">
        <v>86</v>
      </c>
      <c r="K42" s="323">
        <v>87</v>
      </c>
    </row>
    <row r="45" ht="15">
      <c r="B45" s="31" t="s">
        <v>48</v>
      </c>
    </row>
    <row r="46" ht="15">
      <c r="B46" s="31" t="s">
        <v>51</v>
      </c>
    </row>
    <row r="47" spans="2:11" ht="24">
      <c r="B47" s="176" t="s">
        <v>16</v>
      </c>
      <c r="C47" s="202" t="s">
        <v>509</v>
      </c>
      <c r="D47" s="202" t="s">
        <v>526</v>
      </c>
      <c r="E47" s="202" t="s">
        <v>550</v>
      </c>
      <c r="F47" s="202" t="s">
        <v>616</v>
      </c>
      <c r="G47" s="202" t="s">
        <v>643</v>
      </c>
      <c r="H47" s="202" t="s">
        <v>734</v>
      </c>
      <c r="I47" s="202" t="s">
        <v>760</v>
      </c>
      <c r="J47" s="202" t="s">
        <v>811</v>
      </c>
      <c r="K47" s="202" t="s">
        <v>849</v>
      </c>
    </row>
    <row r="48" spans="2:11" ht="12.75">
      <c r="B48" s="177" t="s">
        <v>18</v>
      </c>
      <c r="C48" s="240">
        <v>197</v>
      </c>
      <c r="D48" s="240">
        <v>186</v>
      </c>
      <c r="E48" s="240">
        <v>200</v>
      </c>
      <c r="F48" s="240">
        <v>205</v>
      </c>
      <c r="G48" s="240">
        <v>218</v>
      </c>
      <c r="H48" s="240">
        <v>202</v>
      </c>
      <c r="I48" s="240">
        <v>183</v>
      </c>
      <c r="J48" s="240">
        <v>179</v>
      </c>
      <c r="K48" s="240">
        <v>189</v>
      </c>
    </row>
    <row r="49" spans="2:11" ht="12.75">
      <c r="B49" s="177" t="s">
        <v>19</v>
      </c>
      <c r="C49" s="240">
        <v>117</v>
      </c>
      <c r="D49" s="240">
        <v>121</v>
      </c>
      <c r="E49" s="240">
        <v>116</v>
      </c>
      <c r="F49" s="240">
        <v>122</v>
      </c>
      <c r="G49" s="240">
        <v>124</v>
      </c>
      <c r="H49" s="240">
        <v>125</v>
      </c>
      <c r="I49" s="240">
        <v>108</v>
      </c>
      <c r="J49" s="240">
        <v>118</v>
      </c>
      <c r="K49" s="240">
        <v>120</v>
      </c>
    </row>
    <row r="50" spans="2:11" ht="12.75">
      <c r="B50" s="177" t="s">
        <v>20</v>
      </c>
      <c r="C50" s="240">
        <v>48</v>
      </c>
      <c r="D50" s="240">
        <v>88</v>
      </c>
      <c r="E50" s="240">
        <v>41</v>
      </c>
      <c r="F50" s="240">
        <v>53</v>
      </c>
      <c r="G50" s="240">
        <v>59</v>
      </c>
      <c r="H50" s="240">
        <v>55</v>
      </c>
      <c r="I50" s="240">
        <v>66</v>
      </c>
      <c r="J50" s="240">
        <v>36</v>
      </c>
      <c r="K50" s="240">
        <v>29</v>
      </c>
    </row>
    <row r="51" spans="2:11" ht="12.75" hidden="1">
      <c r="B51" s="177" t="s">
        <v>21</v>
      </c>
      <c r="C51" s="240"/>
      <c r="D51" s="240"/>
      <c r="E51" s="240"/>
      <c r="F51" s="240"/>
      <c r="G51" s="240"/>
      <c r="H51" s="240"/>
      <c r="I51" s="240"/>
      <c r="J51" s="240"/>
      <c r="K51" s="240"/>
    </row>
    <row r="52" spans="2:11" ht="12.75">
      <c r="B52" s="178" t="s">
        <v>22</v>
      </c>
      <c r="C52" s="240"/>
      <c r="D52" s="240">
        <v>0</v>
      </c>
      <c r="E52" s="240">
        <v>-1</v>
      </c>
      <c r="F52" s="240">
        <v>-1</v>
      </c>
      <c r="G52" s="240">
        <v>-1</v>
      </c>
      <c r="H52" s="240"/>
      <c r="I52" s="240"/>
      <c r="J52" s="240">
        <v>-1</v>
      </c>
      <c r="K52" s="240">
        <v>-1</v>
      </c>
    </row>
    <row r="53" spans="2:11" ht="12.75">
      <c r="B53" s="179" t="s">
        <v>23</v>
      </c>
      <c r="C53" s="317">
        <v>362</v>
      </c>
      <c r="D53" s="317">
        <v>395</v>
      </c>
      <c r="E53" s="317">
        <v>356</v>
      </c>
      <c r="F53" s="317">
        <v>379</v>
      </c>
      <c r="G53" s="317">
        <v>400</v>
      </c>
      <c r="H53" s="317">
        <v>382</v>
      </c>
      <c r="I53" s="317">
        <v>356</v>
      </c>
      <c r="J53" s="317">
        <v>332</v>
      </c>
      <c r="K53" s="317">
        <v>337</v>
      </c>
    </row>
    <row r="54" spans="2:11" ht="12.75">
      <c r="B54" s="177" t="s">
        <v>24</v>
      </c>
      <c r="C54" s="240">
        <v>-61</v>
      </c>
      <c r="D54" s="240">
        <v>-65</v>
      </c>
      <c r="E54" s="240">
        <v>-61</v>
      </c>
      <c r="F54" s="240">
        <v>-66</v>
      </c>
      <c r="G54" s="240">
        <v>-67</v>
      </c>
      <c r="H54" s="240">
        <v>-72</v>
      </c>
      <c r="I54" s="240">
        <v>-68</v>
      </c>
      <c r="J54" s="240">
        <v>-68</v>
      </c>
      <c r="K54" s="240">
        <v>-73</v>
      </c>
    </row>
    <row r="55" spans="2:11" ht="12.75">
      <c r="B55" s="180" t="s">
        <v>25</v>
      </c>
      <c r="C55" s="240">
        <v>-106</v>
      </c>
      <c r="D55" s="240">
        <v>-130</v>
      </c>
      <c r="E55" s="240">
        <v>-105</v>
      </c>
      <c r="F55" s="240">
        <v>-71</v>
      </c>
      <c r="G55" s="240">
        <v>-102</v>
      </c>
      <c r="H55" s="240">
        <v>-130</v>
      </c>
      <c r="I55" s="240">
        <v>-101</v>
      </c>
      <c r="J55" s="240">
        <v>-107</v>
      </c>
      <c r="K55" s="240">
        <v>-106</v>
      </c>
    </row>
    <row r="56" spans="2:11" ht="12.75" hidden="1">
      <c r="B56" s="180" t="s">
        <v>43</v>
      </c>
      <c r="C56" s="240"/>
      <c r="D56" s="240"/>
      <c r="E56" s="240"/>
      <c r="F56" s="240"/>
      <c r="G56" s="240"/>
      <c r="H56" s="240"/>
      <c r="I56" s="240"/>
      <c r="J56" s="240"/>
      <c r="K56" s="240"/>
    </row>
    <row r="57" spans="2:11" ht="12.75" hidden="1">
      <c r="B57" s="180" t="s">
        <v>44</v>
      </c>
      <c r="C57" s="240"/>
      <c r="D57" s="240"/>
      <c r="E57" s="240"/>
      <c r="F57" s="240"/>
      <c r="G57" s="240"/>
      <c r="H57" s="240"/>
      <c r="I57" s="240"/>
      <c r="J57" s="240"/>
      <c r="K57" s="240"/>
    </row>
    <row r="58" spans="2:11" ht="38.25">
      <c r="B58" s="181" t="s">
        <v>26</v>
      </c>
      <c r="C58" s="240">
        <v>-10</v>
      </c>
      <c r="D58" s="240">
        <v>-11</v>
      </c>
      <c r="E58" s="240">
        <v>-11</v>
      </c>
      <c r="F58" s="240">
        <v>-11</v>
      </c>
      <c r="G58" s="240">
        <v>-11</v>
      </c>
      <c r="H58" s="240">
        <v>-11</v>
      </c>
      <c r="I58" s="240">
        <v>-11</v>
      </c>
      <c r="J58" s="240">
        <v>-11</v>
      </c>
      <c r="K58" s="240">
        <v>-11</v>
      </c>
    </row>
    <row r="59" spans="2:11" ht="12.75" hidden="1">
      <c r="B59" s="180" t="s">
        <v>27</v>
      </c>
      <c r="C59" s="240"/>
      <c r="D59" s="240"/>
      <c r="E59" s="240"/>
      <c r="F59" s="240"/>
      <c r="G59" s="240"/>
      <c r="H59" s="240"/>
      <c r="I59" s="240"/>
      <c r="J59" s="240"/>
      <c r="K59" s="240"/>
    </row>
    <row r="60" spans="2:11" ht="12.75">
      <c r="B60" s="179" t="s">
        <v>28</v>
      </c>
      <c r="C60" s="317">
        <v>-177</v>
      </c>
      <c r="D60" s="317">
        <v>-206</v>
      </c>
      <c r="E60" s="317">
        <v>-177</v>
      </c>
      <c r="F60" s="317">
        <v>-148</v>
      </c>
      <c r="G60" s="317">
        <v>-180</v>
      </c>
      <c r="H60" s="317">
        <v>-213</v>
      </c>
      <c r="I60" s="317">
        <v>-180</v>
      </c>
      <c r="J60" s="317">
        <v>-186</v>
      </c>
      <c r="K60" s="317">
        <v>-190</v>
      </c>
    </row>
    <row r="61" spans="2:11" ht="12.75">
      <c r="B61" s="182" t="s">
        <v>29</v>
      </c>
      <c r="C61" s="321">
        <v>185</v>
      </c>
      <c r="D61" s="321">
        <v>189</v>
      </c>
      <c r="E61" s="321">
        <v>179</v>
      </c>
      <c r="F61" s="321">
        <v>231</v>
      </c>
      <c r="G61" s="321">
        <v>220</v>
      </c>
      <c r="H61" s="321">
        <v>169</v>
      </c>
      <c r="I61" s="321">
        <v>176</v>
      </c>
      <c r="J61" s="321">
        <v>146</v>
      </c>
      <c r="K61" s="321">
        <v>147</v>
      </c>
    </row>
    <row r="62" spans="2:11" ht="25.5">
      <c r="B62" s="183" t="s">
        <v>30</v>
      </c>
      <c r="C62" s="240"/>
      <c r="D62" s="240">
        <v>0</v>
      </c>
      <c r="E62" s="240">
        <v>0</v>
      </c>
      <c r="F62" s="240"/>
      <c r="G62" s="240"/>
      <c r="H62" s="240">
        <v>5</v>
      </c>
      <c r="I62" s="240"/>
      <c r="J62" s="240">
        <v>1</v>
      </c>
      <c r="K62" s="240">
        <v>0</v>
      </c>
    </row>
    <row r="63" spans="2:11" ht="12.75">
      <c r="B63" s="178" t="s">
        <v>31</v>
      </c>
      <c r="C63" s="240">
        <v>6</v>
      </c>
      <c r="D63" s="240">
        <v>-91</v>
      </c>
      <c r="E63" s="240">
        <v>-37</v>
      </c>
      <c r="F63" s="240">
        <v>28</v>
      </c>
      <c r="G63" s="240">
        <v>-7</v>
      </c>
      <c r="H63" s="240">
        <v>-36</v>
      </c>
      <c r="I63" s="240">
        <v>-2</v>
      </c>
      <c r="J63" s="240">
        <v>-10</v>
      </c>
      <c r="K63" s="240">
        <v>-6</v>
      </c>
    </row>
    <row r="64" spans="2:11" ht="12.75">
      <c r="B64" s="184" t="s">
        <v>32</v>
      </c>
      <c r="C64" s="323">
        <v>191</v>
      </c>
      <c r="D64" s="323">
        <v>98</v>
      </c>
      <c r="E64" s="323">
        <v>142</v>
      </c>
      <c r="F64" s="323">
        <v>259</v>
      </c>
      <c r="G64" s="323">
        <v>213</v>
      </c>
      <c r="H64" s="323">
        <v>138</v>
      </c>
      <c r="I64" s="323">
        <v>174</v>
      </c>
      <c r="J64" s="323">
        <v>137</v>
      </c>
      <c r="K64" s="323">
        <v>141</v>
      </c>
    </row>
    <row r="65" ht="11.25" hidden="1"/>
    <row r="68" ht="15">
      <c r="B68" s="31" t="s">
        <v>403</v>
      </c>
    </row>
    <row r="69" spans="2:11" ht="24">
      <c r="B69" s="247" t="s">
        <v>16</v>
      </c>
      <c r="C69" s="202" t="s">
        <v>509</v>
      </c>
      <c r="D69" s="202" t="s">
        <v>526</v>
      </c>
      <c r="E69" s="202" t="s">
        <v>550</v>
      </c>
      <c r="F69" s="202" t="s">
        <v>616</v>
      </c>
      <c r="G69" s="202" t="s">
        <v>643</v>
      </c>
      <c r="H69" s="202" t="s">
        <v>734</v>
      </c>
      <c r="I69" s="202" t="s">
        <v>760</v>
      </c>
      <c r="J69" s="202" t="s">
        <v>811</v>
      </c>
      <c r="K69" s="202" t="s">
        <v>849</v>
      </c>
    </row>
    <row r="70" spans="2:11" ht="12">
      <c r="B70" s="163" t="s">
        <v>18</v>
      </c>
      <c r="C70" s="240">
        <v>-6</v>
      </c>
      <c r="D70" s="240">
        <v>-6</v>
      </c>
      <c r="E70" s="240">
        <v>-5</v>
      </c>
      <c r="F70" s="240">
        <v>-6</v>
      </c>
      <c r="G70" s="240">
        <v>-7</v>
      </c>
      <c r="H70" s="240">
        <v>-6</v>
      </c>
      <c r="I70" s="240">
        <v>-4</v>
      </c>
      <c r="J70" s="240">
        <v>-4</v>
      </c>
      <c r="K70" s="240">
        <v>-3</v>
      </c>
    </row>
    <row r="71" spans="2:11" ht="12">
      <c r="B71" s="163" t="s">
        <v>19</v>
      </c>
      <c r="C71" s="240"/>
      <c r="D71" s="240"/>
      <c r="E71" s="240"/>
      <c r="F71" s="240"/>
      <c r="G71" s="240"/>
      <c r="H71" s="240"/>
      <c r="I71" s="240"/>
      <c r="J71" s="240"/>
      <c r="K71" s="240"/>
    </row>
    <row r="72" spans="2:11" ht="12">
      <c r="B72" s="163" t="s">
        <v>20</v>
      </c>
      <c r="C72" s="240"/>
      <c r="D72" s="240"/>
      <c r="E72" s="240"/>
      <c r="F72" s="240"/>
      <c r="G72" s="240"/>
      <c r="H72" s="240"/>
      <c r="I72" s="240"/>
      <c r="J72" s="240"/>
      <c r="K72" s="240"/>
    </row>
    <row r="73" spans="2:11" ht="12">
      <c r="B73" s="193" t="s">
        <v>22</v>
      </c>
      <c r="C73" s="240">
        <v>-9</v>
      </c>
      <c r="D73" s="240">
        <v>-10</v>
      </c>
      <c r="E73" s="240">
        <v>-8</v>
      </c>
      <c r="F73" s="240">
        <v>-10</v>
      </c>
      <c r="G73" s="240">
        <v>-8</v>
      </c>
      <c r="H73" s="240">
        <v>-7</v>
      </c>
      <c r="I73" s="240">
        <v>-6</v>
      </c>
      <c r="J73" s="240">
        <v>-7</v>
      </c>
      <c r="K73" s="240">
        <v>-8</v>
      </c>
    </row>
    <row r="74" spans="2:11" ht="12">
      <c r="B74" s="316" t="s">
        <v>23</v>
      </c>
      <c r="C74" s="317">
        <v>-15</v>
      </c>
      <c r="D74" s="317">
        <v>-16</v>
      </c>
      <c r="E74" s="317">
        <v>-13</v>
      </c>
      <c r="F74" s="317">
        <v>-16</v>
      </c>
      <c r="G74" s="317">
        <v>-15</v>
      </c>
      <c r="H74" s="317">
        <v>-13</v>
      </c>
      <c r="I74" s="317">
        <v>-10</v>
      </c>
      <c r="J74" s="317">
        <v>-11</v>
      </c>
      <c r="K74" s="317">
        <v>-11</v>
      </c>
    </row>
    <row r="75" spans="2:11" ht="12">
      <c r="B75" s="11" t="s">
        <v>24</v>
      </c>
      <c r="C75" s="240">
        <v>-3</v>
      </c>
      <c r="D75" s="240">
        <v>-4</v>
      </c>
      <c r="E75" s="240">
        <v>-4</v>
      </c>
      <c r="F75" s="240">
        <v>-4</v>
      </c>
      <c r="G75" s="240">
        <v>-5</v>
      </c>
      <c r="H75" s="240">
        <v>-5</v>
      </c>
      <c r="I75" s="240">
        <v>-4</v>
      </c>
      <c r="J75" s="240">
        <v>-4</v>
      </c>
      <c r="K75" s="240">
        <v>-4</v>
      </c>
    </row>
    <row r="76" spans="2:11" ht="12">
      <c r="B76" s="252" t="s">
        <v>25</v>
      </c>
      <c r="C76" s="240">
        <v>-2</v>
      </c>
      <c r="D76" s="240">
        <v>-4</v>
      </c>
      <c r="E76" s="240">
        <v>-3</v>
      </c>
      <c r="F76" s="240">
        <v>-2</v>
      </c>
      <c r="G76" s="240">
        <v>-2</v>
      </c>
      <c r="H76" s="240">
        <v>-3</v>
      </c>
      <c r="I76" s="240">
        <v>-2</v>
      </c>
      <c r="J76" s="240">
        <v>-2</v>
      </c>
      <c r="K76" s="240">
        <v>-2</v>
      </c>
    </row>
    <row r="77" spans="2:11" ht="36">
      <c r="B77" s="318" t="s">
        <v>26</v>
      </c>
      <c r="C77" s="240">
        <v>-6</v>
      </c>
      <c r="D77" s="240">
        <v>-6</v>
      </c>
      <c r="E77" s="240">
        <v>-6</v>
      </c>
      <c r="F77" s="240">
        <v>-6</v>
      </c>
      <c r="G77" s="240">
        <v>-5</v>
      </c>
      <c r="H77" s="240">
        <v>-5</v>
      </c>
      <c r="I77" s="240">
        <v>-3</v>
      </c>
      <c r="J77" s="240">
        <v>-1</v>
      </c>
      <c r="K77" s="240">
        <v>-2</v>
      </c>
    </row>
    <row r="78" spans="2:11" ht="12">
      <c r="B78" s="252" t="s">
        <v>27</v>
      </c>
      <c r="C78" s="240"/>
      <c r="D78" s="240"/>
      <c r="E78" s="240"/>
      <c r="F78" s="240"/>
      <c r="G78" s="240"/>
      <c r="H78" s="240"/>
      <c r="I78" s="240"/>
      <c r="J78" s="240"/>
      <c r="K78" s="240"/>
    </row>
    <row r="79" spans="2:11" ht="12">
      <c r="B79" s="319" t="s">
        <v>28</v>
      </c>
      <c r="C79" s="317">
        <v>-11</v>
      </c>
      <c r="D79" s="317">
        <v>-14</v>
      </c>
      <c r="E79" s="317">
        <v>-13</v>
      </c>
      <c r="F79" s="317">
        <v>-12</v>
      </c>
      <c r="G79" s="317">
        <v>-12</v>
      </c>
      <c r="H79" s="317">
        <v>-13</v>
      </c>
      <c r="I79" s="317">
        <v>-9</v>
      </c>
      <c r="J79" s="317">
        <v>-7</v>
      </c>
      <c r="K79" s="317">
        <v>-8</v>
      </c>
    </row>
    <row r="80" spans="2:11" ht="12">
      <c r="B80" s="320" t="s">
        <v>29</v>
      </c>
      <c r="C80" s="321">
        <v>-26</v>
      </c>
      <c r="D80" s="321">
        <v>-30</v>
      </c>
      <c r="E80" s="321">
        <v>-26</v>
      </c>
      <c r="F80" s="321">
        <v>-28</v>
      </c>
      <c r="G80" s="321">
        <v>-27</v>
      </c>
      <c r="H80" s="321">
        <v>-26</v>
      </c>
      <c r="I80" s="321">
        <v>-19</v>
      </c>
      <c r="J80" s="321">
        <v>-18</v>
      </c>
      <c r="K80" s="321">
        <v>-19</v>
      </c>
    </row>
    <row r="81" spans="2:11" ht="24">
      <c r="B81" s="322" t="s">
        <v>321</v>
      </c>
      <c r="C81" s="240">
        <v>15</v>
      </c>
      <c r="D81" s="240">
        <v>4</v>
      </c>
      <c r="E81" s="240">
        <v>8</v>
      </c>
      <c r="F81" s="240">
        <v>-12</v>
      </c>
      <c r="G81" s="240">
        <v>-21</v>
      </c>
      <c r="H81" s="240">
        <v>-87</v>
      </c>
      <c r="I81" s="240">
        <v>-76</v>
      </c>
      <c r="J81" s="240">
        <v>-9</v>
      </c>
      <c r="K81" s="240">
        <v>-55</v>
      </c>
    </row>
    <row r="82" spans="2:11" ht="12">
      <c r="B82" s="193" t="s">
        <v>31</v>
      </c>
      <c r="C82" s="240"/>
      <c r="D82" s="240">
        <v>0</v>
      </c>
      <c r="E82" s="240">
        <v>0</v>
      </c>
      <c r="F82" s="240"/>
      <c r="G82" s="240"/>
      <c r="H82" s="240"/>
      <c r="I82" s="240"/>
      <c r="J82" s="240"/>
      <c r="K82" s="240"/>
    </row>
    <row r="83" spans="2:11" ht="12">
      <c r="B83" s="323" t="s">
        <v>32</v>
      </c>
      <c r="C83" s="323">
        <v>-11</v>
      </c>
      <c r="D83" s="323">
        <v>-26</v>
      </c>
      <c r="E83" s="323">
        <v>-18</v>
      </c>
      <c r="F83" s="323">
        <v>-40</v>
      </c>
      <c r="G83" s="323">
        <v>-48</v>
      </c>
      <c r="H83" s="323">
        <v>-113</v>
      </c>
      <c r="I83" s="323">
        <v>-95</v>
      </c>
      <c r="J83" s="323">
        <v>-27</v>
      </c>
      <c r="K83" s="323">
        <v>-74</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97" r:id="rId1"/>
  <headerFooter alignWithMargins="0">
    <oddFooter>&amp;L&amp;F&amp;C&amp;D&amp;R&amp;P</oddFooter>
  </headerFooter>
</worksheet>
</file>

<file path=xl/worksheets/sheet37.xml><?xml version="1.0" encoding="utf-8"?>
<worksheet xmlns="http://schemas.openxmlformats.org/spreadsheetml/2006/main" xmlns:r="http://schemas.openxmlformats.org/officeDocument/2006/relationships">
  <dimension ref="A1:J94"/>
  <sheetViews>
    <sheetView showGridLines="0" showZeros="0" zoomScale="85" zoomScaleNormal="85" zoomScalePageLayoutView="0" workbookViewId="0" topLeftCell="A1">
      <selection activeCell="A1" sqref="A1"/>
    </sheetView>
  </sheetViews>
  <sheetFormatPr defaultColWidth="8.00390625" defaultRowHeight="12.75"/>
  <cols>
    <col min="1" max="1" width="32.57421875" style="445" customWidth="1"/>
    <col min="2" max="16384" width="8.00390625" style="443" customWidth="1"/>
  </cols>
  <sheetData>
    <row r="1" ht="15">
      <c r="A1" s="185" t="s">
        <v>1</v>
      </c>
    </row>
    <row r="3" spans="1:10" ht="14.25">
      <c r="A3" s="351" t="s">
        <v>64</v>
      </c>
      <c r="B3" s="438"/>
      <c r="C3" s="438"/>
      <c r="D3" s="438"/>
      <c r="E3" s="438"/>
      <c r="F3" s="438"/>
      <c r="G3" s="438"/>
      <c r="H3" s="438"/>
      <c r="I3" s="438"/>
      <c r="J3" s="438"/>
    </row>
    <row r="4" spans="1:10" ht="24">
      <c r="A4" s="247" t="s">
        <v>16</v>
      </c>
      <c r="B4" s="202" t="s">
        <v>509</v>
      </c>
      <c r="C4" s="202" t="s">
        <v>526</v>
      </c>
      <c r="D4" s="202" t="s">
        <v>550</v>
      </c>
      <c r="E4" s="202" t="s">
        <v>616</v>
      </c>
      <c r="F4" s="202" t="s">
        <v>643</v>
      </c>
      <c r="G4" s="202" t="s">
        <v>734</v>
      </c>
      <c r="H4" s="202" t="s">
        <v>760</v>
      </c>
      <c r="I4" s="202" t="s">
        <v>811</v>
      </c>
      <c r="J4" s="202" t="s">
        <v>849</v>
      </c>
    </row>
    <row r="5" spans="1:10" s="444" customFormat="1" ht="12">
      <c r="A5" s="354" t="s">
        <v>23</v>
      </c>
      <c r="B5" s="354">
        <v>6222</v>
      </c>
      <c r="C5" s="354">
        <v>6376</v>
      </c>
      <c r="D5" s="354">
        <v>6040</v>
      </c>
      <c r="E5" s="354">
        <v>6148</v>
      </c>
      <c r="F5" s="354">
        <v>7694</v>
      </c>
      <c r="G5" s="354">
        <v>8206</v>
      </c>
      <c r="H5" s="354">
        <v>6815</v>
      </c>
      <c r="I5" s="354">
        <v>6692</v>
      </c>
      <c r="J5" s="354">
        <v>6014</v>
      </c>
    </row>
    <row r="6" spans="1:10" s="444" customFormat="1" ht="12">
      <c r="A6" s="356" t="s">
        <v>28</v>
      </c>
      <c r="B6" s="355">
        <v>-3535</v>
      </c>
      <c r="C6" s="355">
        <v>-3413</v>
      </c>
      <c r="D6" s="355">
        <v>-3552</v>
      </c>
      <c r="E6" s="355">
        <v>-3530</v>
      </c>
      <c r="F6" s="355">
        <v>-3325</v>
      </c>
      <c r="G6" s="355">
        <v>-3772</v>
      </c>
      <c r="H6" s="355">
        <v>-3607</v>
      </c>
      <c r="I6" s="355">
        <v>-3476</v>
      </c>
      <c r="J6" s="355">
        <v>-3391</v>
      </c>
    </row>
    <row r="7" spans="1:10" s="444" customFormat="1" ht="12">
      <c r="A7" s="357" t="s">
        <v>29</v>
      </c>
      <c r="B7" s="317">
        <v>2687</v>
      </c>
      <c r="C7" s="317">
        <v>2963</v>
      </c>
      <c r="D7" s="317">
        <v>2488</v>
      </c>
      <c r="E7" s="317">
        <v>2618</v>
      </c>
      <c r="F7" s="317">
        <v>4369</v>
      </c>
      <c r="G7" s="317">
        <v>4434</v>
      </c>
      <c r="H7" s="317">
        <v>3208</v>
      </c>
      <c r="I7" s="317">
        <v>3216</v>
      </c>
      <c r="J7" s="317">
        <v>2623</v>
      </c>
    </row>
    <row r="8" spans="1:10" s="444" customFormat="1" ht="24">
      <c r="A8" s="322" t="s">
        <v>30</v>
      </c>
      <c r="B8" s="358"/>
      <c r="C8" s="358">
        <v>-3</v>
      </c>
      <c r="D8" s="358"/>
      <c r="E8" s="358"/>
      <c r="F8" s="358"/>
      <c r="G8" s="358"/>
      <c r="H8" s="358"/>
      <c r="I8" s="358">
        <v>0</v>
      </c>
      <c r="J8" s="358">
        <v>0</v>
      </c>
    </row>
    <row r="9" spans="1:10" s="445" customFormat="1" ht="12">
      <c r="A9" s="193" t="s">
        <v>31</v>
      </c>
      <c r="B9" s="355">
        <v>-68</v>
      </c>
      <c r="C9" s="355">
        <v>-97</v>
      </c>
      <c r="D9" s="355">
        <v>-157</v>
      </c>
      <c r="E9" s="355">
        <v>-274</v>
      </c>
      <c r="F9" s="355">
        <v>-360</v>
      </c>
      <c r="G9" s="355">
        <v>-184</v>
      </c>
      <c r="H9" s="355">
        <v>-141</v>
      </c>
      <c r="I9" s="355">
        <v>-207</v>
      </c>
      <c r="J9" s="355">
        <v>-222</v>
      </c>
    </row>
    <row r="10" spans="1:10" s="446" customFormat="1" ht="12">
      <c r="A10" s="323" t="s">
        <v>32</v>
      </c>
      <c r="B10" s="323">
        <v>2619</v>
      </c>
      <c r="C10" s="323">
        <v>2863</v>
      </c>
      <c r="D10" s="323">
        <v>2331</v>
      </c>
      <c r="E10" s="323">
        <v>2344</v>
      </c>
      <c r="F10" s="323">
        <v>4009</v>
      </c>
      <c r="G10" s="323">
        <v>4250</v>
      </c>
      <c r="H10" s="323">
        <v>3067</v>
      </c>
      <c r="I10" s="323">
        <v>3009</v>
      </c>
      <c r="J10" s="323">
        <v>2401</v>
      </c>
    </row>
    <row r="11" spans="1:10" s="446" customFormat="1" ht="11.25">
      <c r="A11" s="359"/>
      <c r="B11" s="360"/>
      <c r="C11" s="360"/>
      <c r="D11" s="360"/>
      <c r="E11" s="360"/>
      <c r="F11" s="360"/>
      <c r="G11" s="360"/>
      <c r="H11" s="360"/>
      <c r="I11" s="360"/>
      <c r="J11" s="360"/>
    </row>
    <row r="12" spans="1:10" s="447" customFormat="1" ht="14.25">
      <c r="A12" s="351" t="s">
        <v>65</v>
      </c>
      <c r="B12" s="438"/>
      <c r="C12" s="438"/>
      <c r="D12" s="438"/>
      <c r="E12" s="438"/>
      <c r="F12" s="438"/>
      <c r="G12" s="438"/>
      <c r="H12" s="438"/>
      <c r="I12" s="438"/>
      <c r="J12" s="438"/>
    </row>
    <row r="13" spans="1:10" ht="24">
      <c r="A13" s="247" t="s">
        <v>16</v>
      </c>
      <c r="B13" s="202" t="s">
        <v>509</v>
      </c>
      <c r="C13" s="202" t="s">
        <v>526</v>
      </c>
      <c r="D13" s="202" t="s">
        <v>550</v>
      </c>
      <c r="E13" s="202" t="s">
        <v>616</v>
      </c>
      <c r="F13" s="202" t="s">
        <v>643</v>
      </c>
      <c r="G13" s="202" t="s">
        <v>734</v>
      </c>
      <c r="H13" s="202" t="s">
        <v>760</v>
      </c>
      <c r="I13" s="202" t="s">
        <v>811</v>
      </c>
      <c r="J13" s="202" t="s">
        <v>849</v>
      </c>
    </row>
    <row r="14" spans="1:10" ht="12">
      <c r="A14" s="354" t="s">
        <v>23</v>
      </c>
      <c r="B14" s="355">
        <v>820</v>
      </c>
      <c r="C14" s="355">
        <v>926</v>
      </c>
      <c r="D14" s="355">
        <v>788</v>
      </c>
      <c r="E14" s="355">
        <v>841</v>
      </c>
      <c r="F14" s="355">
        <v>1439</v>
      </c>
      <c r="G14" s="355">
        <v>923</v>
      </c>
      <c r="H14" s="355">
        <v>821</v>
      </c>
      <c r="I14" s="355">
        <v>907</v>
      </c>
      <c r="J14" s="355">
        <v>718</v>
      </c>
    </row>
    <row r="15" spans="1:10" s="444" customFormat="1" ht="12">
      <c r="A15" s="356" t="s">
        <v>28</v>
      </c>
      <c r="B15" s="355">
        <v>-289</v>
      </c>
      <c r="C15" s="355">
        <v>-315</v>
      </c>
      <c r="D15" s="355">
        <v>-222</v>
      </c>
      <c r="E15" s="355">
        <v>-327</v>
      </c>
      <c r="F15" s="355">
        <v>-310</v>
      </c>
      <c r="G15" s="355">
        <v>-321</v>
      </c>
      <c r="H15" s="355">
        <v>-219</v>
      </c>
      <c r="I15" s="355">
        <v>-301</v>
      </c>
      <c r="J15" s="355">
        <v>-356</v>
      </c>
    </row>
    <row r="16" spans="1:10" s="444" customFormat="1" ht="12">
      <c r="A16" s="357" t="s">
        <v>29</v>
      </c>
      <c r="B16" s="317">
        <v>531</v>
      </c>
      <c r="C16" s="317">
        <v>611</v>
      </c>
      <c r="D16" s="317">
        <v>566</v>
      </c>
      <c r="E16" s="317">
        <v>514</v>
      </c>
      <c r="F16" s="317">
        <v>1129</v>
      </c>
      <c r="G16" s="317">
        <v>602</v>
      </c>
      <c r="H16" s="317">
        <v>602</v>
      </c>
      <c r="I16" s="317">
        <v>606</v>
      </c>
      <c r="J16" s="317">
        <v>362</v>
      </c>
    </row>
    <row r="17" spans="1:10" s="444" customFormat="1" ht="24">
      <c r="A17" s="322" t="s">
        <v>30</v>
      </c>
      <c r="B17" s="361"/>
      <c r="C17" s="361"/>
      <c r="D17" s="361"/>
      <c r="E17" s="361"/>
      <c r="F17" s="361"/>
      <c r="G17" s="361"/>
      <c r="H17" s="361"/>
      <c r="I17" s="361"/>
      <c r="J17" s="361"/>
    </row>
    <row r="18" spans="1:10" s="444" customFormat="1" ht="12">
      <c r="A18" s="193" t="s">
        <v>31</v>
      </c>
      <c r="B18" s="186">
        <v>-31</v>
      </c>
      <c r="C18" s="186">
        <v>-36</v>
      </c>
      <c r="D18" s="186">
        <v>-12</v>
      </c>
      <c r="E18" s="186">
        <v>-38</v>
      </c>
      <c r="F18" s="186">
        <v>-16</v>
      </c>
      <c r="G18" s="186">
        <v>-12</v>
      </c>
      <c r="H18" s="186">
        <v>-16</v>
      </c>
      <c r="I18" s="186">
        <v>-15</v>
      </c>
      <c r="J18" s="186">
        <v>-15</v>
      </c>
    </row>
    <row r="19" spans="1:10" s="445" customFormat="1" ht="12">
      <c r="A19" s="323" t="s">
        <v>32</v>
      </c>
      <c r="B19" s="323">
        <v>500</v>
      </c>
      <c r="C19" s="323">
        <v>575</v>
      </c>
      <c r="D19" s="323">
        <v>554</v>
      </c>
      <c r="E19" s="323">
        <v>476</v>
      </c>
      <c r="F19" s="323">
        <v>1113</v>
      </c>
      <c r="G19" s="323">
        <v>590</v>
      </c>
      <c r="H19" s="323">
        <v>586</v>
      </c>
      <c r="I19" s="323">
        <v>591</v>
      </c>
      <c r="J19" s="323">
        <v>347</v>
      </c>
    </row>
    <row r="20" spans="1:10" s="446" customFormat="1" ht="11.25">
      <c r="A20" s="359"/>
      <c r="B20" s="359"/>
      <c r="C20" s="359"/>
      <c r="D20" s="359"/>
      <c r="E20" s="359"/>
      <c r="F20" s="359"/>
      <c r="G20" s="359"/>
      <c r="H20" s="359"/>
      <c r="I20" s="359"/>
      <c r="J20" s="359"/>
    </row>
    <row r="21" spans="1:10" s="447" customFormat="1" ht="14.25">
      <c r="A21" s="351" t="s">
        <v>66</v>
      </c>
      <c r="B21" s="438"/>
      <c r="C21" s="438"/>
      <c r="D21" s="438"/>
      <c r="E21" s="438"/>
      <c r="F21" s="438"/>
      <c r="G21" s="438"/>
      <c r="H21" s="438"/>
      <c r="I21" s="438"/>
      <c r="J21" s="438"/>
    </row>
    <row r="22" spans="1:10" ht="24">
      <c r="A22" s="247" t="s">
        <v>16</v>
      </c>
      <c r="B22" s="202" t="s">
        <v>509</v>
      </c>
      <c r="C22" s="202" t="s">
        <v>526</v>
      </c>
      <c r="D22" s="202" t="s">
        <v>550</v>
      </c>
      <c r="E22" s="202" t="s">
        <v>616</v>
      </c>
      <c r="F22" s="202" t="s">
        <v>643</v>
      </c>
      <c r="G22" s="202" t="s">
        <v>734</v>
      </c>
      <c r="H22" s="202" t="s">
        <v>760</v>
      </c>
      <c r="I22" s="202" t="s">
        <v>843</v>
      </c>
      <c r="J22" s="202" t="s">
        <v>849</v>
      </c>
    </row>
    <row r="23" spans="1:10" ht="12">
      <c r="A23" s="354" t="s">
        <v>23</v>
      </c>
      <c r="B23" s="355">
        <v>754</v>
      </c>
      <c r="C23" s="355">
        <v>922</v>
      </c>
      <c r="D23" s="355">
        <v>829</v>
      </c>
      <c r="E23" s="355">
        <v>872</v>
      </c>
      <c r="F23" s="355">
        <v>648</v>
      </c>
      <c r="G23" s="355">
        <v>765</v>
      </c>
      <c r="H23" s="355">
        <v>1054</v>
      </c>
      <c r="I23" s="355">
        <v>-13</v>
      </c>
      <c r="J23" s="355">
        <v>689</v>
      </c>
    </row>
    <row r="24" spans="1:10" s="444" customFormat="1" ht="12">
      <c r="A24" s="356" t="s">
        <v>28</v>
      </c>
      <c r="B24" s="355">
        <v>-319</v>
      </c>
      <c r="C24" s="355">
        <v>-350</v>
      </c>
      <c r="D24" s="355">
        <v>-256</v>
      </c>
      <c r="E24" s="355">
        <v>-344</v>
      </c>
      <c r="F24" s="355">
        <v>-336</v>
      </c>
      <c r="G24" s="355">
        <v>-305</v>
      </c>
      <c r="H24" s="355">
        <v>-311</v>
      </c>
      <c r="I24" s="355">
        <v>-343</v>
      </c>
      <c r="J24" s="355">
        <v>-308</v>
      </c>
    </row>
    <row r="25" spans="1:10" s="444" customFormat="1" ht="12">
      <c r="A25" s="357" t="s">
        <v>29</v>
      </c>
      <c r="B25" s="317">
        <v>435</v>
      </c>
      <c r="C25" s="317">
        <v>572</v>
      </c>
      <c r="D25" s="317">
        <v>573</v>
      </c>
      <c r="E25" s="317">
        <v>528</v>
      </c>
      <c r="F25" s="317">
        <v>312</v>
      </c>
      <c r="G25" s="317">
        <v>460</v>
      </c>
      <c r="H25" s="317">
        <v>743</v>
      </c>
      <c r="I25" s="317">
        <v>-356</v>
      </c>
      <c r="J25" s="317">
        <v>381</v>
      </c>
    </row>
    <row r="26" spans="1:10" s="444" customFormat="1" ht="24">
      <c r="A26" s="322" t="s">
        <v>30</v>
      </c>
      <c r="B26" s="361"/>
      <c r="C26" s="361">
        <v>1</v>
      </c>
      <c r="D26" s="361"/>
      <c r="E26" s="361"/>
      <c r="F26" s="361">
        <v>1</v>
      </c>
      <c r="G26" s="361">
        <v>0</v>
      </c>
      <c r="H26" s="361"/>
      <c r="I26" s="361"/>
      <c r="J26" s="361"/>
    </row>
    <row r="27" spans="1:10" s="444" customFormat="1" ht="12">
      <c r="A27" s="193" t="s">
        <v>31</v>
      </c>
      <c r="B27" s="186">
        <v>-13</v>
      </c>
      <c r="C27" s="186">
        <v>-11</v>
      </c>
      <c r="D27" s="186">
        <v>-10</v>
      </c>
      <c r="E27" s="186">
        <v>-13</v>
      </c>
      <c r="F27" s="186">
        <v>-120</v>
      </c>
      <c r="G27" s="186">
        <v>-20</v>
      </c>
      <c r="H27" s="186">
        <v>-11</v>
      </c>
      <c r="I27" s="186">
        <v>64</v>
      </c>
      <c r="J27" s="186">
        <v>-9</v>
      </c>
    </row>
    <row r="28" spans="1:10" s="445" customFormat="1" ht="12">
      <c r="A28" s="323" t="s">
        <v>32</v>
      </c>
      <c r="B28" s="323">
        <v>422</v>
      </c>
      <c r="C28" s="323">
        <v>562</v>
      </c>
      <c r="D28" s="323">
        <v>563</v>
      </c>
      <c r="E28" s="323">
        <v>515</v>
      </c>
      <c r="F28" s="323">
        <v>193</v>
      </c>
      <c r="G28" s="323">
        <v>440</v>
      </c>
      <c r="H28" s="323">
        <v>732</v>
      </c>
      <c r="I28" s="323">
        <v>-292</v>
      </c>
      <c r="J28" s="323">
        <v>372</v>
      </c>
    </row>
    <row r="29" spans="1:10" s="446" customFormat="1" ht="11.25">
      <c r="A29" s="439" t="s">
        <v>845</v>
      </c>
      <c r="B29" s="359"/>
      <c r="C29" s="359"/>
      <c r="D29" s="359"/>
      <c r="E29" s="359"/>
      <c r="F29" s="359"/>
      <c r="G29" s="359"/>
      <c r="H29" s="359"/>
      <c r="I29" s="359"/>
      <c r="J29" s="359"/>
    </row>
    <row r="30" spans="1:10" s="447" customFormat="1" ht="14.25">
      <c r="A30" s="351" t="s">
        <v>67</v>
      </c>
      <c r="B30" s="438"/>
      <c r="C30" s="438"/>
      <c r="D30" s="438"/>
      <c r="E30" s="438"/>
      <c r="F30" s="438"/>
      <c r="G30" s="438"/>
      <c r="H30" s="438"/>
      <c r="I30" s="438"/>
      <c r="J30" s="438"/>
    </row>
    <row r="31" spans="1:10" ht="24">
      <c r="A31" s="247" t="s">
        <v>16</v>
      </c>
      <c r="B31" s="202" t="s">
        <v>509</v>
      </c>
      <c r="C31" s="202" t="s">
        <v>526</v>
      </c>
      <c r="D31" s="202" t="s">
        <v>550</v>
      </c>
      <c r="E31" s="202" t="s">
        <v>616</v>
      </c>
      <c r="F31" s="202" t="s">
        <v>643</v>
      </c>
      <c r="G31" s="202" t="s">
        <v>734</v>
      </c>
      <c r="H31" s="202" t="s">
        <v>760</v>
      </c>
      <c r="I31" s="202" t="s">
        <v>811</v>
      </c>
      <c r="J31" s="202" t="s">
        <v>849</v>
      </c>
    </row>
    <row r="32" spans="1:10" ht="12">
      <c r="A32" s="354" t="s">
        <v>23</v>
      </c>
      <c r="B32" s="355">
        <v>402</v>
      </c>
      <c r="C32" s="355">
        <v>487</v>
      </c>
      <c r="D32" s="355">
        <v>411</v>
      </c>
      <c r="E32" s="355">
        <v>523</v>
      </c>
      <c r="F32" s="355">
        <v>463</v>
      </c>
      <c r="G32" s="355">
        <v>423</v>
      </c>
      <c r="H32" s="355">
        <v>465</v>
      </c>
      <c r="I32" s="355">
        <v>494</v>
      </c>
      <c r="J32" s="355">
        <v>420</v>
      </c>
    </row>
    <row r="33" spans="1:10" s="444" customFormat="1" ht="12">
      <c r="A33" s="356" t="s">
        <v>28</v>
      </c>
      <c r="B33" s="355">
        <v>-140</v>
      </c>
      <c r="C33" s="355">
        <v>-178</v>
      </c>
      <c r="D33" s="355">
        <v>-169</v>
      </c>
      <c r="E33" s="355">
        <v>-183</v>
      </c>
      <c r="F33" s="355">
        <v>-168</v>
      </c>
      <c r="G33" s="355">
        <v>-193</v>
      </c>
      <c r="H33" s="355">
        <v>-191</v>
      </c>
      <c r="I33" s="355">
        <v>-188</v>
      </c>
      <c r="J33" s="355">
        <v>-174</v>
      </c>
    </row>
    <row r="34" spans="1:10" s="444" customFormat="1" ht="12">
      <c r="A34" s="357" t="s">
        <v>29</v>
      </c>
      <c r="B34" s="317">
        <v>262</v>
      </c>
      <c r="C34" s="317">
        <v>309</v>
      </c>
      <c r="D34" s="317">
        <v>242</v>
      </c>
      <c r="E34" s="317">
        <v>340</v>
      </c>
      <c r="F34" s="317">
        <v>295</v>
      </c>
      <c r="G34" s="317">
        <v>230</v>
      </c>
      <c r="H34" s="317">
        <v>274</v>
      </c>
      <c r="I34" s="317">
        <v>306</v>
      </c>
      <c r="J34" s="317">
        <v>246</v>
      </c>
    </row>
    <row r="35" spans="1:10" s="444" customFormat="1" ht="24">
      <c r="A35" s="322" t="s">
        <v>30</v>
      </c>
      <c r="B35" s="361">
        <v>1</v>
      </c>
      <c r="C35" s="361"/>
      <c r="D35" s="361"/>
      <c r="E35" s="361"/>
      <c r="F35" s="361"/>
      <c r="G35" s="361"/>
      <c r="H35" s="361"/>
      <c r="I35" s="361"/>
      <c r="J35" s="361"/>
    </row>
    <row r="36" spans="1:10" s="444" customFormat="1" ht="12">
      <c r="A36" s="193" t="s">
        <v>31</v>
      </c>
      <c r="B36" s="193">
        <v>-1</v>
      </c>
      <c r="C36" s="193">
        <v>-1</v>
      </c>
      <c r="D36" s="193">
        <v>-2</v>
      </c>
      <c r="E36" s="193">
        <v>-4</v>
      </c>
      <c r="F36" s="193"/>
      <c r="G36" s="193">
        <v>-1</v>
      </c>
      <c r="H36" s="193"/>
      <c r="I36" s="193">
        <v>-4</v>
      </c>
      <c r="J36" s="193">
        <v>-2</v>
      </c>
    </row>
    <row r="37" spans="1:10" s="445" customFormat="1" ht="12">
      <c r="A37" s="323" t="s">
        <v>32</v>
      </c>
      <c r="B37" s="323">
        <v>262</v>
      </c>
      <c r="C37" s="323">
        <v>308</v>
      </c>
      <c r="D37" s="323">
        <v>240</v>
      </c>
      <c r="E37" s="323">
        <v>336</v>
      </c>
      <c r="F37" s="323">
        <v>295</v>
      </c>
      <c r="G37" s="323">
        <v>229</v>
      </c>
      <c r="H37" s="323">
        <v>274</v>
      </c>
      <c r="I37" s="323">
        <v>302</v>
      </c>
      <c r="J37" s="323">
        <v>244</v>
      </c>
    </row>
    <row r="38" spans="1:10" s="446" customFormat="1" ht="11.25">
      <c r="A38" s="362"/>
      <c r="B38" s="363"/>
      <c r="C38" s="363"/>
      <c r="D38" s="363"/>
      <c r="E38" s="363"/>
      <c r="F38" s="363"/>
      <c r="G38" s="363"/>
      <c r="H38" s="363"/>
      <c r="I38" s="363"/>
      <c r="J38" s="363"/>
    </row>
    <row r="39" spans="1:10" s="446" customFormat="1" ht="11.25">
      <c r="A39" s="364"/>
      <c r="B39" s="364"/>
      <c r="C39" s="364"/>
      <c r="D39" s="364"/>
      <c r="E39" s="364"/>
      <c r="F39" s="364"/>
      <c r="G39" s="364"/>
      <c r="H39" s="364"/>
      <c r="I39" s="364"/>
      <c r="J39" s="364"/>
    </row>
    <row r="40" spans="1:10" ht="14.25">
      <c r="A40" s="351" t="s">
        <v>68</v>
      </c>
      <c r="B40" s="364"/>
      <c r="C40" s="364"/>
      <c r="D40" s="364"/>
      <c r="E40" s="364"/>
      <c r="F40" s="364"/>
      <c r="G40" s="364"/>
      <c r="H40" s="364"/>
      <c r="I40" s="364"/>
      <c r="J40" s="364"/>
    </row>
    <row r="41" spans="1:10" ht="24">
      <c r="A41" s="247" t="s">
        <v>16</v>
      </c>
      <c r="B41" s="202" t="s">
        <v>509</v>
      </c>
      <c r="C41" s="202" t="s">
        <v>526</v>
      </c>
      <c r="D41" s="202" t="s">
        <v>550</v>
      </c>
      <c r="E41" s="202" t="s">
        <v>616</v>
      </c>
      <c r="F41" s="202" t="s">
        <v>643</v>
      </c>
      <c r="G41" s="202" t="s">
        <v>734</v>
      </c>
      <c r="H41" s="202" t="s">
        <v>760</v>
      </c>
      <c r="I41" s="202" t="s">
        <v>811</v>
      </c>
      <c r="J41" s="202" t="s">
        <v>849</v>
      </c>
    </row>
    <row r="42" spans="1:10" ht="12">
      <c r="A42" s="354" t="s">
        <v>23</v>
      </c>
      <c r="B42" s="355">
        <v>611</v>
      </c>
      <c r="C42" s="355">
        <v>644</v>
      </c>
      <c r="D42" s="355">
        <v>737</v>
      </c>
      <c r="E42" s="355">
        <v>1120</v>
      </c>
      <c r="F42" s="355">
        <v>624</v>
      </c>
      <c r="G42" s="355">
        <v>702</v>
      </c>
      <c r="H42" s="355">
        <v>668</v>
      </c>
      <c r="I42" s="355">
        <v>1174</v>
      </c>
      <c r="J42" s="355">
        <v>563</v>
      </c>
    </row>
    <row r="43" spans="1:10" s="444" customFormat="1" ht="12">
      <c r="A43" s="356" t="s">
        <v>28</v>
      </c>
      <c r="B43" s="355">
        <v>-439</v>
      </c>
      <c r="C43" s="355">
        <v>-399</v>
      </c>
      <c r="D43" s="355">
        <v>-396</v>
      </c>
      <c r="E43" s="355">
        <v>-433</v>
      </c>
      <c r="F43" s="355">
        <v>-443</v>
      </c>
      <c r="G43" s="355">
        <v>-450</v>
      </c>
      <c r="H43" s="355">
        <v>-401</v>
      </c>
      <c r="I43" s="355">
        <v>-435</v>
      </c>
      <c r="J43" s="355">
        <v>-383</v>
      </c>
    </row>
    <row r="44" spans="1:10" s="444" customFormat="1" ht="12">
      <c r="A44" s="357" t="s">
        <v>29</v>
      </c>
      <c r="B44" s="317">
        <v>172</v>
      </c>
      <c r="C44" s="317">
        <v>245</v>
      </c>
      <c r="D44" s="317">
        <v>341</v>
      </c>
      <c r="E44" s="317">
        <v>687</v>
      </c>
      <c r="F44" s="317">
        <v>181</v>
      </c>
      <c r="G44" s="317">
        <v>252</v>
      </c>
      <c r="H44" s="317">
        <v>267</v>
      </c>
      <c r="I44" s="317">
        <v>739</v>
      </c>
      <c r="J44" s="317">
        <v>180</v>
      </c>
    </row>
    <row r="45" spans="1:10" s="444" customFormat="1" ht="24">
      <c r="A45" s="322" t="s">
        <v>30</v>
      </c>
      <c r="B45" s="361"/>
      <c r="C45" s="361">
        <v>-20</v>
      </c>
      <c r="D45" s="361"/>
      <c r="E45" s="361">
        <v>-13</v>
      </c>
      <c r="F45" s="361"/>
      <c r="G45" s="361">
        <v>-2</v>
      </c>
      <c r="H45" s="361"/>
      <c r="I45" s="361"/>
      <c r="J45" s="361"/>
    </row>
    <row r="46" spans="1:10" s="444" customFormat="1" ht="12">
      <c r="A46" s="193" t="s">
        <v>31</v>
      </c>
      <c r="B46" s="186">
        <v>-69</v>
      </c>
      <c r="C46" s="186">
        <v>-23</v>
      </c>
      <c r="D46" s="186">
        <v>-3</v>
      </c>
      <c r="E46" s="186">
        <v>46</v>
      </c>
      <c r="F46" s="186">
        <v>54</v>
      </c>
      <c r="G46" s="186">
        <v>25</v>
      </c>
      <c r="H46" s="186"/>
      <c r="I46" s="186">
        <v>7</v>
      </c>
      <c r="J46" s="186">
        <v>37</v>
      </c>
    </row>
    <row r="47" spans="1:10" s="445" customFormat="1" ht="12">
      <c r="A47" s="323" t="s">
        <v>32</v>
      </c>
      <c r="B47" s="323">
        <v>103</v>
      </c>
      <c r="C47" s="323">
        <v>202</v>
      </c>
      <c r="D47" s="323">
        <v>338</v>
      </c>
      <c r="E47" s="323">
        <v>720</v>
      </c>
      <c r="F47" s="323">
        <v>235</v>
      </c>
      <c r="G47" s="323">
        <v>275</v>
      </c>
      <c r="H47" s="323">
        <v>267</v>
      </c>
      <c r="I47" s="323">
        <v>746</v>
      </c>
      <c r="J47" s="323">
        <v>217</v>
      </c>
    </row>
    <row r="48" spans="1:10" s="446" customFormat="1" ht="11.25">
      <c r="A48" s="365"/>
      <c r="B48" s="363"/>
      <c r="C48" s="363"/>
      <c r="D48" s="363"/>
      <c r="E48" s="363"/>
      <c r="F48" s="363"/>
      <c r="G48" s="363"/>
      <c r="H48" s="363"/>
      <c r="I48" s="363"/>
      <c r="J48" s="363"/>
    </row>
    <row r="49" spans="1:10" s="446" customFormat="1" ht="11.25">
      <c r="A49" s="438" t="s">
        <v>69</v>
      </c>
      <c r="B49" s="364"/>
      <c r="C49" s="364"/>
      <c r="D49" s="364"/>
      <c r="E49" s="364"/>
      <c r="F49" s="364"/>
      <c r="G49" s="364"/>
      <c r="H49" s="364"/>
      <c r="I49" s="364"/>
      <c r="J49" s="364"/>
    </row>
    <row r="50" spans="1:10" ht="11.25">
      <c r="A50" s="366"/>
      <c r="B50" s="364"/>
      <c r="C50" s="364"/>
      <c r="D50" s="364"/>
      <c r="E50" s="364"/>
      <c r="F50" s="364"/>
      <c r="G50" s="364"/>
      <c r="H50" s="364"/>
      <c r="I50" s="364"/>
      <c r="J50" s="364"/>
    </row>
    <row r="51" spans="1:10" ht="14.25">
      <c r="A51" s="351" t="s">
        <v>70</v>
      </c>
      <c r="B51" s="438"/>
      <c r="C51" s="438"/>
      <c r="D51" s="438"/>
      <c r="E51" s="438"/>
      <c r="F51" s="438"/>
      <c r="G51" s="438"/>
      <c r="H51" s="438"/>
      <c r="I51" s="438"/>
      <c r="J51" s="438"/>
    </row>
    <row r="52" spans="1:10" ht="24">
      <c r="A52" s="247" t="s">
        <v>16</v>
      </c>
      <c r="B52" s="202" t="s">
        <v>509</v>
      </c>
      <c r="C52" s="202" t="s">
        <v>526</v>
      </c>
      <c r="D52" s="202" t="s">
        <v>550</v>
      </c>
      <c r="E52" s="202" t="s">
        <v>616</v>
      </c>
      <c r="F52" s="202" t="s">
        <v>643</v>
      </c>
      <c r="G52" s="202" t="s">
        <v>734</v>
      </c>
      <c r="H52" s="202" t="s">
        <v>760</v>
      </c>
      <c r="I52" s="202" t="s">
        <v>811</v>
      </c>
      <c r="J52" s="202" t="s">
        <v>849</v>
      </c>
    </row>
    <row r="53" spans="1:10" ht="12">
      <c r="A53" s="354" t="s">
        <v>23</v>
      </c>
      <c r="B53" s="355">
        <v>299</v>
      </c>
      <c r="C53" s="355">
        <v>296</v>
      </c>
      <c r="D53" s="355">
        <v>299</v>
      </c>
      <c r="E53" s="355">
        <v>304</v>
      </c>
      <c r="F53" s="355">
        <v>307</v>
      </c>
      <c r="G53" s="355">
        <v>316</v>
      </c>
      <c r="H53" s="355">
        <v>328</v>
      </c>
      <c r="I53" s="355">
        <v>317</v>
      </c>
      <c r="J53" s="355">
        <v>315</v>
      </c>
    </row>
    <row r="54" spans="1:10" s="444" customFormat="1" ht="12">
      <c r="A54" s="356" t="s">
        <v>28</v>
      </c>
      <c r="B54" s="355">
        <v>-132</v>
      </c>
      <c r="C54" s="355">
        <v>-150</v>
      </c>
      <c r="D54" s="355">
        <v>-127</v>
      </c>
      <c r="E54" s="355">
        <v>-136</v>
      </c>
      <c r="F54" s="355">
        <v>-140</v>
      </c>
      <c r="G54" s="355">
        <v>-136</v>
      </c>
      <c r="H54" s="355">
        <v>-144</v>
      </c>
      <c r="I54" s="355">
        <v>-141</v>
      </c>
      <c r="J54" s="355">
        <v>-139</v>
      </c>
    </row>
    <row r="55" spans="1:10" s="444" customFormat="1" ht="12">
      <c r="A55" s="357" t="s">
        <v>29</v>
      </c>
      <c r="B55" s="317">
        <v>167</v>
      </c>
      <c r="C55" s="317">
        <v>146</v>
      </c>
      <c r="D55" s="317">
        <v>172</v>
      </c>
      <c r="E55" s="317">
        <v>168</v>
      </c>
      <c r="F55" s="317">
        <v>167</v>
      </c>
      <c r="G55" s="317">
        <v>180</v>
      </c>
      <c r="H55" s="317">
        <v>184</v>
      </c>
      <c r="I55" s="317">
        <v>176</v>
      </c>
      <c r="J55" s="317">
        <v>176</v>
      </c>
    </row>
    <row r="56" spans="1:10" s="444" customFormat="1" ht="24">
      <c r="A56" s="322" t="s">
        <v>30</v>
      </c>
      <c r="B56" s="361">
        <v>1</v>
      </c>
      <c r="C56" s="361">
        <v>-1</v>
      </c>
      <c r="D56" s="361">
        <v>-1</v>
      </c>
      <c r="E56" s="361">
        <v>3</v>
      </c>
      <c r="F56" s="361">
        <v>-11</v>
      </c>
      <c r="G56" s="361">
        <v>-6</v>
      </c>
      <c r="H56" s="361"/>
      <c r="I56" s="361"/>
      <c r="J56" s="361">
        <v>-1</v>
      </c>
    </row>
    <row r="57" spans="1:10" s="444" customFormat="1" ht="12">
      <c r="A57" s="193" t="s">
        <v>31</v>
      </c>
      <c r="B57" s="193">
        <v>-12</v>
      </c>
      <c r="C57" s="193">
        <v>8</v>
      </c>
      <c r="D57" s="193">
        <v>16</v>
      </c>
      <c r="E57" s="193">
        <v>-5</v>
      </c>
      <c r="F57" s="193">
        <v>-12</v>
      </c>
      <c r="G57" s="193">
        <v>16</v>
      </c>
      <c r="H57" s="193">
        <v>27</v>
      </c>
      <c r="I57" s="193">
        <v>-1</v>
      </c>
      <c r="J57" s="193">
        <v>-11</v>
      </c>
    </row>
    <row r="58" spans="1:10" s="445" customFormat="1" ht="12">
      <c r="A58" s="323" t="s">
        <v>32</v>
      </c>
      <c r="B58" s="323">
        <v>156</v>
      </c>
      <c r="C58" s="323">
        <v>153</v>
      </c>
      <c r="D58" s="323">
        <v>187</v>
      </c>
      <c r="E58" s="323">
        <v>166</v>
      </c>
      <c r="F58" s="323">
        <v>144</v>
      </c>
      <c r="G58" s="323">
        <v>190</v>
      </c>
      <c r="H58" s="323">
        <v>211</v>
      </c>
      <c r="I58" s="323">
        <v>175</v>
      </c>
      <c r="J58" s="323">
        <v>164</v>
      </c>
    </row>
    <row r="59" spans="1:10" s="446" customFormat="1" ht="11.25">
      <c r="A59" s="359"/>
      <c r="B59" s="359"/>
      <c r="C59" s="359"/>
      <c r="D59" s="359"/>
      <c r="E59" s="359"/>
      <c r="F59" s="359"/>
      <c r="G59" s="359"/>
      <c r="H59" s="359"/>
      <c r="I59" s="359"/>
      <c r="J59" s="359"/>
    </row>
    <row r="60" spans="1:10" s="446" customFormat="1" ht="14.25">
      <c r="A60" s="351" t="s">
        <v>71</v>
      </c>
      <c r="B60" s="438"/>
      <c r="C60" s="438"/>
      <c r="D60" s="438"/>
      <c r="E60" s="438"/>
      <c r="F60" s="438"/>
      <c r="G60" s="438"/>
      <c r="H60" s="438"/>
      <c r="I60" s="438"/>
      <c r="J60" s="438"/>
    </row>
    <row r="61" spans="1:10" s="447" customFormat="1" ht="24">
      <c r="A61" s="247" t="s">
        <v>16</v>
      </c>
      <c r="B61" s="202" t="s">
        <v>509</v>
      </c>
      <c r="C61" s="202" t="s">
        <v>526</v>
      </c>
      <c r="D61" s="202" t="s">
        <v>550</v>
      </c>
      <c r="E61" s="202" t="s">
        <v>616</v>
      </c>
      <c r="F61" s="202" t="s">
        <v>643</v>
      </c>
      <c r="G61" s="202" t="s">
        <v>734</v>
      </c>
      <c r="H61" s="202" t="s">
        <v>760</v>
      </c>
      <c r="I61" s="202" t="s">
        <v>811</v>
      </c>
      <c r="J61" s="202" t="s">
        <v>849</v>
      </c>
    </row>
    <row r="62" spans="1:10" ht="12">
      <c r="A62" s="354" t="s">
        <v>23</v>
      </c>
      <c r="B62" s="355">
        <v>253</v>
      </c>
      <c r="C62" s="355">
        <v>297</v>
      </c>
      <c r="D62" s="355">
        <v>243</v>
      </c>
      <c r="E62" s="355">
        <v>239</v>
      </c>
      <c r="F62" s="355">
        <v>238</v>
      </c>
      <c r="G62" s="355">
        <v>229</v>
      </c>
      <c r="H62" s="355">
        <v>236</v>
      </c>
      <c r="I62" s="355">
        <v>226</v>
      </c>
      <c r="J62" s="355">
        <v>232</v>
      </c>
    </row>
    <row r="63" spans="1:10" ht="12">
      <c r="A63" s="356" t="s">
        <v>28</v>
      </c>
      <c r="B63" s="355">
        <v>-116</v>
      </c>
      <c r="C63" s="355">
        <v>-169</v>
      </c>
      <c r="D63" s="355">
        <v>-123</v>
      </c>
      <c r="E63" s="355">
        <v>-137</v>
      </c>
      <c r="F63" s="355">
        <v>-122</v>
      </c>
      <c r="G63" s="355">
        <v>-155</v>
      </c>
      <c r="H63" s="355">
        <v>-129</v>
      </c>
      <c r="I63" s="355">
        <v>-125</v>
      </c>
      <c r="J63" s="355">
        <v>-116</v>
      </c>
    </row>
    <row r="64" spans="1:10" s="444" customFormat="1" ht="12">
      <c r="A64" s="357" t="s">
        <v>29</v>
      </c>
      <c r="B64" s="317">
        <v>137</v>
      </c>
      <c r="C64" s="317">
        <v>128</v>
      </c>
      <c r="D64" s="317">
        <v>120</v>
      </c>
      <c r="E64" s="317">
        <v>102</v>
      </c>
      <c r="F64" s="317">
        <v>116</v>
      </c>
      <c r="G64" s="317">
        <v>74</v>
      </c>
      <c r="H64" s="317">
        <v>107</v>
      </c>
      <c r="I64" s="317">
        <v>101</v>
      </c>
      <c r="J64" s="317">
        <v>116</v>
      </c>
    </row>
    <row r="65" spans="1:10" s="444" customFormat="1" ht="24">
      <c r="A65" s="322" t="s">
        <v>30</v>
      </c>
      <c r="B65" s="361">
        <v>10</v>
      </c>
      <c r="C65" s="361">
        <v>6</v>
      </c>
      <c r="D65" s="361">
        <v>7</v>
      </c>
      <c r="E65" s="361">
        <v>-8</v>
      </c>
      <c r="F65" s="361">
        <v>8</v>
      </c>
      <c r="G65" s="361">
        <v>-27</v>
      </c>
      <c r="H65" s="361">
        <v>4</v>
      </c>
      <c r="I65" s="361">
        <v>-11</v>
      </c>
      <c r="J65" s="361">
        <v>-23</v>
      </c>
    </row>
    <row r="66" spans="1:10" s="444" customFormat="1" ht="12">
      <c r="A66" s="193" t="s">
        <v>31</v>
      </c>
      <c r="B66" s="186">
        <v>-60</v>
      </c>
      <c r="C66" s="186">
        <v>-80</v>
      </c>
      <c r="D66" s="186">
        <v>-49</v>
      </c>
      <c r="E66" s="186">
        <v>-28</v>
      </c>
      <c r="F66" s="186">
        <v>-20</v>
      </c>
      <c r="G66" s="186">
        <v>-83</v>
      </c>
      <c r="H66" s="186">
        <v>-15</v>
      </c>
      <c r="I66" s="186">
        <v>-32</v>
      </c>
      <c r="J66" s="186">
        <v>-39</v>
      </c>
    </row>
    <row r="67" spans="1:10" s="444" customFormat="1" ht="12">
      <c r="A67" s="323" t="s">
        <v>32</v>
      </c>
      <c r="B67" s="323">
        <v>87</v>
      </c>
      <c r="C67" s="323">
        <v>54</v>
      </c>
      <c r="D67" s="323">
        <v>78</v>
      </c>
      <c r="E67" s="323">
        <v>66</v>
      </c>
      <c r="F67" s="323">
        <v>104</v>
      </c>
      <c r="G67" s="323">
        <v>-36</v>
      </c>
      <c r="H67" s="323">
        <v>96</v>
      </c>
      <c r="I67" s="323">
        <v>58</v>
      </c>
      <c r="J67" s="323">
        <v>54</v>
      </c>
    </row>
    <row r="68" spans="1:10" s="445" customFormat="1" ht="11.25">
      <c r="A68" s="439"/>
      <c r="B68" s="439"/>
      <c r="C68" s="439"/>
      <c r="D68" s="439"/>
      <c r="E68" s="439"/>
      <c r="F68" s="439"/>
      <c r="G68" s="439"/>
      <c r="H68" s="439"/>
      <c r="I68" s="439"/>
      <c r="J68" s="439"/>
    </row>
    <row r="69" spans="1:10" s="446" customFormat="1" ht="14.25">
      <c r="A69" s="351" t="s">
        <v>72</v>
      </c>
      <c r="B69" s="438"/>
      <c r="C69" s="438"/>
      <c r="D69" s="438"/>
      <c r="E69" s="438"/>
      <c r="F69" s="438"/>
      <c r="G69" s="438"/>
      <c r="H69" s="438"/>
      <c r="I69" s="438"/>
      <c r="J69" s="438"/>
    </row>
    <row r="70" spans="1:10" s="446" customFormat="1" ht="24">
      <c r="A70" s="247" t="s">
        <v>16</v>
      </c>
      <c r="B70" s="202" t="s">
        <v>509</v>
      </c>
      <c r="C70" s="202" t="s">
        <v>526</v>
      </c>
      <c r="D70" s="202" t="s">
        <v>550</v>
      </c>
      <c r="E70" s="202" t="s">
        <v>616</v>
      </c>
      <c r="F70" s="202" t="s">
        <v>643</v>
      </c>
      <c r="G70" s="202" t="s">
        <v>734</v>
      </c>
      <c r="H70" s="202" t="s">
        <v>760</v>
      </c>
      <c r="I70" s="202" t="s">
        <v>811</v>
      </c>
      <c r="J70" s="202" t="s">
        <v>849</v>
      </c>
    </row>
    <row r="71" spans="1:10" s="447" customFormat="1" ht="12">
      <c r="A71" s="354" t="s">
        <v>23</v>
      </c>
      <c r="B71" s="355">
        <v>381</v>
      </c>
      <c r="C71" s="355">
        <v>413</v>
      </c>
      <c r="D71" s="355">
        <v>388</v>
      </c>
      <c r="E71" s="355">
        <v>398</v>
      </c>
      <c r="F71" s="355">
        <v>420</v>
      </c>
      <c r="G71" s="355">
        <v>454</v>
      </c>
      <c r="H71" s="355">
        <v>398</v>
      </c>
      <c r="I71" s="355">
        <v>352</v>
      </c>
      <c r="J71" s="355">
        <v>357</v>
      </c>
    </row>
    <row r="72" spans="1:10" ht="12">
      <c r="A72" s="356" t="s">
        <v>28</v>
      </c>
      <c r="B72" s="355">
        <v>-191</v>
      </c>
      <c r="C72" s="355">
        <v>-242</v>
      </c>
      <c r="D72" s="355">
        <v>-186</v>
      </c>
      <c r="E72" s="355">
        <v>-151</v>
      </c>
      <c r="F72" s="355">
        <v>-198</v>
      </c>
      <c r="G72" s="355">
        <v>-228</v>
      </c>
      <c r="H72" s="355">
        <v>-190</v>
      </c>
      <c r="I72" s="355">
        <v>-187</v>
      </c>
      <c r="J72" s="355">
        <v>-193</v>
      </c>
    </row>
    <row r="73" spans="1:10" ht="12">
      <c r="A73" s="357" t="s">
        <v>29</v>
      </c>
      <c r="B73" s="317">
        <v>190</v>
      </c>
      <c r="C73" s="317">
        <v>171</v>
      </c>
      <c r="D73" s="317">
        <v>202</v>
      </c>
      <c r="E73" s="317">
        <v>247</v>
      </c>
      <c r="F73" s="317">
        <v>222</v>
      </c>
      <c r="G73" s="317">
        <v>226</v>
      </c>
      <c r="H73" s="317">
        <v>208</v>
      </c>
      <c r="I73" s="317">
        <v>165</v>
      </c>
      <c r="J73" s="317">
        <v>164</v>
      </c>
    </row>
    <row r="74" spans="1:10" s="444" customFormat="1" ht="24">
      <c r="A74" s="322" t="s">
        <v>30</v>
      </c>
      <c r="B74" s="361">
        <v>4</v>
      </c>
      <c r="C74" s="361">
        <v>-2</v>
      </c>
      <c r="D74" s="361">
        <v>2</v>
      </c>
      <c r="E74" s="361">
        <v>-6</v>
      </c>
      <c r="F74" s="361">
        <v>-18</v>
      </c>
      <c r="G74" s="361">
        <v>-51</v>
      </c>
      <c r="H74" s="361">
        <v>-80</v>
      </c>
      <c r="I74" s="361">
        <v>3</v>
      </c>
      <c r="J74" s="361">
        <v>-30</v>
      </c>
    </row>
    <row r="75" spans="1:10" s="444" customFormat="1" ht="12">
      <c r="A75" s="193" t="s">
        <v>31</v>
      </c>
      <c r="B75" s="186">
        <v>6</v>
      </c>
      <c r="C75" s="186">
        <v>-91</v>
      </c>
      <c r="D75" s="186">
        <v>-37</v>
      </c>
      <c r="E75" s="186">
        <v>27</v>
      </c>
      <c r="F75" s="186">
        <v>-6</v>
      </c>
      <c r="G75" s="186">
        <v>-36</v>
      </c>
      <c r="H75" s="186">
        <v>-2</v>
      </c>
      <c r="I75" s="186">
        <v>-10</v>
      </c>
      <c r="J75" s="186">
        <v>-6</v>
      </c>
    </row>
    <row r="76" spans="1:10" s="444" customFormat="1" ht="12">
      <c r="A76" s="323" t="s">
        <v>32</v>
      </c>
      <c r="B76" s="323">
        <v>200</v>
      </c>
      <c r="C76" s="323">
        <v>78</v>
      </c>
      <c r="D76" s="323">
        <v>167</v>
      </c>
      <c r="E76" s="323">
        <v>268</v>
      </c>
      <c r="F76" s="323">
        <v>198</v>
      </c>
      <c r="G76" s="323">
        <v>139</v>
      </c>
      <c r="H76" s="323">
        <v>126</v>
      </c>
      <c r="I76" s="323">
        <v>158</v>
      </c>
      <c r="J76" s="323">
        <v>128</v>
      </c>
    </row>
    <row r="77" spans="1:10" s="444" customFormat="1" ht="11.25">
      <c r="A77" s="367"/>
      <c r="B77" s="363"/>
      <c r="C77" s="363"/>
      <c r="D77" s="363"/>
      <c r="E77" s="363"/>
      <c r="F77" s="363"/>
      <c r="G77" s="363"/>
      <c r="H77" s="363"/>
      <c r="I77" s="363"/>
      <c r="J77" s="363"/>
    </row>
    <row r="78" spans="1:10" s="445" customFormat="1" ht="14.25">
      <c r="A78" s="351" t="s">
        <v>73</v>
      </c>
      <c r="B78" s="438"/>
      <c r="C78" s="438"/>
      <c r="D78" s="438"/>
      <c r="E78" s="438"/>
      <c r="F78" s="438"/>
      <c r="G78" s="438"/>
      <c r="H78" s="438"/>
      <c r="I78" s="438"/>
      <c r="J78" s="438"/>
    </row>
    <row r="79" spans="1:10" s="446" customFormat="1" ht="24">
      <c r="A79" s="247" t="s">
        <v>16</v>
      </c>
      <c r="B79" s="202" t="s">
        <v>509</v>
      </c>
      <c r="C79" s="202" t="s">
        <v>526</v>
      </c>
      <c r="D79" s="202" t="s">
        <v>550</v>
      </c>
      <c r="E79" s="202" t="s">
        <v>616</v>
      </c>
      <c r="F79" s="202" t="s">
        <v>643</v>
      </c>
      <c r="G79" s="202" t="s">
        <v>734</v>
      </c>
      <c r="H79" s="202" t="s">
        <v>760</v>
      </c>
      <c r="I79" s="202" t="s">
        <v>811</v>
      </c>
      <c r="J79" s="202" t="s">
        <v>849</v>
      </c>
    </row>
    <row r="80" spans="1:10" s="446" customFormat="1" ht="12">
      <c r="A80" s="354" t="s">
        <v>23</v>
      </c>
      <c r="B80" s="355">
        <v>582</v>
      </c>
      <c r="C80" s="355">
        <v>669</v>
      </c>
      <c r="D80" s="355">
        <v>708</v>
      </c>
      <c r="E80" s="355">
        <v>632</v>
      </c>
      <c r="F80" s="355">
        <v>820</v>
      </c>
      <c r="G80" s="355">
        <v>745</v>
      </c>
      <c r="H80" s="355">
        <v>827</v>
      </c>
      <c r="I80" s="355">
        <v>935</v>
      </c>
      <c r="J80" s="355">
        <v>772</v>
      </c>
    </row>
    <row r="81" spans="1:10" s="447" customFormat="1" ht="12">
      <c r="A81" s="356" t="s">
        <v>28</v>
      </c>
      <c r="B81" s="355">
        <v>-292</v>
      </c>
      <c r="C81" s="355">
        <v>-445</v>
      </c>
      <c r="D81" s="355">
        <v>-307</v>
      </c>
      <c r="E81" s="355">
        <v>-278</v>
      </c>
      <c r="F81" s="355">
        <v>-453</v>
      </c>
      <c r="G81" s="355">
        <v>-231</v>
      </c>
      <c r="H81" s="355">
        <v>-366</v>
      </c>
      <c r="I81" s="355">
        <v>-410</v>
      </c>
      <c r="J81" s="355">
        <v>-392</v>
      </c>
    </row>
    <row r="82" spans="1:10" ht="12">
      <c r="A82" s="357" t="s">
        <v>29</v>
      </c>
      <c r="B82" s="317">
        <v>290</v>
      </c>
      <c r="C82" s="317">
        <v>224</v>
      </c>
      <c r="D82" s="317">
        <v>401</v>
      </c>
      <c r="E82" s="317">
        <v>354</v>
      </c>
      <c r="F82" s="317">
        <v>367</v>
      </c>
      <c r="G82" s="317">
        <v>514</v>
      </c>
      <c r="H82" s="317">
        <v>461</v>
      </c>
      <c r="I82" s="317">
        <v>525</v>
      </c>
      <c r="J82" s="317">
        <v>380</v>
      </c>
    </row>
    <row r="83" spans="1:10" ht="24">
      <c r="A83" s="322" t="s">
        <v>30</v>
      </c>
      <c r="B83" s="186">
        <v>-2</v>
      </c>
      <c r="C83" s="186">
        <v>0</v>
      </c>
      <c r="D83" s="186">
        <v>0</v>
      </c>
      <c r="E83" s="186">
        <v>0</v>
      </c>
      <c r="F83" s="186">
        <v>0</v>
      </c>
      <c r="G83" s="186">
        <v>1</v>
      </c>
      <c r="H83" s="186"/>
      <c r="I83" s="186">
        <v>2</v>
      </c>
      <c r="J83" s="186">
        <v>1</v>
      </c>
    </row>
    <row r="84" spans="1:10" s="444" customFormat="1" ht="12">
      <c r="A84" s="193" t="s">
        <v>31</v>
      </c>
      <c r="B84" s="186">
        <v>-19</v>
      </c>
      <c r="C84" s="186">
        <v>-10</v>
      </c>
      <c r="D84" s="186">
        <v>-4</v>
      </c>
      <c r="E84" s="186">
        <v>6</v>
      </c>
      <c r="F84" s="186">
        <v>7</v>
      </c>
      <c r="G84" s="186">
        <v>-15</v>
      </c>
      <c r="H84" s="186">
        <v>-30</v>
      </c>
      <c r="I84" s="186">
        <v>-22</v>
      </c>
      <c r="J84" s="186">
        <v>11</v>
      </c>
    </row>
    <row r="85" spans="1:10" s="444" customFormat="1" ht="12">
      <c r="A85" s="323" t="s">
        <v>32</v>
      </c>
      <c r="B85" s="323">
        <v>269</v>
      </c>
      <c r="C85" s="323">
        <v>214</v>
      </c>
      <c r="D85" s="323">
        <v>397</v>
      </c>
      <c r="E85" s="323">
        <v>360</v>
      </c>
      <c r="F85" s="323">
        <v>374</v>
      </c>
      <c r="G85" s="323">
        <v>500</v>
      </c>
      <c r="H85" s="323">
        <v>431</v>
      </c>
      <c r="I85" s="323">
        <v>505</v>
      </c>
      <c r="J85" s="323">
        <v>392</v>
      </c>
    </row>
    <row r="86" spans="1:10" s="444" customFormat="1" ht="11.25">
      <c r="A86" s="359"/>
      <c r="B86" s="360"/>
      <c r="C86" s="360"/>
      <c r="D86" s="360"/>
      <c r="E86" s="360"/>
      <c r="F86" s="360"/>
      <c r="G86" s="360"/>
      <c r="H86" s="360"/>
      <c r="I86" s="360"/>
      <c r="J86" s="360"/>
    </row>
    <row r="87" spans="1:10" s="444" customFormat="1" ht="14.25">
      <c r="A87" s="351" t="s">
        <v>74</v>
      </c>
      <c r="B87" s="438"/>
      <c r="C87" s="438"/>
      <c r="D87" s="438"/>
      <c r="E87" s="438"/>
      <c r="F87" s="438"/>
      <c r="G87" s="438"/>
      <c r="H87" s="438"/>
      <c r="I87" s="438"/>
      <c r="J87" s="438"/>
    </row>
    <row r="88" spans="1:10" s="445" customFormat="1" ht="24">
      <c r="A88" s="247" t="s">
        <v>16</v>
      </c>
      <c r="B88" s="202" t="s">
        <v>509</v>
      </c>
      <c r="C88" s="202" t="s">
        <v>526</v>
      </c>
      <c r="D88" s="202" t="s">
        <v>550</v>
      </c>
      <c r="E88" s="202" t="s">
        <v>616</v>
      </c>
      <c r="F88" s="202" t="s">
        <v>643</v>
      </c>
      <c r="G88" s="202" t="s">
        <v>734</v>
      </c>
      <c r="H88" s="202" t="s">
        <v>760</v>
      </c>
      <c r="I88" s="202" t="s">
        <v>811</v>
      </c>
      <c r="J88" s="202" t="s">
        <v>849</v>
      </c>
    </row>
    <row r="89" spans="1:10" s="446" customFormat="1" ht="12">
      <c r="A89" s="354" t="s">
        <v>23</v>
      </c>
      <c r="B89" s="355">
        <v>10324</v>
      </c>
      <c r="C89" s="355">
        <v>11030</v>
      </c>
      <c r="D89" s="355">
        <v>10443</v>
      </c>
      <c r="E89" s="355">
        <v>11077</v>
      </c>
      <c r="F89" s="355">
        <v>12653</v>
      </c>
      <c r="G89" s="355">
        <v>12763</v>
      </c>
      <c r="H89" s="355">
        <v>11612</v>
      </c>
      <c r="I89" s="355">
        <v>11084</v>
      </c>
      <c r="J89" s="355">
        <v>10079</v>
      </c>
    </row>
    <row r="90" spans="1:10" s="446" customFormat="1" ht="12">
      <c r="A90" s="356" t="s">
        <v>28</v>
      </c>
      <c r="B90" s="355">
        <v>-5453</v>
      </c>
      <c r="C90" s="355">
        <v>-5661</v>
      </c>
      <c r="D90" s="355">
        <v>-5338</v>
      </c>
      <c r="E90" s="355">
        <v>-5519</v>
      </c>
      <c r="F90" s="355">
        <v>-5495</v>
      </c>
      <c r="G90" s="355">
        <v>-5791</v>
      </c>
      <c r="H90" s="355">
        <v>-5558</v>
      </c>
      <c r="I90" s="355">
        <v>-5606</v>
      </c>
      <c r="J90" s="355">
        <v>-5452</v>
      </c>
    </row>
    <row r="91" spans="1:10" s="447" customFormat="1" ht="12">
      <c r="A91" s="357" t="s">
        <v>29</v>
      </c>
      <c r="B91" s="317">
        <v>4871</v>
      </c>
      <c r="C91" s="317">
        <v>5369</v>
      </c>
      <c r="D91" s="317">
        <v>5105</v>
      </c>
      <c r="E91" s="317">
        <v>5558</v>
      </c>
      <c r="F91" s="317">
        <v>7158</v>
      </c>
      <c r="G91" s="317">
        <v>6972</v>
      </c>
      <c r="H91" s="317">
        <v>6054</v>
      </c>
      <c r="I91" s="317">
        <v>5478</v>
      </c>
      <c r="J91" s="317">
        <v>4627</v>
      </c>
    </row>
    <row r="92" spans="1:10" ht="24">
      <c r="A92" s="322" t="s">
        <v>30</v>
      </c>
      <c r="B92" s="358">
        <v>14</v>
      </c>
      <c r="C92" s="358">
        <v>-19</v>
      </c>
      <c r="D92" s="358">
        <v>8</v>
      </c>
      <c r="E92" s="358">
        <v>-24</v>
      </c>
      <c r="F92" s="358">
        <v>-20</v>
      </c>
      <c r="G92" s="358">
        <v>-85</v>
      </c>
      <c r="H92" s="358">
        <v>-76</v>
      </c>
      <c r="I92" s="358">
        <v>-6</v>
      </c>
      <c r="J92" s="358">
        <v>-53</v>
      </c>
    </row>
    <row r="93" spans="1:10" ht="12">
      <c r="A93" s="193" t="s">
        <v>31</v>
      </c>
      <c r="B93" s="355">
        <v>-267</v>
      </c>
      <c r="C93" s="355">
        <v>-341</v>
      </c>
      <c r="D93" s="355">
        <v>-258</v>
      </c>
      <c r="E93" s="355">
        <v>-283</v>
      </c>
      <c r="F93" s="355">
        <v>-473</v>
      </c>
      <c r="G93" s="355">
        <v>-310</v>
      </c>
      <c r="H93" s="355">
        <v>-188</v>
      </c>
      <c r="I93" s="355">
        <v>-220</v>
      </c>
      <c r="J93" s="355">
        <v>-256</v>
      </c>
    </row>
    <row r="94" spans="1:10" s="444" customFormat="1" ht="12">
      <c r="A94" s="323" t="s">
        <v>32</v>
      </c>
      <c r="B94" s="323">
        <v>4618</v>
      </c>
      <c r="C94" s="323">
        <v>5009</v>
      </c>
      <c r="D94" s="323">
        <v>4855</v>
      </c>
      <c r="E94" s="323">
        <v>5251</v>
      </c>
      <c r="F94" s="323">
        <v>6665</v>
      </c>
      <c r="G94" s="323">
        <v>6577</v>
      </c>
      <c r="H94" s="323">
        <v>5790</v>
      </c>
      <c r="I94" s="323">
        <v>5252</v>
      </c>
      <c r="J94" s="323">
        <v>4318</v>
      </c>
    </row>
  </sheetData>
  <sheetProtection/>
  <printOptions horizontalCentered="1"/>
  <pageMargins left="0.3937007874015748" right="0.7086614173228347" top="0.8661417322834646" bottom="0.5511811023622047" header="0.31496062992125984" footer="0.31496062992125984"/>
  <pageSetup fitToHeight="2" horizontalDpi="600" verticalDpi="600" orientation="portrait" paperSize="9" scale="69" r:id="rId1"/>
  <headerFooter alignWithMargins="0">
    <oddFooter>&amp;L&amp;F&amp;R&amp;D &amp;T</oddFooter>
  </headerFooter>
</worksheet>
</file>

<file path=xl/worksheets/sheet38.xml><?xml version="1.0" encoding="utf-8"?>
<worksheet xmlns="http://schemas.openxmlformats.org/spreadsheetml/2006/main" xmlns:r="http://schemas.openxmlformats.org/officeDocument/2006/relationships">
  <dimension ref="A1:K14"/>
  <sheetViews>
    <sheetView showGridLines="0" zoomScale="85" zoomScaleNormal="85" zoomScalePageLayoutView="0" workbookViewId="0" topLeftCell="A1">
      <selection activeCell="I18" sqref="I18"/>
    </sheetView>
  </sheetViews>
  <sheetFormatPr defaultColWidth="9.140625" defaultRowHeight="12.75"/>
  <cols>
    <col min="1" max="1" width="12.140625" style="1" customWidth="1"/>
    <col min="2" max="16384" width="9.140625" style="1" customWidth="1"/>
  </cols>
  <sheetData>
    <row r="1" ht="15">
      <c r="A1" s="32" t="s">
        <v>267</v>
      </c>
    </row>
    <row r="2" spans="1:11" ht="12.75">
      <c r="A2" s="368"/>
      <c r="B2" s="970" t="s">
        <v>268</v>
      </c>
      <c r="C2" s="971"/>
      <c r="D2" s="971"/>
      <c r="E2" s="972"/>
      <c r="F2" s="970" t="s">
        <v>269</v>
      </c>
      <c r="G2" s="971"/>
      <c r="H2" s="971"/>
      <c r="I2" s="971"/>
      <c r="J2" s="85"/>
      <c r="K2" s="85"/>
    </row>
    <row r="3" spans="1:9" ht="12.75">
      <c r="A3" s="369"/>
      <c r="B3" s="828">
        <v>2014</v>
      </c>
      <c r="C3" s="828" t="s">
        <v>512</v>
      </c>
      <c r="D3" s="828" t="s">
        <v>642</v>
      </c>
      <c r="E3" s="829" t="s">
        <v>887</v>
      </c>
      <c r="F3" s="828">
        <v>2014</v>
      </c>
      <c r="G3" s="828" t="s">
        <v>512</v>
      </c>
      <c r="H3" s="828" t="s">
        <v>642</v>
      </c>
      <c r="I3" s="828" t="s">
        <v>887</v>
      </c>
    </row>
    <row r="4" spans="1:9" ht="12.75">
      <c r="A4" s="201" t="s">
        <v>64</v>
      </c>
      <c r="B4" s="830">
        <v>2.3</v>
      </c>
      <c r="C4" s="830">
        <v>3</v>
      </c>
      <c r="D4" s="831">
        <v>2.8</v>
      </c>
      <c r="E4" s="832">
        <v>2.5</v>
      </c>
      <c r="F4" s="833">
        <v>-0.2</v>
      </c>
      <c r="G4" s="833">
        <v>0.1</v>
      </c>
      <c r="H4" s="834">
        <v>1.1</v>
      </c>
      <c r="I4" s="834">
        <v>2</v>
      </c>
    </row>
    <row r="5" spans="1:9" ht="12.75">
      <c r="A5" s="201" t="s">
        <v>65</v>
      </c>
      <c r="B5" s="830">
        <v>2.2</v>
      </c>
      <c r="C5" s="830">
        <v>1.3</v>
      </c>
      <c r="D5" s="835">
        <v>1.4</v>
      </c>
      <c r="E5" s="832">
        <v>1.8</v>
      </c>
      <c r="F5" s="833">
        <v>2</v>
      </c>
      <c r="G5" s="833">
        <v>2</v>
      </c>
      <c r="H5" s="834">
        <v>2.3</v>
      </c>
      <c r="I5" s="834">
        <v>2</v>
      </c>
    </row>
    <row r="6" spans="1:9" ht="12.75">
      <c r="A6" s="201" t="s">
        <v>723</v>
      </c>
      <c r="B6" s="830">
        <v>-0.4</v>
      </c>
      <c r="C6" s="830">
        <v>0</v>
      </c>
      <c r="D6" s="835">
        <v>0.9</v>
      </c>
      <c r="E6" s="832">
        <v>1.3</v>
      </c>
      <c r="F6" s="833">
        <v>1.2</v>
      </c>
      <c r="G6" s="833">
        <v>0.1</v>
      </c>
      <c r="H6" s="834">
        <v>0.6</v>
      </c>
      <c r="I6" s="834">
        <v>1</v>
      </c>
    </row>
    <row r="7" spans="1:9" ht="12.75">
      <c r="A7" s="201" t="s">
        <v>724</v>
      </c>
      <c r="B7" s="830">
        <v>1.1</v>
      </c>
      <c r="C7" s="830">
        <v>2</v>
      </c>
      <c r="D7" s="835">
        <v>2.5</v>
      </c>
      <c r="E7" s="832">
        <v>2.5</v>
      </c>
      <c r="F7" s="833">
        <v>0.6</v>
      </c>
      <c r="G7" s="833">
        <v>0.6</v>
      </c>
      <c r="H7" s="834">
        <v>1.2</v>
      </c>
      <c r="I7" s="834">
        <v>1.6</v>
      </c>
    </row>
    <row r="8" spans="1:9" ht="12.75">
      <c r="A8" s="201" t="s">
        <v>725</v>
      </c>
      <c r="B8" s="830">
        <v>1.6</v>
      </c>
      <c r="C8" s="830">
        <v>1.9</v>
      </c>
      <c r="D8" s="835">
        <v>2.3</v>
      </c>
      <c r="E8" s="832">
        <v>2</v>
      </c>
      <c r="F8" s="833">
        <v>0.1</v>
      </c>
      <c r="G8" s="833">
        <v>0.2</v>
      </c>
      <c r="H8" s="834">
        <v>1.2</v>
      </c>
      <c r="I8" s="834">
        <v>2</v>
      </c>
    </row>
    <row r="9" spans="1:9" ht="12.75">
      <c r="A9" s="201" t="s">
        <v>726</v>
      </c>
      <c r="B9" s="830">
        <v>2.9</v>
      </c>
      <c r="C9" s="830">
        <v>1.9</v>
      </c>
      <c r="D9" s="835">
        <v>2.7</v>
      </c>
      <c r="E9" s="832">
        <v>3.4</v>
      </c>
      <c r="F9" s="833">
        <v>0.5</v>
      </c>
      <c r="G9" s="833">
        <v>0.5</v>
      </c>
      <c r="H9" s="834">
        <v>2.3</v>
      </c>
      <c r="I9" s="834">
        <v>2.7</v>
      </c>
    </row>
    <row r="10" spans="1:9" ht="12.75">
      <c r="A10" s="201" t="s">
        <v>727</v>
      </c>
      <c r="B10" s="830">
        <v>2.4</v>
      </c>
      <c r="C10" s="830">
        <v>2.4</v>
      </c>
      <c r="D10" s="835">
        <v>2.7</v>
      </c>
      <c r="E10" s="832">
        <v>3.5</v>
      </c>
      <c r="F10" s="833">
        <v>0.7</v>
      </c>
      <c r="G10" s="833">
        <v>0.4</v>
      </c>
      <c r="H10" s="834">
        <v>1.7</v>
      </c>
      <c r="I10" s="834">
        <v>2.3</v>
      </c>
    </row>
    <row r="11" spans="1:9" ht="12.75">
      <c r="A11" s="201" t="s">
        <v>728</v>
      </c>
      <c r="B11" s="830">
        <v>3</v>
      </c>
      <c r="C11" s="830">
        <v>1.8</v>
      </c>
      <c r="D11" s="835">
        <v>2.8</v>
      </c>
      <c r="E11" s="832">
        <v>3.2</v>
      </c>
      <c r="F11" s="833">
        <v>0.2</v>
      </c>
      <c r="G11" s="833">
        <v>-0.7</v>
      </c>
      <c r="H11" s="834">
        <v>0.3</v>
      </c>
      <c r="I11" s="834">
        <v>1.2</v>
      </c>
    </row>
    <row r="12" spans="1:9" ht="12.75">
      <c r="A12" s="201" t="s">
        <v>729</v>
      </c>
      <c r="B12" s="830">
        <v>0.8</v>
      </c>
      <c r="C12" s="830">
        <v>1.5</v>
      </c>
      <c r="D12" s="835">
        <v>2</v>
      </c>
      <c r="E12" s="832">
        <v>2</v>
      </c>
      <c r="F12" s="833">
        <v>0.4</v>
      </c>
      <c r="G12" s="833">
        <v>0</v>
      </c>
      <c r="H12" s="834">
        <v>0.7</v>
      </c>
      <c r="I12" s="834">
        <v>1.1</v>
      </c>
    </row>
    <row r="13" spans="1:9" ht="11.25" customHeight="1">
      <c r="A13" s="836" t="s">
        <v>888</v>
      </c>
      <c r="B13" s="45"/>
      <c r="C13" s="45"/>
      <c r="D13" s="45"/>
      <c r="E13" s="45"/>
      <c r="F13" s="45"/>
      <c r="G13" s="45"/>
      <c r="H13" s="45"/>
      <c r="I13" s="45"/>
    </row>
    <row r="14" spans="1:9" ht="11.25" customHeight="1">
      <c r="A14" s="488" t="s">
        <v>266</v>
      </c>
      <c r="B14" s="45"/>
      <c r="C14" s="45"/>
      <c r="D14" s="45"/>
      <c r="E14" s="45"/>
      <c r="F14" s="45"/>
      <c r="G14" s="45"/>
      <c r="H14" s="45"/>
      <c r="I14" s="45"/>
    </row>
  </sheetData>
  <sheetProtection/>
  <mergeCells count="2">
    <mergeCell ref="F2:I2"/>
    <mergeCell ref="B2:E2"/>
  </mergeCell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J23"/>
  <sheetViews>
    <sheetView showGridLines="0" zoomScalePageLayoutView="0" workbookViewId="0" topLeftCell="A1">
      <selection activeCell="A1" sqref="A1"/>
    </sheetView>
  </sheetViews>
  <sheetFormatPr defaultColWidth="9.140625" defaultRowHeight="12.75"/>
  <cols>
    <col min="1" max="1" width="30.57421875" style="1" customWidth="1"/>
    <col min="2" max="16384" width="9.140625" style="1" customWidth="1"/>
  </cols>
  <sheetData>
    <row r="1" ht="15">
      <c r="A1" s="86" t="s">
        <v>39</v>
      </c>
    </row>
    <row r="3" spans="1:10" ht="24">
      <c r="A3" s="247" t="s">
        <v>16</v>
      </c>
      <c r="B3" s="202" t="s">
        <v>509</v>
      </c>
      <c r="C3" s="202" t="s">
        <v>526</v>
      </c>
      <c r="D3" s="202" t="s">
        <v>550</v>
      </c>
      <c r="E3" s="202" t="s">
        <v>616</v>
      </c>
      <c r="F3" s="202" t="s">
        <v>643</v>
      </c>
      <c r="G3" s="202" t="s">
        <v>734</v>
      </c>
      <c r="H3" s="202" t="s">
        <v>760</v>
      </c>
      <c r="I3" s="202" t="s">
        <v>811</v>
      </c>
      <c r="J3" s="202" t="s">
        <v>849</v>
      </c>
    </row>
    <row r="4" spans="1:10" ht="12.75">
      <c r="A4" s="671" t="s">
        <v>18</v>
      </c>
      <c r="B4" s="671">
        <v>4759</v>
      </c>
      <c r="C4" s="671">
        <v>4932</v>
      </c>
      <c r="D4" s="671">
        <v>4818</v>
      </c>
      <c r="E4" s="671">
        <v>4943</v>
      </c>
      <c r="F4" s="671">
        <v>5172</v>
      </c>
      <c r="G4" s="671">
        <v>5010</v>
      </c>
      <c r="H4" s="671">
        <v>4946</v>
      </c>
      <c r="I4" s="671">
        <v>4632</v>
      </c>
      <c r="J4" s="671">
        <v>4683</v>
      </c>
    </row>
    <row r="5" spans="1:10" ht="12.75">
      <c r="A5" s="671" t="s">
        <v>19</v>
      </c>
      <c r="B5" s="671">
        <v>3735</v>
      </c>
      <c r="C5" s="671">
        <v>3871</v>
      </c>
      <c r="D5" s="671">
        <v>3728</v>
      </c>
      <c r="E5" s="671">
        <v>4211</v>
      </c>
      <c r="F5" s="671">
        <v>3814</v>
      </c>
      <c r="G5" s="671">
        <v>4553</v>
      </c>
      <c r="H5" s="671">
        <v>4274</v>
      </c>
      <c r="I5" s="671">
        <v>4812</v>
      </c>
      <c r="J5" s="671">
        <v>3748</v>
      </c>
    </row>
    <row r="6" spans="1:10" ht="12.75">
      <c r="A6" s="671" t="s">
        <v>20</v>
      </c>
      <c r="B6" s="671">
        <v>825</v>
      </c>
      <c r="C6" s="671">
        <v>1186</v>
      </c>
      <c r="D6" s="671">
        <v>1079</v>
      </c>
      <c r="E6" s="671">
        <v>845</v>
      </c>
      <c r="F6" s="671">
        <v>654</v>
      </c>
      <c r="G6" s="671">
        <v>343</v>
      </c>
      <c r="H6" s="671">
        <v>1255</v>
      </c>
      <c r="I6" s="671">
        <v>766</v>
      </c>
      <c r="J6" s="671">
        <v>928</v>
      </c>
    </row>
    <row r="7" spans="1:10" ht="12.75">
      <c r="A7" s="671" t="s">
        <v>21</v>
      </c>
      <c r="B7" s="671">
        <v>794</v>
      </c>
      <c r="C7" s="671">
        <v>890</v>
      </c>
      <c r="D7" s="671">
        <v>818</v>
      </c>
      <c r="E7" s="671">
        <v>844</v>
      </c>
      <c r="F7" s="671">
        <v>829</v>
      </c>
      <c r="G7" s="671">
        <v>854</v>
      </c>
      <c r="H7" s="671">
        <v>940</v>
      </c>
      <c r="I7" s="671">
        <v>732</v>
      </c>
      <c r="J7" s="671">
        <v>706</v>
      </c>
    </row>
    <row r="8" spans="1:10" ht="12.75">
      <c r="A8" s="371" t="s">
        <v>22</v>
      </c>
      <c r="B8" s="671">
        <v>211</v>
      </c>
      <c r="C8" s="671">
        <v>151</v>
      </c>
      <c r="D8" s="671"/>
      <c r="E8" s="671">
        <v>234</v>
      </c>
      <c r="F8" s="671">
        <v>2184</v>
      </c>
      <c r="G8" s="671">
        <v>2003</v>
      </c>
      <c r="H8" s="671">
        <v>197</v>
      </c>
      <c r="I8" s="671">
        <v>142</v>
      </c>
      <c r="J8" s="671">
        <v>14</v>
      </c>
    </row>
    <row r="9" spans="1:10" ht="12.75">
      <c r="A9" s="782" t="s">
        <v>23</v>
      </c>
      <c r="B9" s="782">
        <v>10324</v>
      </c>
      <c r="C9" s="782">
        <v>11030</v>
      </c>
      <c r="D9" s="782">
        <v>10443</v>
      </c>
      <c r="E9" s="782">
        <v>11077</v>
      </c>
      <c r="F9" s="782">
        <v>12653</v>
      </c>
      <c r="G9" s="782">
        <v>12763</v>
      </c>
      <c r="H9" s="782">
        <v>11612</v>
      </c>
      <c r="I9" s="782">
        <v>11084</v>
      </c>
      <c r="J9" s="782">
        <v>10079</v>
      </c>
    </row>
    <row r="10" spans="1:10" ht="12.75">
      <c r="A10" s="783" t="s">
        <v>24</v>
      </c>
      <c r="B10" s="671">
        <v>-3474</v>
      </c>
      <c r="C10" s="671">
        <v>-3386</v>
      </c>
      <c r="D10" s="671">
        <v>-3461</v>
      </c>
      <c r="E10" s="671">
        <v>-3493</v>
      </c>
      <c r="F10" s="671">
        <v>-3392</v>
      </c>
      <c r="G10" s="671">
        <v>-3414</v>
      </c>
      <c r="H10" s="671">
        <v>-3556</v>
      </c>
      <c r="I10" s="671">
        <v>-3754</v>
      </c>
      <c r="J10" s="671">
        <v>-3602</v>
      </c>
    </row>
    <row r="11" spans="1:10" ht="12.75">
      <c r="A11" s="784" t="s">
        <v>25</v>
      </c>
      <c r="B11" s="671">
        <v>-1457</v>
      </c>
      <c r="C11" s="671">
        <v>-1780</v>
      </c>
      <c r="D11" s="671">
        <v>-1431</v>
      </c>
      <c r="E11" s="671">
        <v>-1549</v>
      </c>
      <c r="F11" s="671">
        <v>-1549</v>
      </c>
      <c r="G11" s="671">
        <v>-1781</v>
      </c>
      <c r="H11" s="671">
        <v>-1523</v>
      </c>
      <c r="I11" s="671">
        <v>-1347</v>
      </c>
      <c r="J11" s="671">
        <v>-1323</v>
      </c>
    </row>
    <row r="12" spans="1:10" ht="36">
      <c r="A12" s="784" t="s">
        <v>26</v>
      </c>
      <c r="B12" s="671">
        <v>-522</v>
      </c>
      <c r="C12" s="671">
        <v>-495</v>
      </c>
      <c r="D12" s="671">
        <v>-446</v>
      </c>
      <c r="E12" s="671">
        <v>-477</v>
      </c>
      <c r="F12" s="671">
        <v>-554</v>
      </c>
      <c r="G12" s="671">
        <v>-596</v>
      </c>
      <c r="H12" s="671">
        <v>-479</v>
      </c>
      <c r="I12" s="671">
        <v>-505</v>
      </c>
      <c r="J12" s="671">
        <v>-527</v>
      </c>
    </row>
    <row r="13" spans="1:10" ht="12.75">
      <c r="A13" s="785" t="s">
        <v>28</v>
      </c>
      <c r="B13" s="782">
        <v>-5453</v>
      </c>
      <c r="C13" s="782">
        <v>-5661</v>
      </c>
      <c r="D13" s="782">
        <v>-5338</v>
      </c>
      <c r="E13" s="782">
        <v>-5519</v>
      </c>
      <c r="F13" s="782">
        <v>-5495</v>
      </c>
      <c r="G13" s="782">
        <v>-5791</v>
      </c>
      <c r="H13" s="782">
        <v>-5558</v>
      </c>
      <c r="I13" s="782">
        <v>-5606</v>
      </c>
      <c r="J13" s="782">
        <v>-5452</v>
      </c>
    </row>
    <row r="14" spans="1:10" ht="12.75">
      <c r="A14" s="786" t="s">
        <v>29</v>
      </c>
      <c r="B14" s="787">
        <v>4871</v>
      </c>
      <c r="C14" s="787">
        <v>5369</v>
      </c>
      <c r="D14" s="787">
        <v>5105</v>
      </c>
      <c r="E14" s="787">
        <v>5558</v>
      </c>
      <c r="F14" s="787">
        <v>7158</v>
      </c>
      <c r="G14" s="787">
        <v>6972</v>
      </c>
      <c r="H14" s="787">
        <v>6054</v>
      </c>
      <c r="I14" s="787">
        <v>5478</v>
      </c>
      <c r="J14" s="787">
        <v>4627</v>
      </c>
    </row>
    <row r="15" spans="1:10" ht="24">
      <c r="A15" s="788" t="s">
        <v>553</v>
      </c>
      <c r="B15" s="671">
        <v>14</v>
      </c>
      <c r="C15" s="671">
        <v>-19</v>
      </c>
      <c r="D15" s="671">
        <v>8</v>
      </c>
      <c r="E15" s="671">
        <v>-24</v>
      </c>
      <c r="F15" s="671">
        <v>-20</v>
      </c>
      <c r="G15" s="671">
        <v>-85</v>
      </c>
      <c r="H15" s="671">
        <v>-76</v>
      </c>
      <c r="I15" s="671">
        <v>-6</v>
      </c>
      <c r="J15" s="671">
        <v>-53</v>
      </c>
    </row>
    <row r="16" spans="1:10" ht="12.75">
      <c r="A16" s="789" t="s">
        <v>31</v>
      </c>
      <c r="B16" s="671">
        <v>-267</v>
      </c>
      <c r="C16" s="671">
        <v>-341</v>
      </c>
      <c r="D16" s="671">
        <v>-258</v>
      </c>
      <c r="E16" s="671">
        <v>-283</v>
      </c>
      <c r="F16" s="671">
        <v>-473</v>
      </c>
      <c r="G16" s="671">
        <v>-310</v>
      </c>
      <c r="H16" s="671">
        <v>-188</v>
      </c>
      <c r="I16" s="671">
        <v>-220</v>
      </c>
      <c r="J16" s="671">
        <v>-256</v>
      </c>
    </row>
    <row r="17" spans="1:10" ht="12.75">
      <c r="A17" s="782" t="s">
        <v>32</v>
      </c>
      <c r="B17" s="782">
        <v>4618</v>
      </c>
      <c r="C17" s="782">
        <v>5009</v>
      </c>
      <c r="D17" s="782">
        <v>4855</v>
      </c>
      <c r="E17" s="782">
        <v>5251</v>
      </c>
      <c r="F17" s="782">
        <v>6665</v>
      </c>
      <c r="G17" s="782">
        <v>6577</v>
      </c>
      <c r="H17" s="782">
        <v>5790</v>
      </c>
      <c r="I17" s="782">
        <v>5252</v>
      </c>
      <c r="J17" s="782">
        <v>4318</v>
      </c>
    </row>
    <row r="18" spans="1:10" ht="12.75">
      <c r="A18" s="770" t="s">
        <v>33</v>
      </c>
      <c r="B18" s="770">
        <v>-865</v>
      </c>
      <c r="C18" s="770">
        <v>-793</v>
      </c>
      <c r="D18" s="770">
        <v>-971</v>
      </c>
      <c r="E18" s="770">
        <v>-1077</v>
      </c>
      <c r="F18" s="770">
        <v>-1192</v>
      </c>
      <c r="G18" s="770">
        <v>-889</v>
      </c>
      <c r="H18" s="770">
        <v>-1139</v>
      </c>
      <c r="I18" s="770">
        <v>-1326</v>
      </c>
      <c r="J18" s="770">
        <v>-915</v>
      </c>
    </row>
    <row r="19" spans="1:10" ht="12.75">
      <c r="A19" s="787" t="s">
        <v>34</v>
      </c>
      <c r="B19" s="787">
        <v>3753</v>
      </c>
      <c r="C19" s="787">
        <v>4216</v>
      </c>
      <c r="D19" s="787">
        <v>3884</v>
      </c>
      <c r="E19" s="787">
        <v>4174</v>
      </c>
      <c r="F19" s="787">
        <v>5473</v>
      </c>
      <c r="G19" s="787">
        <v>5688</v>
      </c>
      <c r="H19" s="787">
        <v>4651</v>
      </c>
      <c r="I19" s="787">
        <v>3926</v>
      </c>
      <c r="J19" s="787">
        <v>3403</v>
      </c>
    </row>
    <row r="20" spans="1:10" ht="12.75">
      <c r="A20" s="790" t="s">
        <v>14</v>
      </c>
      <c r="B20" s="770"/>
      <c r="C20" s="770">
        <v>6</v>
      </c>
      <c r="D20" s="770"/>
      <c r="E20" s="770"/>
      <c r="F20" s="770"/>
      <c r="G20" s="770"/>
      <c r="H20" s="770"/>
      <c r="I20" s="770"/>
      <c r="J20" s="770"/>
    </row>
    <row r="21" spans="1:10" ht="12.75">
      <c r="A21" s="782" t="s">
        <v>40</v>
      </c>
      <c r="B21" s="791">
        <v>3753</v>
      </c>
      <c r="C21" s="791">
        <v>4222</v>
      </c>
      <c r="D21" s="791">
        <v>3884</v>
      </c>
      <c r="E21" s="791">
        <v>4174</v>
      </c>
      <c r="F21" s="791">
        <v>5473</v>
      </c>
      <c r="G21" s="791">
        <v>5688</v>
      </c>
      <c r="H21" s="791">
        <v>4651</v>
      </c>
      <c r="I21" s="791">
        <v>3926</v>
      </c>
      <c r="J21" s="791">
        <v>3403</v>
      </c>
    </row>
    <row r="22" spans="1:10" ht="12.75">
      <c r="A22" s="371" t="s">
        <v>36</v>
      </c>
      <c r="B22" s="671">
        <v>2</v>
      </c>
      <c r="C22" s="671">
        <v>1</v>
      </c>
      <c r="D22" s="671"/>
      <c r="E22" s="671"/>
      <c r="F22" s="671">
        <v>1</v>
      </c>
      <c r="G22" s="671"/>
      <c r="H22" s="671"/>
      <c r="I22" s="671"/>
      <c r="J22" s="671"/>
    </row>
    <row r="23" spans="1:10" ht="12.75">
      <c r="A23" s="792" t="s">
        <v>322</v>
      </c>
      <c r="B23" s="792">
        <v>3751</v>
      </c>
      <c r="C23" s="792">
        <v>4221</v>
      </c>
      <c r="D23" s="792">
        <v>3884</v>
      </c>
      <c r="E23" s="792">
        <v>4174</v>
      </c>
      <c r="F23" s="792">
        <v>5472</v>
      </c>
      <c r="G23" s="792">
        <v>5688</v>
      </c>
      <c r="H23" s="792">
        <v>4651</v>
      </c>
      <c r="I23" s="792">
        <v>3926</v>
      </c>
      <c r="J23" s="792">
        <v>3403</v>
      </c>
    </row>
  </sheetData>
  <sheetProtection/>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IV43"/>
  <sheetViews>
    <sheetView showGridLines="0" zoomScalePageLayoutView="0" workbookViewId="0" topLeftCell="A1">
      <selection activeCell="A1" sqref="A1"/>
    </sheetView>
  </sheetViews>
  <sheetFormatPr defaultColWidth="9.140625" defaultRowHeight="12.75"/>
  <cols>
    <col min="1" max="1" width="45.28125" style="1" customWidth="1"/>
    <col min="2" max="16384" width="9.140625" style="1" customWidth="1"/>
  </cols>
  <sheetData>
    <row r="1" ht="15">
      <c r="A1" s="87" t="s">
        <v>15</v>
      </c>
    </row>
    <row r="4" spans="1:10" ht="12.75">
      <c r="A4" s="689"/>
      <c r="B4" s="690" t="s">
        <v>5</v>
      </c>
      <c r="C4" s="690" t="s">
        <v>4</v>
      </c>
      <c r="D4" s="690" t="s">
        <v>83</v>
      </c>
      <c r="E4" s="690" t="s">
        <v>84</v>
      </c>
      <c r="F4" s="690" t="s">
        <v>5</v>
      </c>
      <c r="G4" s="690" t="s">
        <v>4</v>
      </c>
      <c r="H4" s="690" t="s">
        <v>83</v>
      </c>
      <c r="I4" s="690" t="s">
        <v>84</v>
      </c>
      <c r="J4" s="690" t="s">
        <v>5</v>
      </c>
    </row>
    <row r="5" spans="1:10" ht="12.75">
      <c r="A5" s="691" t="s">
        <v>3</v>
      </c>
      <c r="B5" s="692" t="s">
        <v>463</v>
      </c>
      <c r="C5" s="692" t="s">
        <v>463</v>
      </c>
      <c r="D5" s="692" t="s">
        <v>551</v>
      </c>
      <c r="E5" s="692" t="s">
        <v>551</v>
      </c>
      <c r="F5" s="692" t="s">
        <v>551</v>
      </c>
      <c r="G5" s="692" t="s">
        <v>551</v>
      </c>
      <c r="H5" s="692" t="s">
        <v>761</v>
      </c>
      <c r="I5" s="692" t="s">
        <v>761</v>
      </c>
      <c r="J5" s="692" t="s">
        <v>761</v>
      </c>
    </row>
    <row r="6" spans="1:10" ht="12.75">
      <c r="A6" s="693"/>
      <c r="B6" s="695"/>
      <c r="C6" s="696"/>
      <c r="D6" s="696"/>
      <c r="E6" s="696"/>
      <c r="F6" s="696"/>
      <c r="G6" s="696"/>
      <c r="H6" s="696"/>
      <c r="I6" s="696"/>
      <c r="J6" s="696"/>
    </row>
    <row r="7" spans="1:10" ht="12.75">
      <c r="A7" s="697" t="s">
        <v>6</v>
      </c>
      <c r="B7" s="698" t="s">
        <v>515</v>
      </c>
      <c r="C7" s="698" t="s">
        <v>536</v>
      </c>
      <c r="D7" s="698" t="s">
        <v>556</v>
      </c>
      <c r="E7" s="698" t="s">
        <v>621</v>
      </c>
      <c r="F7" s="698" t="s">
        <v>648</v>
      </c>
      <c r="G7" s="698" t="s">
        <v>735</v>
      </c>
      <c r="H7" s="698" t="s">
        <v>770</v>
      </c>
      <c r="I7" s="698" t="s">
        <v>817</v>
      </c>
      <c r="J7" s="698" t="s">
        <v>862</v>
      </c>
    </row>
    <row r="8" spans="1:10" ht="12.75">
      <c r="A8" s="697" t="s">
        <v>7</v>
      </c>
      <c r="B8" s="698" t="s">
        <v>464</v>
      </c>
      <c r="C8" s="698" t="s">
        <v>537</v>
      </c>
      <c r="D8" s="698" t="s">
        <v>271</v>
      </c>
      <c r="E8" s="698" t="s">
        <v>622</v>
      </c>
      <c r="F8" s="698" t="s">
        <v>649</v>
      </c>
      <c r="G8" s="698" t="s">
        <v>736</v>
      </c>
      <c r="H8" s="698" t="s">
        <v>771</v>
      </c>
      <c r="I8" s="698" t="s">
        <v>340</v>
      </c>
      <c r="J8" s="698" t="s">
        <v>863</v>
      </c>
    </row>
    <row r="9" spans="1:10" ht="12.75">
      <c r="A9" s="697" t="s">
        <v>755</v>
      </c>
      <c r="B9" s="698" t="s">
        <v>516</v>
      </c>
      <c r="C9" s="699" t="s">
        <v>737</v>
      </c>
      <c r="D9" s="699" t="s">
        <v>557</v>
      </c>
      <c r="E9" s="699" t="s">
        <v>623</v>
      </c>
      <c r="F9" s="699" t="s">
        <v>650</v>
      </c>
      <c r="G9" s="699" t="s">
        <v>738</v>
      </c>
      <c r="H9" s="699" t="s">
        <v>772</v>
      </c>
      <c r="I9" s="699" t="s">
        <v>818</v>
      </c>
      <c r="J9" s="699" t="s">
        <v>864</v>
      </c>
    </row>
    <row r="10" spans="1:10" ht="12.75">
      <c r="A10" s="697"/>
      <c r="B10" s="698"/>
      <c r="C10" s="699"/>
      <c r="D10" s="699"/>
      <c r="E10" s="699"/>
      <c r="F10" s="699"/>
      <c r="G10" s="699"/>
      <c r="H10" s="699"/>
      <c r="I10" s="699"/>
      <c r="J10" s="699"/>
    </row>
    <row r="11" spans="1:10" ht="12.75">
      <c r="A11" s="700" t="s">
        <v>564</v>
      </c>
      <c r="B11" s="698" t="s">
        <v>340</v>
      </c>
      <c r="C11" s="698" t="s">
        <v>527</v>
      </c>
      <c r="D11" s="698" t="s">
        <v>527</v>
      </c>
      <c r="E11" s="698" t="s">
        <v>289</v>
      </c>
      <c r="F11" s="698" t="s">
        <v>651</v>
      </c>
      <c r="G11" s="698" t="s">
        <v>739</v>
      </c>
      <c r="H11" s="698">
        <v>0.48</v>
      </c>
      <c r="I11" s="698" t="s">
        <v>527</v>
      </c>
      <c r="J11" s="698" t="s">
        <v>865</v>
      </c>
    </row>
    <row r="12" spans="1:10" ht="12.75">
      <c r="A12" s="697"/>
      <c r="B12" s="698"/>
      <c r="C12" s="698"/>
      <c r="D12" s="698"/>
      <c r="E12" s="698"/>
      <c r="F12" s="698"/>
      <c r="G12" s="698"/>
      <c r="H12" s="698"/>
      <c r="I12" s="698"/>
      <c r="J12" s="698"/>
    </row>
    <row r="13" spans="1:10" ht="12.75">
      <c r="A13" s="701" t="s">
        <v>8</v>
      </c>
      <c r="B13" s="698" t="s">
        <v>513</v>
      </c>
      <c r="C13" s="698" t="s">
        <v>524</v>
      </c>
      <c r="D13" s="698" t="s">
        <v>554</v>
      </c>
      <c r="E13" s="698" t="s">
        <v>619</v>
      </c>
      <c r="F13" s="698" t="s">
        <v>646</v>
      </c>
      <c r="G13" s="698" t="s">
        <v>730</v>
      </c>
      <c r="H13" s="698" t="s">
        <v>764</v>
      </c>
      <c r="I13" s="698" t="s">
        <v>815</v>
      </c>
      <c r="J13" s="698" t="s">
        <v>856</v>
      </c>
    </row>
    <row r="14" spans="1:10" ht="12.75">
      <c r="A14" s="702" t="s">
        <v>766</v>
      </c>
      <c r="B14" s="703">
        <v>2192</v>
      </c>
      <c r="C14" s="703">
        <v>2189</v>
      </c>
      <c r="D14" s="703">
        <v>2190</v>
      </c>
      <c r="E14" s="703">
        <v>2186</v>
      </c>
      <c r="F14" s="703">
        <v>2190</v>
      </c>
      <c r="G14" s="703">
        <v>2191</v>
      </c>
      <c r="H14" s="703">
        <v>2189</v>
      </c>
      <c r="I14" s="703">
        <v>2191</v>
      </c>
      <c r="J14" s="703">
        <v>2192</v>
      </c>
    </row>
    <row r="15" spans="1:10" ht="12.75">
      <c r="A15" s="701"/>
      <c r="B15" s="698"/>
      <c r="C15" s="698"/>
      <c r="D15" s="698"/>
      <c r="E15" s="698"/>
      <c r="F15" s="698"/>
      <c r="G15" s="698"/>
      <c r="H15" s="698"/>
      <c r="I15" s="698"/>
      <c r="J15" s="698"/>
    </row>
    <row r="16" spans="1:10" ht="12.75">
      <c r="A16" s="701" t="s">
        <v>9</v>
      </c>
      <c r="B16" s="698" t="s">
        <v>514</v>
      </c>
      <c r="C16" s="698" t="s">
        <v>525</v>
      </c>
      <c r="D16" s="698" t="s">
        <v>555</v>
      </c>
      <c r="E16" s="698" t="s">
        <v>620</v>
      </c>
      <c r="F16" s="698" t="s">
        <v>647</v>
      </c>
      <c r="G16" s="698" t="s">
        <v>732</v>
      </c>
      <c r="H16" s="698" t="s">
        <v>765</v>
      </c>
      <c r="I16" s="698" t="s">
        <v>816</v>
      </c>
      <c r="J16" s="698" t="s">
        <v>859</v>
      </c>
    </row>
    <row r="17" spans="1:10" ht="12.75">
      <c r="A17" s="704" t="s">
        <v>767</v>
      </c>
      <c r="B17" s="703">
        <v>2206</v>
      </c>
      <c r="C17" s="703">
        <v>2203</v>
      </c>
      <c r="D17" s="703">
        <v>2207</v>
      </c>
      <c r="E17" s="703">
        <v>2204</v>
      </c>
      <c r="F17" s="703">
        <v>2203</v>
      </c>
      <c r="G17" s="703">
        <v>2204</v>
      </c>
      <c r="H17" s="703">
        <v>2202</v>
      </c>
      <c r="I17" s="703">
        <v>2202</v>
      </c>
      <c r="J17" s="703">
        <v>2203</v>
      </c>
    </row>
    <row r="18" spans="1:10" ht="12.75">
      <c r="A18" s="704"/>
      <c r="B18" s="705"/>
      <c r="C18" s="705"/>
      <c r="D18" s="705"/>
      <c r="E18" s="705"/>
      <c r="F18" s="705"/>
      <c r="G18" s="705"/>
      <c r="H18" s="705"/>
      <c r="I18" s="705"/>
      <c r="J18" s="705"/>
    </row>
    <row r="19" spans="1:10" ht="12.75">
      <c r="A19" s="704" t="s">
        <v>10</v>
      </c>
      <c r="B19" s="698" t="s">
        <v>517</v>
      </c>
      <c r="C19" s="698" t="s">
        <v>538</v>
      </c>
      <c r="D19" s="698" t="s">
        <v>558</v>
      </c>
      <c r="E19" s="698" t="s">
        <v>624</v>
      </c>
      <c r="F19" s="698" t="s">
        <v>652</v>
      </c>
      <c r="G19" s="698" t="s">
        <v>740</v>
      </c>
      <c r="H19" s="698" t="s">
        <v>773</v>
      </c>
      <c r="I19" s="698" t="s">
        <v>819</v>
      </c>
      <c r="J19" s="698" t="s">
        <v>866</v>
      </c>
    </row>
    <row r="20" spans="1:10" ht="12.75">
      <c r="A20" s="704" t="s">
        <v>495</v>
      </c>
      <c r="B20" s="698" t="s">
        <v>518</v>
      </c>
      <c r="C20" s="698" t="s">
        <v>440</v>
      </c>
      <c r="D20" s="698" t="s">
        <v>559</v>
      </c>
      <c r="E20" s="698" t="s">
        <v>625</v>
      </c>
      <c r="F20" s="698" t="s">
        <v>653</v>
      </c>
      <c r="G20" s="698" t="s">
        <v>741</v>
      </c>
      <c r="H20" s="698" t="s">
        <v>517</v>
      </c>
      <c r="I20" s="698" t="s">
        <v>820</v>
      </c>
      <c r="J20" s="698" t="s">
        <v>867</v>
      </c>
    </row>
    <row r="21" spans="1:10" ht="12.75">
      <c r="A21" s="704" t="s">
        <v>323</v>
      </c>
      <c r="B21" s="706" t="s">
        <v>519</v>
      </c>
      <c r="C21" s="706" t="s">
        <v>539</v>
      </c>
      <c r="D21" s="706" t="s">
        <v>560</v>
      </c>
      <c r="E21" s="706" t="s">
        <v>626</v>
      </c>
      <c r="F21" s="706" t="s">
        <v>654</v>
      </c>
      <c r="G21" s="706" t="s">
        <v>742</v>
      </c>
      <c r="H21" s="706" t="s">
        <v>774</v>
      </c>
      <c r="I21" s="706" t="s">
        <v>833</v>
      </c>
      <c r="J21" s="706" t="s">
        <v>868</v>
      </c>
    </row>
    <row r="22" spans="1:10" ht="12.75">
      <c r="A22" s="700"/>
      <c r="B22" s="707"/>
      <c r="C22" s="707"/>
      <c r="D22" s="707"/>
      <c r="E22" s="694"/>
      <c r="F22" s="707"/>
      <c r="G22" s="707"/>
      <c r="H22" s="707"/>
      <c r="I22" s="707"/>
      <c r="J22" s="707"/>
    </row>
    <row r="23" spans="1:10" ht="12.75">
      <c r="A23" s="700" t="s">
        <v>11</v>
      </c>
      <c r="B23" s="698" t="s">
        <v>341</v>
      </c>
      <c r="C23" s="698" t="s">
        <v>528</v>
      </c>
      <c r="D23" s="698" t="s">
        <v>465</v>
      </c>
      <c r="E23" s="698" t="s">
        <v>341</v>
      </c>
      <c r="F23" s="698" t="s">
        <v>655</v>
      </c>
      <c r="G23" s="698" t="s">
        <v>496</v>
      </c>
      <c r="H23" s="698" t="s">
        <v>775</v>
      </c>
      <c r="I23" s="698" t="s">
        <v>821</v>
      </c>
      <c r="J23" s="698" t="s">
        <v>465</v>
      </c>
    </row>
    <row r="24" spans="1:10" ht="12.75">
      <c r="A24" s="700"/>
      <c r="B24" s="698"/>
      <c r="C24" s="698"/>
      <c r="D24" s="698"/>
      <c r="E24" s="698"/>
      <c r="F24" s="698"/>
      <c r="G24" s="698"/>
      <c r="H24" s="698"/>
      <c r="I24" s="698"/>
      <c r="J24" s="698"/>
    </row>
    <row r="25" spans="1:10" ht="12.75">
      <c r="A25" s="700" t="s">
        <v>768</v>
      </c>
      <c r="B25" s="708">
        <v>114</v>
      </c>
      <c r="C25" s="708">
        <v>129</v>
      </c>
      <c r="D25" s="708">
        <v>137</v>
      </c>
      <c r="E25" s="708">
        <v>127</v>
      </c>
      <c r="F25" s="708">
        <v>122</v>
      </c>
      <c r="G25" s="708">
        <v>115</v>
      </c>
      <c r="H25" s="708">
        <v>124</v>
      </c>
      <c r="I25" s="708">
        <v>123</v>
      </c>
      <c r="J25" s="708">
        <v>116</v>
      </c>
    </row>
    <row r="26" spans="1:10" ht="12.75">
      <c r="A26" s="709"/>
      <c r="B26" s="710"/>
      <c r="C26" s="707"/>
      <c r="D26" s="707"/>
      <c r="E26" s="694"/>
      <c r="F26" s="707"/>
      <c r="G26" s="707"/>
      <c r="H26" s="707"/>
      <c r="I26" s="707"/>
      <c r="J26" s="707"/>
    </row>
    <row r="27" spans="1:10" ht="12.75">
      <c r="A27" s="711" t="s">
        <v>790</v>
      </c>
      <c r="B27" s="710"/>
      <c r="C27" s="710"/>
      <c r="D27" s="710"/>
      <c r="E27" s="710"/>
      <c r="F27" s="710"/>
      <c r="G27" s="710"/>
      <c r="H27" s="710"/>
      <c r="I27" s="710"/>
      <c r="J27" s="710"/>
    </row>
    <row r="28" spans="1:10" ht="12.75">
      <c r="A28" s="710" t="s">
        <v>565</v>
      </c>
      <c r="B28" s="703">
        <v>610134</v>
      </c>
      <c r="C28" s="703">
        <v>598324</v>
      </c>
      <c r="D28" s="703">
        <v>587503</v>
      </c>
      <c r="E28" s="703">
        <v>598162</v>
      </c>
      <c r="F28" s="703">
        <v>598063</v>
      </c>
      <c r="G28" s="703">
        <v>616531</v>
      </c>
      <c r="H28" s="703">
        <v>623454</v>
      </c>
      <c r="I28" s="703">
        <v>614063</v>
      </c>
      <c r="J28" s="703">
        <v>604206</v>
      </c>
    </row>
    <row r="29" spans="1:10" ht="12.75">
      <c r="A29" s="710" t="s">
        <v>566</v>
      </c>
      <c r="B29" s="703">
        <v>48811</v>
      </c>
      <c r="C29" s="703">
        <v>47866</v>
      </c>
      <c r="D29" s="703">
        <v>47000</v>
      </c>
      <c r="E29" s="703">
        <v>47853</v>
      </c>
      <c r="F29" s="703">
        <v>47845</v>
      </c>
      <c r="G29" s="703">
        <v>49322</v>
      </c>
      <c r="H29" s="703">
        <v>49874</v>
      </c>
      <c r="I29" s="703">
        <v>49125</v>
      </c>
      <c r="J29" s="703">
        <v>48337</v>
      </c>
    </row>
    <row r="30" spans="1:10" ht="12.75">
      <c r="A30" s="700" t="s">
        <v>529</v>
      </c>
      <c r="B30" s="712" t="s">
        <v>567</v>
      </c>
      <c r="C30" s="712" t="s">
        <v>567</v>
      </c>
      <c r="D30" s="712" t="s">
        <v>561</v>
      </c>
      <c r="E30" s="712" t="s">
        <v>627</v>
      </c>
      <c r="F30" s="712" t="s">
        <v>656</v>
      </c>
      <c r="G30" s="712" t="s">
        <v>756</v>
      </c>
      <c r="H30" s="712" t="s">
        <v>776</v>
      </c>
      <c r="I30" s="712" t="s">
        <v>834</v>
      </c>
      <c r="J30" s="712" t="s">
        <v>869</v>
      </c>
    </row>
    <row r="31" spans="1:10" ht="12.75">
      <c r="A31" s="700" t="s">
        <v>12</v>
      </c>
      <c r="B31" s="712" t="s">
        <v>568</v>
      </c>
      <c r="C31" s="712" t="s">
        <v>568</v>
      </c>
      <c r="D31" s="712" t="s">
        <v>562</v>
      </c>
      <c r="E31" s="712" t="s">
        <v>628</v>
      </c>
      <c r="F31" s="712" t="s">
        <v>570</v>
      </c>
      <c r="G31" s="712" t="s">
        <v>757</v>
      </c>
      <c r="H31" s="712" t="s">
        <v>777</v>
      </c>
      <c r="I31" s="712" t="s">
        <v>835</v>
      </c>
      <c r="J31" s="712" t="s">
        <v>870</v>
      </c>
    </row>
    <row r="32" spans="1:10" ht="12.75">
      <c r="A32" s="700" t="s">
        <v>13</v>
      </c>
      <c r="B32" s="712" t="s">
        <v>569</v>
      </c>
      <c r="C32" s="712" t="s">
        <v>570</v>
      </c>
      <c r="D32" s="712" t="s">
        <v>563</v>
      </c>
      <c r="E32" s="712" t="s">
        <v>629</v>
      </c>
      <c r="F32" s="712" t="s">
        <v>657</v>
      </c>
      <c r="G32" s="712" t="s">
        <v>758</v>
      </c>
      <c r="H32" s="712" t="s">
        <v>778</v>
      </c>
      <c r="I32" s="712" t="s">
        <v>836</v>
      </c>
      <c r="J32" s="712" t="s">
        <v>871</v>
      </c>
    </row>
    <row r="33" spans="1:10" ht="12.75">
      <c r="A33" s="709"/>
      <c r="B33" s="694"/>
      <c r="C33" s="694"/>
      <c r="D33" s="694"/>
      <c r="E33" s="694"/>
      <c r="F33" s="694"/>
      <c r="G33" s="694"/>
      <c r="H33" s="694"/>
      <c r="I33" s="694"/>
      <c r="J33" s="694"/>
    </row>
    <row r="34" spans="1:10" ht="12.75">
      <c r="A34" s="710" t="s">
        <v>791</v>
      </c>
      <c r="B34" s="703">
        <v>15762</v>
      </c>
      <c r="C34" s="703">
        <v>15712</v>
      </c>
      <c r="D34" s="703">
        <v>15620</v>
      </c>
      <c r="E34" s="703">
        <v>15771</v>
      </c>
      <c r="F34" s="703">
        <v>15777</v>
      </c>
      <c r="G34" s="703">
        <v>15910</v>
      </c>
      <c r="H34" s="703">
        <v>15695</v>
      </c>
      <c r="I34" s="703">
        <v>15773</v>
      </c>
      <c r="J34" s="703">
        <v>15497</v>
      </c>
    </row>
    <row r="35" spans="1:10" ht="12.75">
      <c r="A35" s="710"/>
      <c r="B35" s="707"/>
      <c r="C35" s="707"/>
      <c r="D35" s="707"/>
      <c r="E35" s="694"/>
      <c r="F35" s="707"/>
      <c r="G35" s="707"/>
      <c r="H35" s="707"/>
      <c r="I35" s="707"/>
      <c r="J35" s="707"/>
    </row>
    <row r="36" spans="1:10" ht="12.75">
      <c r="A36" s="710" t="s">
        <v>769</v>
      </c>
      <c r="B36" s="703">
        <v>5814</v>
      </c>
      <c r="C36" s="703">
        <v>5958</v>
      </c>
      <c r="D36" s="703">
        <v>6003</v>
      </c>
      <c r="E36" s="703">
        <v>6161</v>
      </c>
      <c r="F36" s="703">
        <v>6732</v>
      </c>
      <c r="G36" s="703">
        <v>6763</v>
      </c>
      <c r="H36" s="703">
        <v>7603</v>
      </c>
      <c r="I36" s="703">
        <v>7621</v>
      </c>
      <c r="J36" s="703">
        <v>7401</v>
      </c>
    </row>
    <row r="37" spans="1:10" ht="12.75">
      <c r="A37" s="710" t="s">
        <v>444</v>
      </c>
      <c r="B37" s="703">
        <v>1427</v>
      </c>
      <c r="C37" s="703">
        <v>1475</v>
      </c>
      <c r="D37" s="703">
        <v>1504</v>
      </c>
      <c r="E37" s="703">
        <v>1605</v>
      </c>
      <c r="F37" s="703">
        <v>1632</v>
      </c>
      <c r="G37" s="703">
        <v>1708</v>
      </c>
      <c r="H37" s="703">
        <v>1832</v>
      </c>
      <c r="I37" s="703">
        <v>1780</v>
      </c>
      <c r="J37" s="703">
        <v>1631</v>
      </c>
    </row>
    <row r="39" spans="1:256" ht="39" customHeight="1">
      <c r="A39" s="943" t="s">
        <v>909</v>
      </c>
      <c r="B39" s="943"/>
      <c r="C39" s="943"/>
      <c r="D39" s="943"/>
      <c r="E39" s="943"/>
      <c r="F39" s="943"/>
      <c r="G39" s="943"/>
      <c r="H39" s="943"/>
      <c r="I39" s="943"/>
      <c r="J39" s="943"/>
      <c r="K39" s="943"/>
      <c r="L39" s="943"/>
      <c r="M39" s="943"/>
      <c r="N39" s="943"/>
      <c r="O39" s="944"/>
      <c r="P39" s="944"/>
      <c r="Q39" s="944"/>
      <c r="R39" s="944"/>
      <c r="S39" s="913"/>
      <c r="T39" s="913"/>
      <c r="U39" s="914"/>
      <c r="V39" s="915"/>
      <c r="W39" s="915"/>
      <c r="X39" s="915"/>
      <c r="Y39" s="915"/>
      <c r="Z39" s="915"/>
      <c r="AA39" s="915"/>
      <c r="AB39" s="915"/>
      <c r="AC39" s="915"/>
      <c r="AD39" s="915"/>
      <c r="AE39" s="915"/>
      <c r="AF39" s="915"/>
      <c r="AG39" s="915"/>
      <c r="AH39" s="915"/>
      <c r="AI39" s="915"/>
      <c r="AJ39" s="915"/>
      <c r="AK39" s="915"/>
      <c r="AL39" s="915"/>
      <c r="AM39" s="915"/>
      <c r="AN39" s="915"/>
      <c r="AO39" s="915"/>
      <c r="AP39" s="915"/>
      <c r="AQ39" s="915"/>
      <c r="AR39" s="915"/>
      <c r="AS39" s="915"/>
      <c r="AT39" s="915"/>
      <c r="AU39" s="915"/>
      <c r="AV39" s="915"/>
      <c r="AW39" s="915"/>
      <c r="AX39" s="915"/>
      <c r="AY39" s="915"/>
      <c r="AZ39" s="915"/>
      <c r="BA39" s="915"/>
      <c r="BB39" s="915"/>
      <c r="BC39" s="915"/>
      <c r="BD39" s="915"/>
      <c r="BE39" s="915"/>
      <c r="BF39" s="915"/>
      <c r="BG39" s="915"/>
      <c r="BH39" s="915"/>
      <c r="BI39" s="915"/>
      <c r="BJ39" s="915"/>
      <c r="BK39" s="915"/>
      <c r="BL39" s="915"/>
      <c r="BM39" s="915"/>
      <c r="BN39" s="915"/>
      <c r="BO39" s="915"/>
      <c r="BP39" s="915"/>
      <c r="BQ39" s="915"/>
      <c r="BR39" s="915"/>
      <c r="BS39" s="915"/>
      <c r="BT39" s="915"/>
      <c r="BU39" s="915"/>
      <c r="BV39" s="915"/>
      <c r="BW39" s="915"/>
      <c r="BX39" s="915"/>
      <c r="BY39" s="915"/>
      <c r="BZ39" s="915"/>
      <c r="CA39" s="915"/>
      <c r="CB39" s="915"/>
      <c r="CC39" s="915"/>
      <c r="CD39" s="915"/>
      <c r="CE39" s="915"/>
      <c r="CF39" s="915"/>
      <c r="CG39" s="915"/>
      <c r="CH39" s="915"/>
      <c r="CI39" s="915"/>
      <c r="CJ39" s="915"/>
      <c r="CK39" s="915"/>
      <c r="CL39" s="915"/>
      <c r="CM39" s="915"/>
      <c r="CN39" s="915"/>
      <c r="CO39" s="915"/>
      <c r="CP39" s="915"/>
      <c r="CQ39" s="915"/>
      <c r="CR39" s="915"/>
      <c r="CS39" s="915"/>
      <c r="CT39" s="915"/>
      <c r="CU39" s="915"/>
      <c r="CV39" s="915"/>
      <c r="CW39" s="915"/>
      <c r="CX39" s="915"/>
      <c r="CY39" s="915"/>
      <c r="CZ39" s="915"/>
      <c r="DA39" s="915"/>
      <c r="DB39" s="915"/>
      <c r="DC39" s="915"/>
      <c r="DD39" s="915"/>
      <c r="DE39" s="915"/>
      <c r="DF39" s="915"/>
      <c r="DG39" s="915"/>
      <c r="DH39" s="915"/>
      <c r="DI39" s="915"/>
      <c r="DJ39" s="915"/>
      <c r="DK39" s="915"/>
      <c r="DL39" s="915"/>
      <c r="DM39" s="915"/>
      <c r="DN39" s="915"/>
      <c r="DO39" s="915"/>
      <c r="DP39" s="915"/>
      <c r="DQ39" s="915"/>
      <c r="DR39" s="915"/>
      <c r="DS39" s="915"/>
      <c r="DT39" s="915"/>
      <c r="DU39" s="915"/>
      <c r="DV39" s="915"/>
      <c r="DW39" s="915"/>
      <c r="DX39" s="915"/>
      <c r="DY39" s="915"/>
      <c r="DZ39" s="915"/>
      <c r="EA39" s="915"/>
      <c r="EB39" s="915"/>
      <c r="EC39" s="915"/>
      <c r="ED39" s="915"/>
      <c r="EE39" s="915"/>
      <c r="EF39" s="915"/>
      <c r="EG39" s="915"/>
      <c r="EH39" s="915"/>
      <c r="EI39" s="915"/>
      <c r="EJ39" s="915"/>
      <c r="EK39" s="915"/>
      <c r="EL39" s="915"/>
      <c r="EM39" s="915"/>
      <c r="EN39" s="915"/>
      <c r="EO39" s="915"/>
      <c r="EP39" s="915"/>
      <c r="EQ39" s="915"/>
      <c r="ER39" s="915"/>
      <c r="ES39" s="915"/>
      <c r="ET39" s="915"/>
      <c r="EU39" s="915"/>
      <c r="EV39" s="915"/>
      <c r="EW39" s="915"/>
      <c r="EX39" s="915"/>
      <c r="EY39" s="915"/>
      <c r="EZ39" s="915"/>
      <c r="FA39" s="915"/>
      <c r="FB39" s="915"/>
      <c r="FC39" s="915"/>
      <c r="FD39" s="915"/>
      <c r="FE39" s="915"/>
      <c r="FF39" s="915"/>
      <c r="FG39" s="915"/>
      <c r="FH39" s="915"/>
      <c r="FI39" s="915"/>
      <c r="FJ39" s="915"/>
      <c r="FK39" s="915"/>
      <c r="FL39" s="915"/>
      <c r="FM39" s="915"/>
      <c r="FN39" s="915"/>
      <c r="FO39" s="915"/>
      <c r="FP39" s="915"/>
      <c r="FQ39" s="915"/>
      <c r="FR39" s="915"/>
      <c r="FS39" s="915"/>
      <c r="FT39" s="915"/>
      <c r="FU39" s="915"/>
      <c r="FV39" s="915"/>
      <c r="FW39" s="915"/>
      <c r="FX39" s="915"/>
      <c r="FY39" s="915"/>
      <c r="FZ39" s="915"/>
      <c r="GA39" s="915"/>
      <c r="GB39" s="915"/>
      <c r="GC39" s="915"/>
      <c r="GD39" s="915"/>
      <c r="GE39" s="915"/>
      <c r="GF39" s="915"/>
      <c r="GG39" s="915"/>
      <c r="GH39" s="915"/>
      <c r="GI39" s="915"/>
      <c r="GJ39" s="915"/>
      <c r="GK39" s="915"/>
      <c r="GL39" s="915"/>
      <c r="GM39" s="915"/>
      <c r="GN39" s="915"/>
      <c r="GO39" s="915"/>
      <c r="GP39" s="915"/>
      <c r="GQ39" s="915"/>
      <c r="GR39" s="915"/>
      <c r="GS39" s="915"/>
      <c r="GT39" s="915"/>
      <c r="GU39" s="915"/>
      <c r="GV39" s="915"/>
      <c r="GW39" s="915"/>
      <c r="GX39" s="915"/>
      <c r="GY39" s="915"/>
      <c r="GZ39" s="915"/>
      <c r="HA39" s="915"/>
      <c r="HB39" s="915"/>
      <c r="HC39" s="915"/>
      <c r="HD39" s="915"/>
      <c r="HE39" s="915"/>
      <c r="HF39" s="915"/>
      <c r="HG39" s="915"/>
      <c r="HH39" s="915"/>
      <c r="HI39" s="915"/>
      <c r="HJ39" s="915"/>
      <c r="HK39" s="915"/>
      <c r="HL39" s="915"/>
      <c r="HM39" s="915"/>
      <c r="HN39" s="915"/>
      <c r="HO39" s="915"/>
      <c r="HP39" s="915"/>
      <c r="HQ39" s="915"/>
      <c r="HR39" s="915"/>
      <c r="HS39" s="915"/>
      <c r="HT39" s="915"/>
      <c r="HU39" s="915"/>
      <c r="HV39" s="915"/>
      <c r="HW39" s="915"/>
      <c r="HX39" s="915"/>
      <c r="HY39" s="915"/>
      <c r="HZ39" s="915"/>
      <c r="IA39" s="915"/>
      <c r="IB39" s="915"/>
      <c r="IC39" s="915"/>
      <c r="ID39" s="915"/>
      <c r="IE39" s="915"/>
      <c r="IF39" s="915"/>
      <c r="IG39" s="915"/>
      <c r="IH39" s="915"/>
      <c r="II39" s="915"/>
      <c r="IJ39" s="915"/>
      <c r="IK39" s="915"/>
      <c r="IL39" s="915"/>
      <c r="IM39" s="915"/>
      <c r="IN39" s="915"/>
      <c r="IO39" s="915"/>
      <c r="IP39" s="915"/>
      <c r="IQ39" s="915"/>
      <c r="IR39" s="915"/>
      <c r="IS39" s="915"/>
      <c r="IT39" s="915"/>
      <c r="IU39" s="915"/>
      <c r="IV39" s="915"/>
    </row>
    <row r="40" spans="1:256" ht="12.75">
      <c r="A40" s="943" t="s">
        <v>910</v>
      </c>
      <c r="B40" s="943"/>
      <c r="C40" s="943"/>
      <c r="D40" s="943"/>
      <c r="E40" s="943"/>
      <c r="F40" s="943"/>
      <c r="G40" s="943"/>
      <c r="H40" s="943"/>
      <c r="I40" s="943"/>
      <c r="J40" s="943"/>
      <c r="K40" s="943"/>
      <c r="L40" s="943"/>
      <c r="M40" s="943"/>
      <c r="N40" s="943"/>
      <c r="O40" s="913"/>
      <c r="P40" s="913"/>
      <c r="Q40" s="912"/>
      <c r="R40" s="912"/>
      <c r="S40" s="912"/>
      <c r="T40" s="912"/>
      <c r="U40" s="914"/>
      <c r="V40" s="915"/>
      <c r="W40" s="915"/>
      <c r="X40" s="915"/>
      <c r="Y40" s="915"/>
      <c r="Z40" s="915"/>
      <c r="AA40" s="915"/>
      <c r="AB40" s="915"/>
      <c r="AC40" s="915"/>
      <c r="AD40" s="915"/>
      <c r="AE40" s="915"/>
      <c r="AF40" s="915"/>
      <c r="AG40" s="915"/>
      <c r="AH40" s="915"/>
      <c r="AI40" s="915"/>
      <c r="AJ40" s="915"/>
      <c r="AK40" s="915"/>
      <c r="AL40" s="915"/>
      <c r="AM40" s="915"/>
      <c r="AN40" s="915"/>
      <c r="AO40" s="915"/>
      <c r="AP40" s="915"/>
      <c r="AQ40" s="915"/>
      <c r="AR40" s="915"/>
      <c r="AS40" s="915"/>
      <c r="AT40" s="915"/>
      <c r="AU40" s="915"/>
      <c r="AV40" s="915"/>
      <c r="AW40" s="915"/>
      <c r="AX40" s="915"/>
      <c r="AY40" s="915"/>
      <c r="AZ40" s="915"/>
      <c r="BA40" s="915"/>
      <c r="BB40" s="915"/>
      <c r="BC40" s="915"/>
      <c r="BD40" s="915"/>
      <c r="BE40" s="915"/>
      <c r="BF40" s="915"/>
      <c r="BG40" s="915"/>
      <c r="BH40" s="915"/>
      <c r="BI40" s="915"/>
      <c r="BJ40" s="915"/>
      <c r="BK40" s="915"/>
      <c r="BL40" s="915"/>
      <c r="BM40" s="915"/>
      <c r="BN40" s="915"/>
      <c r="BO40" s="915"/>
      <c r="BP40" s="915"/>
      <c r="BQ40" s="915"/>
      <c r="BR40" s="915"/>
      <c r="BS40" s="915"/>
      <c r="BT40" s="915"/>
      <c r="BU40" s="915"/>
      <c r="BV40" s="915"/>
      <c r="BW40" s="915"/>
      <c r="BX40" s="915"/>
      <c r="BY40" s="915"/>
      <c r="BZ40" s="915"/>
      <c r="CA40" s="915"/>
      <c r="CB40" s="915"/>
      <c r="CC40" s="915"/>
      <c r="CD40" s="915"/>
      <c r="CE40" s="915"/>
      <c r="CF40" s="915"/>
      <c r="CG40" s="915"/>
      <c r="CH40" s="915"/>
      <c r="CI40" s="915"/>
      <c r="CJ40" s="915"/>
      <c r="CK40" s="915"/>
      <c r="CL40" s="915"/>
      <c r="CM40" s="915"/>
      <c r="CN40" s="915"/>
      <c r="CO40" s="915"/>
      <c r="CP40" s="915"/>
      <c r="CQ40" s="915"/>
      <c r="CR40" s="915"/>
      <c r="CS40" s="915"/>
      <c r="CT40" s="915"/>
      <c r="CU40" s="915"/>
      <c r="CV40" s="915"/>
      <c r="CW40" s="915"/>
      <c r="CX40" s="915"/>
      <c r="CY40" s="915"/>
      <c r="CZ40" s="915"/>
      <c r="DA40" s="915"/>
      <c r="DB40" s="915"/>
      <c r="DC40" s="915"/>
      <c r="DD40" s="915"/>
      <c r="DE40" s="915"/>
      <c r="DF40" s="915"/>
      <c r="DG40" s="915"/>
      <c r="DH40" s="915"/>
      <c r="DI40" s="915"/>
      <c r="DJ40" s="915"/>
      <c r="DK40" s="915"/>
      <c r="DL40" s="915"/>
      <c r="DM40" s="915"/>
      <c r="DN40" s="915"/>
      <c r="DO40" s="915"/>
      <c r="DP40" s="915"/>
      <c r="DQ40" s="915"/>
      <c r="DR40" s="915"/>
      <c r="DS40" s="915"/>
      <c r="DT40" s="915"/>
      <c r="DU40" s="915"/>
      <c r="DV40" s="915"/>
      <c r="DW40" s="915"/>
      <c r="DX40" s="915"/>
      <c r="DY40" s="915"/>
      <c r="DZ40" s="915"/>
      <c r="EA40" s="915"/>
      <c r="EB40" s="915"/>
      <c r="EC40" s="915"/>
      <c r="ED40" s="915"/>
      <c r="EE40" s="915"/>
      <c r="EF40" s="915"/>
      <c r="EG40" s="915"/>
      <c r="EH40" s="915"/>
      <c r="EI40" s="915"/>
      <c r="EJ40" s="915"/>
      <c r="EK40" s="915"/>
      <c r="EL40" s="915"/>
      <c r="EM40" s="915"/>
      <c r="EN40" s="915"/>
      <c r="EO40" s="915"/>
      <c r="EP40" s="915"/>
      <c r="EQ40" s="915"/>
      <c r="ER40" s="915"/>
      <c r="ES40" s="915"/>
      <c r="ET40" s="915"/>
      <c r="EU40" s="915"/>
      <c r="EV40" s="915"/>
      <c r="EW40" s="915"/>
      <c r="EX40" s="915"/>
      <c r="EY40" s="915"/>
      <c r="EZ40" s="915"/>
      <c r="FA40" s="915"/>
      <c r="FB40" s="915"/>
      <c r="FC40" s="915"/>
      <c r="FD40" s="915"/>
      <c r="FE40" s="915"/>
      <c r="FF40" s="915"/>
      <c r="FG40" s="915"/>
      <c r="FH40" s="915"/>
      <c r="FI40" s="915"/>
      <c r="FJ40" s="915"/>
      <c r="FK40" s="915"/>
      <c r="FL40" s="915"/>
      <c r="FM40" s="915"/>
      <c r="FN40" s="915"/>
      <c r="FO40" s="915"/>
      <c r="FP40" s="915"/>
      <c r="FQ40" s="915"/>
      <c r="FR40" s="915"/>
      <c r="FS40" s="915"/>
      <c r="FT40" s="915"/>
      <c r="FU40" s="915"/>
      <c r="FV40" s="915"/>
      <c r="FW40" s="915"/>
      <c r="FX40" s="915"/>
      <c r="FY40" s="915"/>
      <c r="FZ40" s="915"/>
      <c r="GA40" s="915"/>
      <c r="GB40" s="915"/>
      <c r="GC40" s="915"/>
      <c r="GD40" s="915"/>
      <c r="GE40" s="915"/>
      <c r="GF40" s="915"/>
      <c r="GG40" s="915"/>
      <c r="GH40" s="915"/>
      <c r="GI40" s="915"/>
      <c r="GJ40" s="915"/>
      <c r="GK40" s="915"/>
      <c r="GL40" s="915"/>
      <c r="GM40" s="915"/>
      <c r="GN40" s="915"/>
      <c r="GO40" s="915"/>
      <c r="GP40" s="915"/>
      <c r="GQ40" s="915"/>
      <c r="GR40" s="915"/>
      <c r="GS40" s="915"/>
      <c r="GT40" s="915"/>
      <c r="GU40" s="915"/>
      <c r="GV40" s="915"/>
      <c r="GW40" s="915"/>
      <c r="GX40" s="915"/>
      <c r="GY40" s="915"/>
      <c r="GZ40" s="915"/>
      <c r="HA40" s="915"/>
      <c r="HB40" s="915"/>
      <c r="HC40" s="915"/>
      <c r="HD40" s="915"/>
      <c r="HE40" s="915"/>
      <c r="HF40" s="915"/>
      <c r="HG40" s="915"/>
      <c r="HH40" s="915"/>
      <c r="HI40" s="915"/>
      <c r="HJ40" s="915"/>
      <c r="HK40" s="915"/>
      <c r="HL40" s="915"/>
      <c r="HM40" s="915"/>
      <c r="HN40" s="915"/>
      <c r="HO40" s="915"/>
      <c r="HP40" s="915"/>
      <c r="HQ40" s="915"/>
      <c r="HR40" s="915"/>
      <c r="HS40" s="915"/>
      <c r="HT40" s="915"/>
      <c r="HU40" s="915"/>
      <c r="HV40" s="915"/>
      <c r="HW40" s="915"/>
      <c r="HX40" s="915"/>
      <c r="HY40" s="915"/>
      <c r="HZ40" s="915"/>
      <c r="IA40" s="915"/>
      <c r="IB40" s="915"/>
      <c r="IC40" s="915"/>
      <c r="ID40" s="915"/>
      <c r="IE40" s="915"/>
      <c r="IF40" s="915"/>
      <c r="IG40" s="915"/>
      <c r="IH40" s="915"/>
      <c r="II40" s="915"/>
      <c r="IJ40" s="915"/>
      <c r="IK40" s="915"/>
      <c r="IL40" s="915"/>
      <c r="IM40" s="915"/>
      <c r="IN40" s="915"/>
      <c r="IO40" s="915"/>
      <c r="IP40" s="915"/>
      <c r="IQ40" s="915"/>
      <c r="IR40" s="915"/>
      <c r="IS40" s="915"/>
      <c r="IT40" s="915"/>
      <c r="IU40" s="915"/>
      <c r="IV40" s="915"/>
    </row>
    <row r="41" spans="1:256" ht="12.75" customHeight="1">
      <c r="A41" s="943" t="s">
        <v>911</v>
      </c>
      <c r="B41" s="943"/>
      <c r="C41" s="943"/>
      <c r="D41" s="943"/>
      <c r="E41" s="943"/>
      <c r="F41" s="943"/>
      <c r="G41" s="943"/>
      <c r="H41" s="943"/>
      <c r="I41" s="943"/>
      <c r="J41" s="943"/>
      <c r="K41" s="943"/>
      <c r="L41" s="943"/>
      <c r="M41" s="943"/>
      <c r="N41" s="943"/>
      <c r="O41" s="913"/>
      <c r="P41" s="913"/>
      <c r="Q41" s="912"/>
      <c r="R41" s="912"/>
      <c r="S41" s="912"/>
      <c r="T41" s="912"/>
      <c r="U41" s="916"/>
      <c r="V41" s="915"/>
      <c r="W41" s="915"/>
      <c r="X41" s="915"/>
      <c r="Y41" s="915"/>
      <c r="Z41" s="915"/>
      <c r="AA41" s="915"/>
      <c r="AB41" s="915"/>
      <c r="AC41" s="915"/>
      <c r="AD41" s="915"/>
      <c r="AE41" s="915"/>
      <c r="AF41" s="915"/>
      <c r="AG41" s="915"/>
      <c r="AH41" s="915"/>
      <c r="AI41" s="915"/>
      <c r="AJ41" s="915"/>
      <c r="AK41" s="915"/>
      <c r="AL41" s="915"/>
      <c r="AM41" s="915"/>
      <c r="AN41" s="915"/>
      <c r="AO41" s="915"/>
      <c r="AP41" s="915"/>
      <c r="AQ41" s="915"/>
      <c r="AR41" s="915"/>
      <c r="AS41" s="915"/>
      <c r="AT41" s="915"/>
      <c r="AU41" s="915"/>
      <c r="AV41" s="915"/>
      <c r="AW41" s="915"/>
      <c r="AX41" s="915"/>
      <c r="AY41" s="915"/>
      <c r="AZ41" s="915"/>
      <c r="BA41" s="915"/>
      <c r="BB41" s="915"/>
      <c r="BC41" s="915"/>
      <c r="BD41" s="915"/>
      <c r="BE41" s="915"/>
      <c r="BF41" s="915"/>
      <c r="BG41" s="915"/>
      <c r="BH41" s="915"/>
      <c r="BI41" s="915"/>
      <c r="BJ41" s="915"/>
      <c r="BK41" s="915"/>
      <c r="BL41" s="915"/>
      <c r="BM41" s="915"/>
      <c r="BN41" s="915"/>
      <c r="BO41" s="915"/>
      <c r="BP41" s="915"/>
      <c r="BQ41" s="915"/>
      <c r="BR41" s="915"/>
      <c r="BS41" s="915"/>
      <c r="BT41" s="915"/>
      <c r="BU41" s="915"/>
      <c r="BV41" s="915"/>
      <c r="BW41" s="915"/>
      <c r="BX41" s="915"/>
      <c r="BY41" s="915"/>
      <c r="BZ41" s="915"/>
      <c r="CA41" s="915"/>
      <c r="CB41" s="915"/>
      <c r="CC41" s="915"/>
      <c r="CD41" s="915"/>
      <c r="CE41" s="915"/>
      <c r="CF41" s="915"/>
      <c r="CG41" s="915"/>
      <c r="CH41" s="915"/>
      <c r="CI41" s="915"/>
      <c r="CJ41" s="915"/>
      <c r="CK41" s="915"/>
      <c r="CL41" s="915"/>
      <c r="CM41" s="915"/>
      <c r="CN41" s="915"/>
      <c r="CO41" s="915"/>
      <c r="CP41" s="915"/>
      <c r="CQ41" s="915"/>
      <c r="CR41" s="915"/>
      <c r="CS41" s="915"/>
      <c r="CT41" s="915"/>
      <c r="CU41" s="915"/>
      <c r="CV41" s="915"/>
      <c r="CW41" s="915"/>
      <c r="CX41" s="915"/>
      <c r="CY41" s="915"/>
      <c r="CZ41" s="915"/>
      <c r="DA41" s="915"/>
      <c r="DB41" s="915"/>
      <c r="DC41" s="915"/>
      <c r="DD41" s="915"/>
      <c r="DE41" s="915"/>
      <c r="DF41" s="915"/>
      <c r="DG41" s="915"/>
      <c r="DH41" s="915"/>
      <c r="DI41" s="915"/>
      <c r="DJ41" s="915"/>
      <c r="DK41" s="915"/>
      <c r="DL41" s="915"/>
      <c r="DM41" s="915"/>
      <c r="DN41" s="915"/>
      <c r="DO41" s="915"/>
      <c r="DP41" s="915"/>
      <c r="DQ41" s="915"/>
      <c r="DR41" s="915"/>
      <c r="DS41" s="915"/>
      <c r="DT41" s="915"/>
      <c r="DU41" s="915"/>
      <c r="DV41" s="915"/>
      <c r="DW41" s="915"/>
      <c r="DX41" s="915"/>
      <c r="DY41" s="915"/>
      <c r="DZ41" s="915"/>
      <c r="EA41" s="915"/>
      <c r="EB41" s="915"/>
      <c r="EC41" s="915"/>
      <c r="ED41" s="915"/>
      <c r="EE41" s="915"/>
      <c r="EF41" s="915"/>
      <c r="EG41" s="915"/>
      <c r="EH41" s="915"/>
      <c r="EI41" s="915"/>
      <c r="EJ41" s="915"/>
      <c r="EK41" s="915"/>
      <c r="EL41" s="915"/>
      <c r="EM41" s="915"/>
      <c r="EN41" s="915"/>
      <c r="EO41" s="915"/>
      <c r="EP41" s="915"/>
      <c r="EQ41" s="915"/>
      <c r="ER41" s="915"/>
      <c r="ES41" s="915"/>
      <c r="ET41" s="915"/>
      <c r="EU41" s="915"/>
      <c r="EV41" s="915"/>
      <c r="EW41" s="915"/>
      <c r="EX41" s="915"/>
      <c r="EY41" s="915"/>
      <c r="EZ41" s="915"/>
      <c r="FA41" s="915"/>
      <c r="FB41" s="915"/>
      <c r="FC41" s="915"/>
      <c r="FD41" s="915"/>
      <c r="FE41" s="915"/>
      <c r="FF41" s="915"/>
      <c r="FG41" s="915"/>
      <c r="FH41" s="915"/>
      <c r="FI41" s="915"/>
      <c r="FJ41" s="915"/>
      <c r="FK41" s="915"/>
      <c r="FL41" s="915"/>
      <c r="FM41" s="915"/>
      <c r="FN41" s="915"/>
      <c r="FO41" s="915"/>
      <c r="FP41" s="915"/>
      <c r="FQ41" s="915"/>
      <c r="FR41" s="915"/>
      <c r="FS41" s="915"/>
      <c r="FT41" s="915"/>
      <c r="FU41" s="915"/>
      <c r="FV41" s="915"/>
      <c r="FW41" s="915"/>
      <c r="FX41" s="915"/>
      <c r="FY41" s="915"/>
      <c r="FZ41" s="915"/>
      <c r="GA41" s="915"/>
      <c r="GB41" s="915"/>
      <c r="GC41" s="915"/>
      <c r="GD41" s="915"/>
      <c r="GE41" s="915"/>
      <c r="GF41" s="915"/>
      <c r="GG41" s="915"/>
      <c r="GH41" s="915"/>
      <c r="GI41" s="915"/>
      <c r="GJ41" s="915"/>
      <c r="GK41" s="915"/>
      <c r="GL41" s="915"/>
      <c r="GM41" s="915"/>
      <c r="GN41" s="915"/>
      <c r="GO41" s="915"/>
      <c r="GP41" s="915"/>
      <c r="GQ41" s="915"/>
      <c r="GR41" s="915"/>
      <c r="GS41" s="915"/>
      <c r="GT41" s="915"/>
      <c r="GU41" s="915"/>
      <c r="GV41" s="915"/>
      <c r="GW41" s="915"/>
      <c r="GX41" s="915"/>
      <c r="GY41" s="915"/>
      <c r="GZ41" s="915"/>
      <c r="HA41" s="915"/>
      <c r="HB41" s="915"/>
      <c r="HC41" s="915"/>
      <c r="HD41" s="915"/>
      <c r="HE41" s="915"/>
      <c r="HF41" s="915"/>
      <c r="HG41" s="915"/>
      <c r="HH41" s="915"/>
      <c r="HI41" s="915"/>
      <c r="HJ41" s="915"/>
      <c r="HK41" s="915"/>
      <c r="HL41" s="915"/>
      <c r="HM41" s="915"/>
      <c r="HN41" s="915"/>
      <c r="HO41" s="915"/>
      <c r="HP41" s="915"/>
      <c r="HQ41" s="915"/>
      <c r="HR41" s="915"/>
      <c r="HS41" s="915"/>
      <c r="HT41" s="915"/>
      <c r="HU41" s="915"/>
      <c r="HV41" s="915"/>
      <c r="HW41" s="915"/>
      <c r="HX41" s="915"/>
      <c r="HY41" s="915"/>
      <c r="HZ41" s="915"/>
      <c r="IA41" s="915"/>
      <c r="IB41" s="915"/>
      <c r="IC41" s="915"/>
      <c r="ID41" s="915"/>
      <c r="IE41" s="915"/>
      <c r="IF41" s="915"/>
      <c r="IG41" s="915"/>
      <c r="IH41" s="915"/>
      <c r="II41" s="915"/>
      <c r="IJ41" s="915"/>
      <c r="IK41" s="915"/>
      <c r="IL41" s="915"/>
      <c r="IM41" s="915"/>
      <c r="IN41" s="915"/>
      <c r="IO41" s="915"/>
      <c r="IP41" s="915"/>
      <c r="IQ41" s="915"/>
      <c r="IR41" s="915"/>
      <c r="IS41" s="915"/>
      <c r="IT41" s="915"/>
      <c r="IU41" s="915"/>
      <c r="IV41" s="915"/>
    </row>
    <row r="42" spans="1:256" ht="12.75" customHeight="1">
      <c r="A42" s="945" t="s">
        <v>912</v>
      </c>
      <c r="B42" s="944"/>
      <c r="C42" s="944"/>
      <c r="D42" s="944"/>
      <c r="E42" s="944"/>
      <c r="F42" s="944"/>
      <c r="G42" s="944"/>
      <c r="H42" s="944"/>
      <c r="I42" s="944"/>
      <c r="J42" s="944"/>
      <c r="K42" s="944"/>
      <c r="L42" s="944"/>
      <c r="M42" s="944"/>
      <c r="N42" s="944"/>
      <c r="O42" s="944"/>
      <c r="P42" s="944"/>
      <c r="Q42" s="944"/>
      <c r="R42" s="944"/>
      <c r="S42" s="913"/>
      <c r="T42" s="913"/>
      <c r="U42" s="916"/>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5"/>
      <c r="AY42" s="915"/>
      <c r="AZ42" s="915"/>
      <c r="BA42" s="915"/>
      <c r="BB42" s="915"/>
      <c r="BC42" s="915"/>
      <c r="BD42" s="915"/>
      <c r="BE42" s="915"/>
      <c r="BF42" s="915"/>
      <c r="BG42" s="915"/>
      <c r="BH42" s="915"/>
      <c r="BI42" s="915"/>
      <c r="BJ42" s="915"/>
      <c r="BK42" s="915"/>
      <c r="BL42" s="915"/>
      <c r="BM42" s="915"/>
      <c r="BN42" s="915"/>
      <c r="BO42" s="915"/>
      <c r="BP42" s="915"/>
      <c r="BQ42" s="915"/>
      <c r="BR42" s="915"/>
      <c r="BS42" s="915"/>
      <c r="BT42" s="915"/>
      <c r="BU42" s="915"/>
      <c r="BV42" s="915"/>
      <c r="BW42" s="915"/>
      <c r="BX42" s="915"/>
      <c r="BY42" s="915"/>
      <c r="BZ42" s="915"/>
      <c r="CA42" s="915"/>
      <c r="CB42" s="915"/>
      <c r="CC42" s="915"/>
      <c r="CD42" s="915"/>
      <c r="CE42" s="915"/>
      <c r="CF42" s="915"/>
      <c r="CG42" s="915"/>
      <c r="CH42" s="915"/>
      <c r="CI42" s="915"/>
      <c r="CJ42" s="915"/>
      <c r="CK42" s="915"/>
      <c r="CL42" s="915"/>
      <c r="CM42" s="915"/>
      <c r="CN42" s="915"/>
      <c r="CO42" s="915"/>
      <c r="CP42" s="915"/>
      <c r="CQ42" s="915"/>
      <c r="CR42" s="915"/>
      <c r="CS42" s="915"/>
      <c r="CT42" s="915"/>
      <c r="CU42" s="915"/>
      <c r="CV42" s="915"/>
      <c r="CW42" s="915"/>
      <c r="CX42" s="915"/>
      <c r="CY42" s="915"/>
      <c r="CZ42" s="915"/>
      <c r="DA42" s="915"/>
      <c r="DB42" s="915"/>
      <c r="DC42" s="915"/>
      <c r="DD42" s="915"/>
      <c r="DE42" s="915"/>
      <c r="DF42" s="915"/>
      <c r="DG42" s="915"/>
      <c r="DH42" s="915"/>
      <c r="DI42" s="915"/>
      <c r="DJ42" s="915"/>
      <c r="DK42" s="915"/>
      <c r="DL42" s="915"/>
      <c r="DM42" s="915"/>
      <c r="DN42" s="915"/>
      <c r="DO42" s="915"/>
      <c r="DP42" s="915"/>
      <c r="DQ42" s="915"/>
      <c r="DR42" s="915"/>
      <c r="DS42" s="915"/>
      <c r="DT42" s="915"/>
      <c r="DU42" s="915"/>
      <c r="DV42" s="915"/>
      <c r="DW42" s="915"/>
      <c r="DX42" s="915"/>
      <c r="DY42" s="915"/>
      <c r="DZ42" s="915"/>
      <c r="EA42" s="915"/>
      <c r="EB42" s="915"/>
      <c r="EC42" s="915"/>
      <c r="ED42" s="915"/>
      <c r="EE42" s="915"/>
      <c r="EF42" s="915"/>
      <c r="EG42" s="915"/>
      <c r="EH42" s="915"/>
      <c r="EI42" s="915"/>
      <c r="EJ42" s="915"/>
      <c r="EK42" s="915"/>
      <c r="EL42" s="915"/>
      <c r="EM42" s="915"/>
      <c r="EN42" s="915"/>
      <c r="EO42" s="915"/>
      <c r="EP42" s="915"/>
      <c r="EQ42" s="915"/>
      <c r="ER42" s="915"/>
      <c r="ES42" s="915"/>
      <c r="ET42" s="915"/>
      <c r="EU42" s="915"/>
      <c r="EV42" s="915"/>
      <c r="EW42" s="915"/>
      <c r="EX42" s="915"/>
      <c r="EY42" s="915"/>
      <c r="EZ42" s="915"/>
      <c r="FA42" s="915"/>
      <c r="FB42" s="915"/>
      <c r="FC42" s="915"/>
      <c r="FD42" s="915"/>
      <c r="FE42" s="915"/>
      <c r="FF42" s="915"/>
      <c r="FG42" s="915"/>
      <c r="FH42" s="915"/>
      <c r="FI42" s="915"/>
      <c r="FJ42" s="915"/>
      <c r="FK42" s="915"/>
      <c r="FL42" s="915"/>
      <c r="FM42" s="915"/>
      <c r="FN42" s="915"/>
      <c r="FO42" s="915"/>
      <c r="FP42" s="915"/>
      <c r="FQ42" s="915"/>
      <c r="FR42" s="915"/>
      <c r="FS42" s="915"/>
      <c r="FT42" s="915"/>
      <c r="FU42" s="915"/>
      <c r="FV42" s="915"/>
      <c r="FW42" s="915"/>
      <c r="FX42" s="915"/>
      <c r="FY42" s="915"/>
      <c r="FZ42" s="915"/>
      <c r="GA42" s="915"/>
      <c r="GB42" s="915"/>
      <c r="GC42" s="915"/>
      <c r="GD42" s="915"/>
      <c r="GE42" s="915"/>
      <c r="GF42" s="915"/>
      <c r="GG42" s="915"/>
      <c r="GH42" s="915"/>
      <c r="GI42" s="915"/>
      <c r="GJ42" s="915"/>
      <c r="GK42" s="915"/>
      <c r="GL42" s="915"/>
      <c r="GM42" s="915"/>
      <c r="GN42" s="915"/>
      <c r="GO42" s="915"/>
      <c r="GP42" s="915"/>
      <c r="GQ42" s="915"/>
      <c r="GR42" s="915"/>
      <c r="GS42" s="915"/>
      <c r="GT42" s="915"/>
      <c r="GU42" s="915"/>
      <c r="GV42" s="915"/>
      <c r="GW42" s="915"/>
      <c r="GX42" s="915"/>
      <c r="GY42" s="915"/>
      <c r="GZ42" s="915"/>
      <c r="HA42" s="915"/>
      <c r="HB42" s="915"/>
      <c r="HC42" s="915"/>
      <c r="HD42" s="915"/>
      <c r="HE42" s="915"/>
      <c r="HF42" s="915"/>
      <c r="HG42" s="915"/>
      <c r="HH42" s="915"/>
      <c r="HI42" s="915"/>
      <c r="HJ42" s="915"/>
      <c r="HK42" s="915"/>
      <c r="HL42" s="915"/>
      <c r="HM42" s="915"/>
      <c r="HN42" s="915"/>
      <c r="HO42" s="915"/>
      <c r="HP42" s="915"/>
      <c r="HQ42" s="915"/>
      <c r="HR42" s="915"/>
      <c r="HS42" s="915"/>
      <c r="HT42" s="915"/>
      <c r="HU42" s="915"/>
      <c r="HV42" s="915"/>
      <c r="HW42" s="915"/>
      <c r="HX42" s="915"/>
      <c r="HY42" s="915"/>
      <c r="HZ42" s="915"/>
      <c r="IA42" s="915"/>
      <c r="IB42" s="915"/>
      <c r="IC42" s="915"/>
      <c r="ID42" s="915"/>
      <c r="IE42" s="915"/>
      <c r="IF42" s="915"/>
      <c r="IG42" s="915"/>
      <c r="IH42" s="915"/>
      <c r="II42" s="915"/>
      <c r="IJ42" s="915"/>
      <c r="IK42" s="915"/>
      <c r="IL42" s="915"/>
      <c r="IM42" s="915"/>
      <c r="IN42" s="915"/>
      <c r="IO42" s="915"/>
      <c r="IP42" s="915"/>
      <c r="IQ42" s="915"/>
      <c r="IR42" s="915"/>
      <c r="IS42" s="915"/>
      <c r="IT42" s="915"/>
      <c r="IU42" s="915"/>
      <c r="IV42" s="915"/>
    </row>
    <row r="43" spans="1:256" ht="14.25" customHeight="1">
      <c r="A43" s="943" t="s">
        <v>913</v>
      </c>
      <c r="B43" s="944"/>
      <c r="C43" s="944"/>
      <c r="D43" s="944"/>
      <c r="E43" s="944"/>
      <c r="F43" s="944"/>
      <c r="G43" s="944"/>
      <c r="H43" s="944"/>
      <c r="I43" s="944"/>
      <c r="J43" s="944"/>
      <c r="K43" s="944"/>
      <c r="L43" s="944"/>
      <c r="M43" s="944"/>
      <c r="N43" s="944"/>
      <c r="O43" s="944"/>
      <c r="P43" s="944"/>
      <c r="Q43" s="944"/>
      <c r="R43" s="944"/>
      <c r="S43" s="913"/>
      <c r="T43" s="913"/>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5"/>
      <c r="AY43" s="915"/>
      <c r="AZ43" s="915"/>
      <c r="BA43" s="915"/>
      <c r="BB43" s="915"/>
      <c r="BC43" s="915"/>
      <c r="BD43" s="915"/>
      <c r="BE43" s="915"/>
      <c r="BF43" s="915"/>
      <c r="BG43" s="915"/>
      <c r="BH43" s="915"/>
      <c r="BI43" s="915"/>
      <c r="BJ43" s="915"/>
      <c r="BK43" s="915"/>
      <c r="BL43" s="915"/>
      <c r="BM43" s="915"/>
      <c r="BN43" s="915"/>
      <c r="BO43" s="915"/>
      <c r="BP43" s="915"/>
      <c r="BQ43" s="915"/>
      <c r="BR43" s="915"/>
      <c r="BS43" s="915"/>
      <c r="BT43" s="915"/>
      <c r="BU43" s="915"/>
      <c r="BV43" s="915"/>
      <c r="BW43" s="915"/>
      <c r="BX43" s="915"/>
      <c r="BY43" s="915"/>
      <c r="BZ43" s="915"/>
      <c r="CA43" s="915"/>
      <c r="CB43" s="915"/>
      <c r="CC43" s="915"/>
      <c r="CD43" s="915"/>
      <c r="CE43" s="915"/>
      <c r="CF43" s="915"/>
      <c r="CG43" s="915"/>
      <c r="CH43" s="915"/>
      <c r="CI43" s="915"/>
      <c r="CJ43" s="915"/>
      <c r="CK43" s="915"/>
      <c r="CL43" s="915"/>
      <c r="CM43" s="915"/>
      <c r="CN43" s="915"/>
      <c r="CO43" s="915"/>
      <c r="CP43" s="915"/>
      <c r="CQ43" s="915"/>
      <c r="CR43" s="915"/>
      <c r="CS43" s="915"/>
      <c r="CT43" s="915"/>
      <c r="CU43" s="915"/>
      <c r="CV43" s="915"/>
      <c r="CW43" s="915"/>
      <c r="CX43" s="915"/>
      <c r="CY43" s="915"/>
      <c r="CZ43" s="915"/>
      <c r="DA43" s="915"/>
      <c r="DB43" s="915"/>
      <c r="DC43" s="915"/>
      <c r="DD43" s="915"/>
      <c r="DE43" s="915"/>
      <c r="DF43" s="915"/>
      <c r="DG43" s="915"/>
      <c r="DH43" s="915"/>
      <c r="DI43" s="915"/>
      <c r="DJ43" s="915"/>
      <c r="DK43" s="915"/>
      <c r="DL43" s="915"/>
      <c r="DM43" s="915"/>
      <c r="DN43" s="915"/>
      <c r="DO43" s="915"/>
      <c r="DP43" s="915"/>
      <c r="DQ43" s="915"/>
      <c r="DR43" s="915"/>
      <c r="DS43" s="915"/>
      <c r="DT43" s="915"/>
      <c r="DU43" s="915"/>
      <c r="DV43" s="915"/>
      <c r="DW43" s="915"/>
      <c r="DX43" s="915"/>
      <c r="DY43" s="915"/>
      <c r="DZ43" s="915"/>
      <c r="EA43" s="915"/>
      <c r="EB43" s="915"/>
      <c r="EC43" s="915"/>
      <c r="ED43" s="915"/>
      <c r="EE43" s="915"/>
      <c r="EF43" s="915"/>
      <c r="EG43" s="915"/>
      <c r="EH43" s="915"/>
      <c r="EI43" s="915"/>
      <c r="EJ43" s="915"/>
      <c r="EK43" s="915"/>
      <c r="EL43" s="915"/>
      <c r="EM43" s="915"/>
      <c r="EN43" s="915"/>
      <c r="EO43" s="915"/>
      <c r="EP43" s="915"/>
      <c r="EQ43" s="915"/>
      <c r="ER43" s="915"/>
      <c r="ES43" s="915"/>
      <c r="ET43" s="915"/>
      <c r="EU43" s="915"/>
      <c r="EV43" s="915"/>
      <c r="EW43" s="915"/>
      <c r="EX43" s="915"/>
      <c r="EY43" s="915"/>
      <c r="EZ43" s="915"/>
      <c r="FA43" s="915"/>
      <c r="FB43" s="915"/>
      <c r="FC43" s="915"/>
      <c r="FD43" s="915"/>
      <c r="FE43" s="915"/>
      <c r="FF43" s="915"/>
      <c r="FG43" s="915"/>
      <c r="FH43" s="915"/>
      <c r="FI43" s="915"/>
      <c r="FJ43" s="915"/>
      <c r="FK43" s="915"/>
      <c r="FL43" s="915"/>
      <c r="FM43" s="915"/>
      <c r="FN43" s="915"/>
      <c r="FO43" s="915"/>
      <c r="FP43" s="915"/>
      <c r="FQ43" s="915"/>
      <c r="FR43" s="915"/>
      <c r="FS43" s="915"/>
      <c r="FT43" s="915"/>
      <c r="FU43" s="915"/>
      <c r="FV43" s="915"/>
      <c r="FW43" s="915"/>
      <c r="FX43" s="915"/>
      <c r="FY43" s="915"/>
      <c r="FZ43" s="915"/>
      <c r="GA43" s="915"/>
      <c r="GB43" s="915"/>
      <c r="GC43" s="915"/>
      <c r="GD43" s="915"/>
      <c r="GE43" s="915"/>
      <c r="GF43" s="915"/>
      <c r="GG43" s="915"/>
      <c r="GH43" s="915"/>
      <c r="GI43" s="915"/>
      <c r="GJ43" s="915"/>
      <c r="GK43" s="915"/>
      <c r="GL43" s="915"/>
      <c r="GM43" s="915"/>
      <c r="GN43" s="915"/>
      <c r="GO43" s="915"/>
      <c r="GP43" s="915"/>
      <c r="GQ43" s="915"/>
      <c r="GR43" s="915"/>
      <c r="GS43" s="915"/>
      <c r="GT43" s="915"/>
      <c r="GU43" s="915"/>
      <c r="GV43" s="915"/>
      <c r="GW43" s="915"/>
      <c r="GX43" s="915"/>
      <c r="GY43" s="915"/>
      <c r="GZ43" s="915"/>
      <c r="HA43" s="915"/>
      <c r="HB43" s="915"/>
      <c r="HC43" s="915"/>
      <c r="HD43" s="915"/>
      <c r="HE43" s="915"/>
      <c r="HF43" s="915"/>
      <c r="HG43" s="915"/>
      <c r="HH43" s="915"/>
      <c r="HI43" s="915"/>
      <c r="HJ43" s="915"/>
      <c r="HK43" s="915"/>
      <c r="HL43" s="915"/>
      <c r="HM43" s="915"/>
      <c r="HN43" s="915"/>
      <c r="HO43" s="915"/>
      <c r="HP43" s="915"/>
      <c r="HQ43" s="915"/>
      <c r="HR43" s="915"/>
      <c r="HS43" s="915"/>
      <c r="HT43" s="915"/>
      <c r="HU43" s="915"/>
      <c r="HV43" s="915"/>
      <c r="HW43" s="915"/>
      <c r="HX43" s="915"/>
      <c r="HY43" s="915"/>
      <c r="HZ43" s="915"/>
      <c r="IA43" s="915"/>
      <c r="IB43" s="915"/>
      <c r="IC43" s="915"/>
      <c r="ID43" s="915"/>
      <c r="IE43" s="915"/>
      <c r="IF43" s="915"/>
      <c r="IG43" s="915"/>
      <c r="IH43" s="915"/>
      <c r="II43" s="915"/>
      <c r="IJ43" s="915"/>
      <c r="IK43" s="915"/>
      <c r="IL43" s="915"/>
      <c r="IM43" s="915"/>
      <c r="IN43" s="915"/>
      <c r="IO43" s="915"/>
      <c r="IP43" s="915"/>
      <c r="IQ43" s="915"/>
      <c r="IR43" s="915"/>
      <c r="IS43" s="915"/>
      <c r="IT43" s="915"/>
      <c r="IU43" s="915"/>
      <c r="IV43" s="915"/>
    </row>
  </sheetData>
  <sheetProtection/>
  <mergeCells count="5">
    <mergeCell ref="A39:R39"/>
    <mergeCell ref="A40:N40"/>
    <mergeCell ref="A41:N41"/>
    <mergeCell ref="A42:R42"/>
    <mergeCell ref="A43:R43"/>
  </mergeCells>
  <printOptions/>
  <pageMargins left="0.75" right="0.75"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N64"/>
  <sheetViews>
    <sheetView showGridLines="0" showZeros="0" zoomScale="70" zoomScaleNormal="70" zoomScalePageLayoutView="0" workbookViewId="0" topLeftCell="A1">
      <selection activeCell="A1" sqref="A1"/>
    </sheetView>
  </sheetViews>
  <sheetFormatPr defaultColWidth="8.00390625" defaultRowHeight="12.75"/>
  <cols>
    <col min="1" max="1" width="2.421875" style="449" customWidth="1"/>
    <col min="2" max="2" width="48.28125" style="449" customWidth="1"/>
    <col min="3" max="5" width="10.57421875" style="458" customWidth="1"/>
    <col min="6" max="6" width="10.7109375" style="458" bestFit="1" customWidth="1"/>
    <col min="7" max="11" width="11.00390625" style="458" bestFit="1" customWidth="1"/>
    <col min="12" max="16384" width="8.00390625" style="458" customWidth="1"/>
  </cols>
  <sheetData>
    <row r="1" ht="15">
      <c r="B1" s="31" t="s">
        <v>54</v>
      </c>
    </row>
    <row r="2" ht="15">
      <c r="B2" s="31" t="s">
        <v>18</v>
      </c>
    </row>
    <row r="3" spans="2:11" ht="25.5">
      <c r="B3" s="133" t="s">
        <v>52</v>
      </c>
      <c r="C3" s="78" t="s">
        <v>509</v>
      </c>
      <c r="D3" s="78" t="s">
        <v>526</v>
      </c>
      <c r="E3" s="78" t="s">
        <v>550</v>
      </c>
      <c r="F3" s="78" t="s">
        <v>616</v>
      </c>
      <c r="G3" s="78" t="s">
        <v>643</v>
      </c>
      <c r="H3" s="78" t="s">
        <v>734</v>
      </c>
      <c r="I3" s="78" t="s">
        <v>760</v>
      </c>
      <c r="J3" s="78" t="s">
        <v>811</v>
      </c>
      <c r="K3" s="78" t="s">
        <v>849</v>
      </c>
    </row>
    <row r="4" spans="2:40" ht="22.5" customHeight="1">
      <c r="B4" s="460" t="s">
        <v>342</v>
      </c>
      <c r="C4" s="144">
        <v>3699</v>
      </c>
      <c r="D4" s="144">
        <v>3968</v>
      </c>
      <c r="E4" s="144">
        <v>3877.572</v>
      </c>
      <c r="F4" s="144">
        <v>4035.113</v>
      </c>
      <c r="G4" s="144">
        <v>4144.647</v>
      </c>
      <c r="H4" s="144">
        <v>4257.286</v>
      </c>
      <c r="I4" s="144">
        <v>4213</v>
      </c>
      <c r="J4" s="144">
        <v>4397</v>
      </c>
      <c r="K4" s="144">
        <v>4353</v>
      </c>
      <c r="V4" s="457"/>
      <c r="W4" s="457"/>
      <c r="X4" s="457"/>
      <c r="Y4" s="457"/>
      <c r="Z4" s="457"/>
      <c r="AA4" s="457"/>
      <c r="AB4" s="457"/>
      <c r="AC4" s="457"/>
      <c r="AD4" s="457"/>
      <c r="AE4" s="457"/>
      <c r="AF4" s="457"/>
      <c r="AG4" s="457"/>
      <c r="AH4" s="457"/>
      <c r="AI4" s="457"/>
      <c r="AJ4" s="457"/>
      <c r="AK4" s="457"/>
      <c r="AL4" s="457"/>
      <c r="AM4" s="457"/>
      <c r="AN4" s="457"/>
    </row>
    <row r="5" spans="2:40" ht="12.75">
      <c r="B5" s="461" t="s">
        <v>343</v>
      </c>
      <c r="C5" s="462">
        <v>587</v>
      </c>
      <c r="D5" s="462">
        <v>531</v>
      </c>
      <c r="E5" s="462">
        <v>760.542</v>
      </c>
      <c r="F5" s="462">
        <v>717.185</v>
      </c>
      <c r="G5" s="462">
        <v>593.314</v>
      </c>
      <c r="H5" s="462">
        <v>445.674</v>
      </c>
      <c r="I5" s="462">
        <v>346</v>
      </c>
      <c r="J5" s="462">
        <v>113</v>
      </c>
      <c r="K5" s="462">
        <v>241</v>
      </c>
      <c r="V5" s="457"/>
      <c r="W5" s="457"/>
      <c r="X5" s="457"/>
      <c r="Y5" s="457"/>
      <c r="Z5" s="457"/>
      <c r="AA5" s="457"/>
      <c r="AB5" s="457"/>
      <c r="AC5" s="457"/>
      <c r="AD5" s="457"/>
      <c r="AE5" s="457"/>
      <c r="AF5" s="457"/>
      <c r="AG5" s="457"/>
      <c r="AH5" s="457"/>
      <c r="AI5" s="457"/>
      <c r="AJ5" s="457"/>
      <c r="AK5" s="457"/>
      <c r="AL5" s="457"/>
      <c r="AM5" s="457"/>
      <c r="AN5" s="457"/>
    </row>
    <row r="6" spans="2:40" ht="12.75">
      <c r="B6" s="461" t="s">
        <v>344</v>
      </c>
      <c r="C6" s="463">
        <v>473</v>
      </c>
      <c r="D6" s="463">
        <v>433</v>
      </c>
      <c r="E6" s="463">
        <v>180</v>
      </c>
      <c r="F6" s="463">
        <v>191</v>
      </c>
      <c r="G6" s="463">
        <v>434</v>
      </c>
      <c r="H6" s="463">
        <v>307</v>
      </c>
      <c r="I6" s="463">
        <v>387</v>
      </c>
      <c r="J6" s="463">
        <v>122</v>
      </c>
      <c r="K6" s="463">
        <v>89</v>
      </c>
      <c r="V6" s="457"/>
      <c r="W6" s="457"/>
      <c r="X6" s="457"/>
      <c r="Y6" s="457"/>
      <c r="Z6" s="457"/>
      <c r="AA6" s="457"/>
      <c r="AB6" s="457"/>
      <c r="AC6" s="457"/>
      <c r="AD6" s="457"/>
      <c r="AE6" s="457"/>
      <c r="AF6" s="457"/>
      <c r="AG6" s="457"/>
      <c r="AH6" s="457"/>
      <c r="AI6" s="457"/>
      <c r="AJ6" s="457"/>
      <c r="AK6" s="457"/>
      <c r="AL6" s="457"/>
      <c r="AM6" s="457"/>
      <c r="AN6" s="457"/>
    </row>
    <row r="7" spans="1:40" s="456" customFormat="1" ht="12.75">
      <c r="A7" s="450"/>
      <c r="B7" s="464" t="s">
        <v>18</v>
      </c>
      <c r="C7" s="465">
        <v>4759</v>
      </c>
      <c r="D7" s="465">
        <v>4932</v>
      </c>
      <c r="E7" s="465">
        <v>4818.1140000000005</v>
      </c>
      <c r="F7" s="465">
        <v>4943.298</v>
      </c>
      <c r="G7" s="465">
        <v>5171.961</v>
      </c>
      <c r="H7" s="465">
        <v>5009.96</v>
      </c>
      <c r="I7" s="465">
        <v>4946</v>
      </c>
      <c r="J7" s="465">
        <f>SUM(J4:J6)</f>
        <v>4632</v>
      </c>
      <c r="K7" s="465">
        <v>4683</v>
      </c>
      <c r="V7" s="457"/>
      <c r="W7" s="457"/>
      <c r="X7" s="457"/>
      <c r="Y7" s="457"/>
      <c r="Z7" s="457"/>
      <c r="AA7" s="457"/>
      <c r="AB7" s="457"/>
      <c r="AC7" s="457"/>
      <c r="AD7" s="457"/>
      <c r="AE7" s="457"/>
      <c r="AF7" s="457"/>
      <c r="AG7" s="457"/>
      <c r="AH7" s="457"/>
      <c r="AI7" s="457"/>
      <c r="AJ7" s="457"/>
      <c r="AK7" s="457"/>
      <c r="AL7" s="457"/>
      <c r="AM7" s="457"/>
      <c r="AN7" s="457"/>
    </row>
    <row r="8" spans="1:39" s="456" customFormat="1" ht="11.25">
      <c r="A8" s="450"/>
      <c r="B8" s="459"/>
      <c r="U8" s="457"/>
      <c r="V8" s="457"/>
      <c r="W8" s="457"/>
      <c r="X8" s="457"/>
      <c r="Y8" s="457"/>
      <c r="Z8" s="457"/>
      <c r="AA8" s="457"/>
      <c r="AB8" s="457"/>
      <c r="AC8" s="457"/>
      <c r="AD8" s="457"/>
      <c r="AE8" s="457"/>
      <c r="AF8" s="457"/>
      <c r="AG8" s="457"/>
      <c r="AH8" s="457"/>
      <c r="AI8" s="457"/>
      <c r="AJ8" s="457"/>
      <c r="AK8" s="457"/>
      <c r="AL8" s="457"/>
      <c r="AM8" s="457"/>
    </row>
    <row r="9" spans="1:39" s="456" customFormat="1" ht="15">
      <c r="A9" s="450"/>
      <c r="B9" s="32" t="s">
        <v>461</v>
      </c>
      <c r="U9" s="457"/>
      <c r="V9" s="457"/>
      <c r="W9" s="457"/>
      <c r="X9" s="457"/>
      <c r="Y9" s="457"/>
      <c r="Z9" s="457"/>
      <c r="AA9" s="457"/>
      <c r="AB9" s="457"/>
      <c r="AC9" s="457"/>
      <c r="AD9" s="457"/>
      <c r="AE9" s="457"/>
      <c r="AF9" s="457"/>
      <c r="AG9" s="457"/>
      <c r="AH9" s="457"/>
      <c r="AI9" s="457"/>
      <c r="AJ9" s="457"/>
      <c r="AK9" s="457"/>
      <c r="AL9" s="457"/>
      <c r="AM9" s="457"/>
    </row>
    <row r="11" spans="2:11" ht="15">
      <c r="B11" s="661" t="s">
        <v>448</v>
      </c>
      <c r="C11" s="624"/>
      <c r="D11" s="625"/>
      <c r="E11" s="625"/>
      <c r="F11" s="625"/>
      <c r="G11" s="625"/>
      <c r="H11" s="625"/>
      <c r="I11" s="625"/>
      <c r="J11" s="625"/>
      <c r="K11" s="625"/>
    </row>
    <row r="12" spans="2:11" ht="12.75">
      <c r="B12" s="626"/>
      <c r="C12" s="627" t="s">
        <v>5</v>
      </c>
      <c r="D12" s="627" t="s">
        <v>4</v>
      </c>
      <c r="E12" s="627" t="s">
        <v>83</v>
      </c>
      <c r="F12" s="627" t="s">
        <v>84</v>
      </c>
      <c r="G12" s="627" t="s">
        <v>5</v>
      </c>
      <c r="H12" s="627" t="s">
        <v>4</v>
      </c>
      <c r="I12" s="627" t="s">
        <v>83</v>
      </c>
      <c r="J12" s="627" t="s">
        <v>84</v>
      </c>
      <c r="K12" s="627" t="s">
        <v>5</v>
      </c>
    </row>
    <row r="13" spans="2:11" ht="12.75">
      <c r="B13" s="628" t="s">
        <v>16</v>
      </c>
      <c r="C13" s="629" t="s">
        <v>463</v>
      </c>
      <c r="D13" s="629" t="s">
        <v>463</v>
      </c>
      <c r="E13" s="629" t="s">
        <v>551</v>
      </c>
      <c r="F13" s="629" t="s">
        <v>551</v>
      </c>
      <c r="G13" s="629" t="s">
        <v>630</v>
      </c>
      <c r="H13" s="629" t="s">
        <v>630</v>
      </c>
      <c r="I13" s="629" t="s">
        <v>761</v>
      </c>
      <c r="J13" s="629" t="s">
        <v>761</v>
      </c>
      <c r="K13" s="629" t="s">
        <v>761</v>
      </c>
    </row>
    <row r="14" spans="2:11" ht="12.75">
      <c r="B14" s="630" t="s">
        <v>449</v>
      </c>
      <c r="C14" s="631">
        <v>358203546.91628385</v>
      </c>
      <c r="D14" s="631">
        <v>317310493.96624976</v>
      </c>
      <c r="E14" s="631">
        <v>323088286.4910919</v>
      </c>
      <c r="F14" s="632">
        <v>351577852.76552486</v>
      </c>
      <c r="G14" s="633">
        <v>380864</v>
      </c>
      <c r="H14" s="633">
        <v>367436</v>
      </c>
      <c r="I14" s="633">
        <v>361858</v>
      </c>
      <c r="J14" s="633">
        <v>399470</v>
      </c>
      <c r="K14" s="633">
        <v>435756</v>
      </c>
    </row>
    <row r="15" spans="2:11" ht="12.75">
      <c r="B15" s="630" t="s">
        <v>95</v>
      </c>
      <c r="C15" s="631">
        <v>1247928179.2637131</v>
      </c>
      <c r="D15" s="631">
        <v>1287044898.9025052</v>
      </c>
      <c r="E15" s="631">
        <v>1293512476.3786535</v>
      </c>
      <c r="F15" s="632">
        <v>1352179547.4210489</v>
      </c>
      <c r="G15" s="633">
        <v>1354762</v>
      </c>
      <c r="H15" s="633">
        <v>1340184</v>
      </c>
      <c r="I15" s="633">
        <v>1364296</v>
      </c>
      <c r="J15" s="633">
        <v>1388532</v>
      </c>
      <c r="K15" s="633">
        <v>1386827</v>
      </c>
    </row>
    <row r="16" spans="2:11" ht="12.75">
      <c r="B16" s="634" t="s">
        <v>450</v>
      </c>
      <c r="C16" s="635">
        <v>274255442.7669318</v>
      </c>
      <c r="D16" s="635">
        <v>275597552.22419024</v>
      </c>
      <c r="E16" s="635">
        <v>291382280.96957284</v>
      </c>
      <c r="F16" s="636">
        <v>294726445.4886894</v>
      </c>
      <c r="G16" s="634">
        <v>286018</v>
      </c>
      <c r="H16" s="634">
        <v>287647</v>
      </c>
      <c r="I16" s="634">
        <v>288664</v>
      </c>
      <c r="J16" s="634">
        <v>289690</v>
      </c>
      <c r="K16" s="634">
        <v>277469</v>
      </c>
    </row>
    <row r="17" spans="2:11" ht="12.75">
      <c r="B17" s="637" t="s">
        <v>451</v>
      </c>
      <c r="C17" s="638">
        <v>1880387168.9469287</v>
      </c>
      <c r="D17" s="638">
        <v>1879952945.092945</v>
      </c>
      <c r="E17" s="638">
        <v>1907983043.8393183</v>
      </c>
      <c r="F17" s="639">
        <v>1998483845.6752632</v>
      </c>
      <c r="G17" s="640">
        <v>2021644</v>
      </c>
      <c r="H17" s="640">
        <v>1995267</v>
      </c>
      <c r="I17" s="640">
        <v>2014818</v>
      </c>
      <c r="J17" s="640">
        <v>2077692</v>
      </c>
      <c r="K17" s="640">
        <v>2100052</v>
      </c>
    </row>
    <row r="18" spans="2:11" ht="12.75">
      <c r="B18" s="634" t="s">
        <v>658</v>
      </c>
      <c r="C18" s="635">
        <v>662227137.7609764</v>
      </c>
      <c r="D18" s="635">
        <v>676248039.131134</v>
      </c>
      <c r="E18" s="635">
        <v>676934523.5094839</v>
      </c>
      <c r="F18" s="636">
        <v>726639116.333856</v>
      </c>
      <c r="G18" s="634">
        <v>739937</v>
      </c>
      <c r="H18" s="634">
        <v>799032</v>
      </c>
      <c r="I18" s="634">
        <v>897177</v>
      </c>
      <c r="J18" s="634">
        <v>884639</v>
      </c>
      <c r="K18" s="634">
        <v>832728</v>
      </c>
    </row>
    <row r="19" spans="2:11" ht="12.75">
      <c r="B19" s="641" t="s">
        <v>103</v>
      </c>
      <c r="C19" s="638">
        <v>2542614306.7079053</v>
      </c>
      <c r="D19" s="638">
        <v>2556200984.224079</v>
      </c>
      <c r="E19" s="638">
        <v>2584917567.348802</v>
      </c>
      <c r="F19" s="639">
        <v>2725122962.009119</v>
      </c>
      <c r="G19" s="640">
        <v>2761581</v>
      </c>
      <c r="H19" s="640">
        <v>2794299</v>
      </c>
      <c r="I19" s="640">
        <v>2911995</v>
      </c>
      <c r="J19" s="640">
        <v>2962331</v>
      </c>
      <c r="K19" s="640">
        <v>2932780</v>
      </c>
    </row>
    <row r="20" spans="2:11" ht="12.75">
      <c r="B20" s="630"/>
      <c r="C20" s="642"/>
      <c r="D20" s="642"/>
      <c r="E20" s="642"/>
      <c r="F20" s="642"/>
      <c r="G20" s="642"/>
      <c r="H20" s="642"/>
      <c r="I20" s="642"/>
      <c r="J20" s="642"/>
      <c r="K20" s="642"/>
    </row>
    <row r="21" spans="2:11" ht="12.75">
      <c r="B21" s="643" t="s">
        <v>105</v>
      </c>
      <c r="C21" s="631">
        <v>216151913.02655014</v>
      </c>
      <c r="D21" s="631">
        <v>199707921.62375593</v>
      </c>
      <c r="E21" s="631">
        <v>199243044.44203472</v>
      </c>
      <c r="F21" s="632">
        <v>208266748.97448</v>
      </c>
      <c r="G21" s="633">
        <v>195993</v>
      </c>
      <c r="H21" s="633">
        <v>164875</v>
      </c>
      <c r="I21" s="633">
        <v>175280</v>
      </c>
      <c r="J21" s="633">
        <v>204056</v>
      </c>
      <c r="K21" s="633">
        <v>183453</v>
      </c>
    </row>
    <row r="22" spans="2:11" ht="12.75">
      <c r="B22" s="643" t="s">
        <v>106</v>
      </c>
      <c r="C22" s="631">
        <v>904445512.3398329</v>
      </c>
      <c r="D22" s="631">
        <v>888727793.170777</v>
      </c>
      <c r="E22" s="631">
        <v>894025137.8457234</v>
      </c>
      <c r="F22" s="632">
        <v>942676745.166597</v>
      </c>
      <c r="G22" s="633">
        <v>1003923</v>
      </c>
      <c r="H22" s="633">
        <v>1025493</v>
      </c>
      <c r="I22" s="633">
        <v>1057636</v>
      </c>
      <c r="J22" s="633">
        <v>1090040</v>
      </c>
      <c r="K22" s="633">
        <v>1103587</v>
      </c>
    </row>
    <row r="23" spans="2:11" ht="12.75">
      <c r="B23" s="643" t="s">
        <v>110</v>
      </c>
      <c r="C23" s="631">
        <v>725350332.5802193</v>
      </c>
      <c r="D23" s="631">
        <v>754912259.4662113</v>
      </c>
      <c r="E23" s="631">
        <v>776316461.358474</v>
      </c>
      <c r="F23" s="632">
        <v>812904391.625905</v>
      </c>
      <c r="G23" s="633">
        <v>766738</v>
      </c>
      <c r="H23" s="633">
        <v>764475</v>
      </c>
      <c r="I23" s="633">
        <v>733844</v>
      </c>
      <c r="J23" s="633">
        <v>748257</v>
      </c>
      <c r="K23" s="633">
        <v>747266</v>
      </c>
    </row>
    <row r="24" spans="2:11" ht="12.75">
      <c r="B24" s="634" t="s">
        <v>113</v>
      </c>
      <c r="C24" s="635">
        <v>22495461.5471538</v>
      </c>
      <c r="D24" s="635">
        <v>22792795.111707043</v>
      </c>
      <c r="E24" s="635">
        <v>22329901.06648975</v>
      </c>
      <c r="F24" s="636">
        <v>26404348.3084367</v>
      </c>
      <c r="G24" s="634">
        <v>29830</v>
      </c>
      <c r="H24" s="634">
        <v>35878</v>
      </c>
      <c r="I24" s="634">
        <v>38941</v>
      </c>
      <c r="J24" s="634">
        <v>33320</v>
      </c>
      <c r="K24" s="634">
        <v>33164</v>
      </c>
    </row>
    <row r="25" spans="2:11" ht="12.75">
      <c r="B25" s="644" t="s">
        <v>452</v>
      </c>
      <c r="C25" s="638">
        <v>1868443219.493756</v>
      </c>
      <c r="D25" s="638">
        <v>1866140769.372451</v>
      </c>
      <c r="E25" s="638">
        <v>1891914544.7127218</v>
      </c>
      <c r="F25" s="639">
        <v>1990252234.07542</v>
      </c>
      <c r="G25" s="640">
        <v>1996484</v>
      </c>
      <c r="H25" s="640">
        <v>1990721</v>
      </c>
      <c r="I25" s="640">
        <v>2005701</v>
      </c>
      <c r="J25" s="640">
        <v>2075673</v>
      </c>
      <c r="K25" s="640">
        <v>2067470</v>
      </c>
    </row>
    <row r="26" spans="2:11" ht="12.75">
      <c r="B26" s="634" t="s">
        <v>659</v>
      </c>
      <c r="C26" s="635">
        <v>674171087.2141497</v>
      </c>
      <c r="D26" s="635">
        <v>690060214.8516283</v>
      </c>
      <c r="E26" s="635">
        <v>693003022.6360803</v>
      </c>
      <c r="F26" s="636">
        <v>734870727.933701</v>
      </c>
      <c r="G26" s="634">
        <v>765097</v>
      </c>
      <c r="H26" s="634">
        <v>803578</v>
      </c>
      <c r="I26" s="634">
        <v>906294</v>
      </c>
      <c r="J26" s="634">
        <v>886658</v>
      </c>
      <c r="K26" s="634">
        <v>865310</v>
      </c>
    </row>
    <row r="27" spans="2:11" ht="12.75">
      <c r="B27" s="645" t="s">
        <v>116</v>
      </c>
      <c r="C27" s="646">
        <v>2542614306.707906</v>
      </c>
      <c r="D27" s="646">
        <v>2556200984.224079</v>
      </c>
      <c r="E27" s="646">
        <v>2584917567.348802</v>
      </c>
      <c r="F27" s="647">
        <v>2725122962.00912</v>
      </c>
      <c r="G27" s="648">
        <v>2761581</v>
      </c>
      <c r="H27" s="648">
        <v>2794299</v>
      </c>
      <c r="I27" s="648">
        <v>2911995</v>
      </c>
      <c r="J27" s="648">
        <v>2962331</v>
      </c>
      <c r="K27" s="648">
        <v>2932780</v>
      </c>
    </row>
    <row r="28" spans="2:11" ht="12.75">
      <c r="B28" s="649"/>
      <c r="C28" s="650">
        <v>0</v>
      </c>
      <c r="D28" s="650">
        <v>0</v>
      </c>
      <c r="E28" s="650">
        <f aca="true" t="shared" si="0" ref="E28:J28">E19-E27</f>
        <v>0</v>
      </c>
      <c r="F28" s="650">
        <f t="shared" si="0"/>
        <v>0</v>
      </c>
      <c r="G28" s="650">
        <f t="shared" si="0"/>
        <v>0</v>
      </c>
      <c r="H28" s="650">
        <f t="shared" si="0"/>
        <v>0</v>
      </c>
      <c r="I28" s="650">
        <f t="shared" si="0"/>
        <v>0</v>
      </c>
      <c r="J28" s="650">
        <f t="shared" si="0"/>
        <v>0</v>
      </c>
      <c r="K28" s="650">
        <f>K19-K27</f>
        <v>0</v>
      </c>
    </row>
    <row r="29" spans="2:11" ht="12.75">
      <c r="B29" s="644"/>
      <c r="C29" s="651"/>
      <c r="D29" s="651"/>
      <c r="E29" s="651"/>
      <c r="F29" s="651"/>
      <c r="G29" s="651"/>
      <c r="H29" s="651"/>
      <c r="I29" s="651"/>
      <c r="J29" s="651"/>
      <c r="K29" s="651"/>
    </row>
    <row r="30" spans="2:11" ht="15">
      <c r="B30" s="661" t="s">
        <v>453</v>
      </c>
      <c r="C30" s="716"/>
      <c r="D30" s="716"/>
      <c r="E30" s="716"/>
      <c r="F30" s="716"/>
      <c r="G30" s="716"/>
      <c r="H30" s="716"/>
      <c r="I30" s="716"/>
      <c r="J30" s="716"/>
      <c r="K30" s="716"/>
    </row>
    <row r="31" spans="2:11" ht="12.75">
      <c r="B31" s="626"/>
      <c r="C31" s="627" t="s">
        <v>5</v>
      </c>
      <c r="D31" s="627" t="s">
        <v>4</v>
      </c>
      <c r="E31" s="627" t="s">
        <v>83</v>
      </c>
      <c r="F31" s="627" t="s">
        <v>84</v>
      </c>
      <c r="G31" s="627" t="s">
        <v>5</v>
      </c>
      <c r="H31" s="627" t="s">
        <v>4</v>
      </c>
      <c r="I31" s="627" t="s">
        <v>83</v>
      </c>
      <c r="J31" s="627" t="s">
        <v>84</v>
      </c>
      <c r="K31" s="627" t="s">
        <v>5</v>
      </c>
    </row>
    <row r="32" spans="2:11" ht="12.75">
      <c r="B32" s="628" t="s">
        <v>16</v>
      </c>
      <c r="C32" s="629" t="s">
        <v>463</v>
      </c>
      <c r="D32" s="629" t="s">
        <v>463</v>
      </c>
      <c r="E32" s="629" t="s">
        <v>551</v>
      </c>
      <c r="F32" s="629" t="s">
        <v>630</v>
      </c>
      <c r="G32" s="629" t="s">
        <v>630</v>
      </c>
      <c r="H32" s="629" t="s">
        <v>630</v>
      </c>
      <c r="I32" s="629" t="s">
        <v>761</v>
      </c>
      <c r="J32" s="629" t="s">
        <v>761</v>
      </c>
      <c r="K32" s="629" t="s">
        <v>761</v>
      </c>
    </row>
    <row r="33" spans="2:11" ht="12.75">
      <c r="B33" s="630" t="s">
        <v>449</v>
      </c>
      <c r="C33" s="633">
        <v>138</v>
      </c>
      <c r="D33" s="633">
        <v>399</v>
      </c>
      <c r="E33" s="633">
        <v>344</v>
      </c>
      <c r="F33" s="633">
        <v>388</v>
      </c>
      <c r="G33" s="633">
        <v>397</v>
      </c>
      <c r="H33" s="633">
        <v>349</v>
      </c>
      <c r="I33" s="633">
        <v>425</v>
      </c>
      <c r="J33" s="633">
        <v>262</v>
      </c>
      <c r="K33" s="633">
        <v>303</v>
      </c>
    </row>
    <row r="34" spans="2:11" ht="12.75">
      <c r="B34" s="630" t="s">
        <v>520</v>
      </c>
      <c r="C34" s="642">
        <v>8586</v>
      </c>
      <c r="D34" s="642">
        <v>8571</v>
      </c>
      <c r="E34" s="642">
        <v>8221</v>
      </c>
      <c r="F34" s="642">
        <v>8341</v>
      </c>
      <c r="G34" s="642">
        <v>8097</v>
      </c>
      <c r="H34" s="642">
        <v>7672</v>
      </c>
      <c r="I34" s="642">
        <v>7240</v>
      </c>
      <c r="J34" s="642">
        <v>6774</v>
      </c>
      <c r="K34" s="642">
        <v>6409</v>
      </c>
    </row>
    <row r="35" spans="2:11" ht="12.75">
      <c r="B35" s="634" t="s">
        <v>450</v>
      </c>
      <c r="C35" s="652">
        <v>1055</v>
      </c>
      <c r="D35" s="652">
        <v>1233</v>
      </c>
      <c r="E35" s="652">
        <v>1154</v>
      </c>
      <c r="F35" s="652">
        <v>1124</v>
      </c>
      <c r="G35" s="652">
        <v>1263</v>
      </c>
      <c r="H35" s="652">
        <v>1024</v>
      </c>
      <c r="I35" s="652">
        <v>911</v>
      </c>
      <c r="J35" s="652">
        <v>771</v>
      </c>
      <c r="K35" s="652">
        <v>732</v>
      </c>
    </row>
    <row r="36" spans="2:11" ht="12.75">
      <c r="B36" s="637" t="s">
        <v>454</v>
      </c>
      <c r="C36" s="653">
        <f aca="true" t="shared" si="1" ref="C36:H36">SUM(C33:C35)</f>
        <v>9779</v>
      </c>
      <c r="D36" s="653">
        <f t="shared" si="1"/>
        <v>10203</v>
      </c>
      <c r="E36" s="653">
        <f t="shared" si="1"/>
        <v>9719</v>
      </c>
      <c r="F36" s="653">
        <f t="shared" si="1"/>
        <v>9853</v>
      </c>
      <c r="G36" s="653">
        <f t="shared" si="1"/>
        <v>9757</v>
      </c>
      <c r="H36" s="653">
        <f t="shared" si="1"/>
        <v>9045</v>
      </c>
      <c r="I36" s="653">
        <f>SUM(I33:I35)</f>
        <v>8576</v>
      </c>
      <c r="J36" s="653">
        <v>7807</v>
      </c>
      <c r="K36" s="653">
        <v>7444</v>
      </c>
    </row>
    <row r="37" spans="2:11" ht="12.75">
      <c r="B37" s="634" t="s">
        <v>658</v>
      </c>
      <c r="C37" s="652">
        <v>1125</v>
      </c>
      <c r="D37" s="652">
        <v>1236</v>
      </c>
      <c r="E37" s="652">
        <v>1291</v>
      </c>
      <c r="F37" s="652">
        <v>1243</v>
      </c>
      <c r="G37" s="652">
        <v>1215</v>
      </c>
      <c r="H37" s="652">
        <v>1434</v>
      </c>
      <c r="I37" s="652">
        <v>1627</v>
      </c>
      <c r="J37" s="652">
        <v>1591</v>
      </c>
      <c r="K37" s="652">
        <v>1639</v>
      </c>
    </row>
    <row r="38" spans="2:11" ht="12.75">
      <c r="B38" s="644" t="s">
        <v>455</v>
      </c>
      <c r="C38" s="653">
        <v>10904</v>
      </c>
      <c r="D38" s="653">
        <v>11439</v>
      </c>
      <c r="E38" s="653">
        <v>11010</v>
      </c>
      <c r="F38" s="653">
        <v>11096</v>
      </c>
      <c r="G38" s="653">
        <v>10972</v>
      </c>
      <c r="H38" s="653">
        <v>10479</v>
      </c>
      <c r="I38" s="653">
        <f>SUM(I36:I37)</f>
        <v>10203</v>
      </c>
      <c r="J38" s="653">
        <v>9398</v>
      </c>
      <c r="K38" s="653">
        <v>9083</v>
      </c>
    </row>
    <row r="39" spans="2:11" ht="12.75">
      <c r="B39" s="630"/>
      <c r="C39" s="654"/>
      <c r="D39" s="654"/>
      <c r="E39" s="654"/>
      <c r="F39" s="654"/>
      <c r="G39" s="654"/>
      <c r="H39" s="654"/>
      <c r="I39" s="654"/>
      <c r="J39" s="654"/>
      <c r="K39" s="654"/>
    </row>
    <row r="40" spans="2:11" ht="12.75">
      <c r="B40" s="643" t="s">
        <v>105</v>
      </c>
      <c r="C40" s="642">
        <v>-19</v>
      </c>
      <c r="D40" s="642">
        <v>-297</v>
      </c>
      <c r="E40" s="642">
        <v>-213</v>
      </c>
      <c r="F40" s="642">
        <v>-256</v>
      </c>
      <c r="G40" s="642">
        <v>-214</v>
      </c>
      <c r="H40" s="642">
        <v>-187</v>
      </c>
      <c r="I40" s="642">
        <v>-144</v>
      </c>
      <c r="J40" s="642">
        <v>-34</v>
      </c>
      <c r="K40" s="642">
        <v>-115</v>
      </c>
    </row>
    <row r="41" spans="2:11" ht="12.75">
      <c r="B41" s="643" t="s">
        <v>521</v>
      </c>
      <c r="C41" s="642">
        <v>-1906</v>
      </c>
      <c r="D41" s="642">
        <v>-1814</v>
      </c>
      <c r="E41" s="642">
        <v>-1692</v>
      </c>
      <c r="F41" s="642">
        <v>-1695</v>
      </c>
      <c r="G41" s="642">
        <v>-1467</v>
      </c>
      <c r="H41" s="642">
        <v>-1201</v>
      </c>
      <c r="I41" s="642">
        <v>-1285</v>
      </c>
      <c r="J41" s="642">
        <v>-1078</v>
      </c>
      <c r="K41" s="642">
        <v>-996</v>
      </c>
    </row>
    <row r="42" spans="2:11" ht="12.75">
      <c r="B42" s="643" t="s">
        <v>110</v>
      </c>
      <c r="C42" s="642">
        <v>-3077</v>
      </c>
      <c r="D42" s="642">
        <v>-3314</v>
      </c>
      <c r="E42" s="642">
        <v>-3273</v>
      </c>
      <c r="F42" s="642">
        <v>-3168</v>
      </c>
      <c r="G42" s="642">
        <v>-3420</v>
      </c>
      <c r="H42" s="642">
        <v>-3106</v>
      </c>
      <c r="I42" s="642">
        <v>-2966</v>
      </c>
      <c r="J42" s="642">
        <v>-3021</v>
      </c>
      <c r="K42" s="642">
        <v>-2788</v>
      </c>
    </row>
    <row r="43" spans="2:11" ht="12.75">
      <c r="B43" s="634" t="s">
        <v>113</v>
      </c>
      <c r="C43" s="652">
        <v>-365</v>
      </c>
      <c r="D43" s="652">
        <v>-371</v>
      </c>
      <c r="E43" s="652">
        <v>-376</v>
      </c>
      <c r="F43" s="652">
        <v>-377</v>
      </c>
      <c r="G43" s="652">
        <v>-365</v>
      </c>
      <c r="H43" s="652">
        <v>-434</v>
      </c>
      <c r="I43" s="652">
        <v>-499</v>
      </c>
      <c r="J43" s="652">
        <v>-351</v>
      </c>
      <c r="K43" s="652">
        <v>-356</v>
      </c>
    </row>
    <row r="44" spans="2:11" ht="12.75">
      <c r="B44" s="644" t="s">
        <v>456</v>
      </c>
      <c r="C44" s="653">
        <f aca="true" t="shared" si="2" ref="C44:H44">SUM(C40:C43)</f>
        <v>-5367</v>
      </c>
      <c r="D44" s="653">
        <f t="shared" si="2"/>
        <v>-5796</v>
      </c>
      <c r="E44" s="653">
        <f t="shared" si="2"/>
        <v>-5554</v>
      </c>
      <c r="F44" s="653">
        <f t="shared" si="2"/>
        <v>-5496</v>
      </c>
      <c r="G44" s="653">
        <f t="shared" si="2"/>
        <v>-5466</v>
      </c>
      <c r="H44" s="653">
        <f t="shared" si="2"/>
        <v>-4928</v>
      </c>
      <c r="I44" s="653">
        <f>SUM(I40:I43)</f>
        <v>-4894</v>
      </c>
      <c r="J44" s="653">
        <v>-4484</v>
      </c>
      <c r="K44" s="653">
        <v>-4255</v>
      </c>
    </row>
    <row r="45" spans="2:11" ht="12.75">
      <c r="B45" s="634" t="s">
        <v>659</v>
      </c>
      <c r="C45" s="652">
        <v>-778</v>
      </c>
      <c r="D45" s="652">
        <v>-711</v>
      </c>
      <c r="E45" s="652">
        <v>-638</v>
      </c>
      <c r="F45" s="652">
        <v>-657</v>
      </c>
      <c r="G45" s="652">
        <v>-334</v>
      </c>
      <c r="H45" s="652">
        <v>-541</v>
      </c>
      <c r="I45" s="652">
        <v>-363</v>
      </c>
      <c r="J45" s="652">
        <v>-283</v>
      </c>
      <c r="K45" s="652">
        <v>-144</v>
      </c>
    </row>
    <row r="46" spans="2:11" ht="12.75">
      <c r="B46" s="645" t="s">
        <v>457</v>
      </c>
      <c r="C46" s="655">
        <v>-6145</v>
      </c>
      <c r="D46" s="655">
        <v>-6507</v>
      </c>
      <c r="E46" s="655">
        <v>-6192</v>
      </c>
      <c r="F46" s="655">
        <v>-6153</v>
      </c>
      <c r="G46" s="655">
        <v>-5800</v>
      </c>
      <c r="H46" s="655">
        <v>-5469</v>
      </c>
      <c r="I46" s="655">
        <f>SUM(I44:I45)</f>
        <v>-5257</v>
      </c>
      <c r="J46" s="655">
        <v>-4767</v>
      </c>
      <c r="K46" s="655">
        <v>-4399</v>
      </c>
    </row>
    <row r="47" spans="2:11" ht="12.75">
      <c r="B47" s="656" t="s">
        <v>522</v>
      </c>
      <c r="C47" s="625"/>
      <c r="D47" s="625"/>
      <c r="E47" s="625"/>
      <c r="F47" s="625"/>
      <c r="G47" s="625"/>
      <c r="H47" s="625"/>
      <c r="I47" s="625"/>
      <c r="J47" s="625"/>
      <c r="K47" s="625"/>
    </row>
    <row r="48" spans="2:11" ht="12">
      <c r="B48" s="713"/>
      <c r="C48" s="716"/>
      <c r="D48" s="716"/>
      <c r="E48" s="716"/>
      <c r="F48" s="716"/>
      <c r="G48" s="716"/>
      <c r="H48" s="716"/>
      <c r="I48" s="716"/>
      <c r="J48" s="716"/>
      <c r="K48" s="716"/>
    </row>
    <row r="49" spans="2:11" ht="15">
      <c r="B49" s="661" t="s">
        <v>158</v>
      </c>
      <c r="C49" s="716"/>
      <c r="D49" s="716"/>
      <c r="E49" s="716"/>
      <c r="F49" s="716"/>
      <c r="G49" s="716"/>
      <c r="H49" s="716"/>
      <c r="I49" s="716"/>
      <c r="J49" s="716"/>
      <c r="K49" s="716"/>
    </row>
    <row r="50" spans="2:11" ht="12.75">
      <c r="B50" s="626"/>
      <c r="C50" s="627" t="s">
        <v>5</v>
      </c>
      <c r="D50" s="627" t="s">
        <v>4</v>
      </c>
      <c r="E50" s="627" t="s">
        <v>83</v>
      </c>
      <c r="F50" s="627" t="s">
        <v>84</v>
      </c>
      <c r="G50" s="627" t="s">
        <v>5</v>
      </c>
      <c r="H50" s="627" t="s">
        <v>4</v>
      </c>
      <c r="I50" s="627" t="s">
        <v>83</v>
      </c>
      <c r="J50" s="627" t="s">
        <v>84</v>
      </c>
      <c r="K50" s="627" t="s">
        <v>5</v>
      </c>
    </row>
    <row r="51" spans="2:11" ht="12.75">
      <c r="B51" s="628"/>
      <c r="C51" s="629" t="s">
        <v>463</v>
      </c>
      <c r="D51" s="629" t="s">
        <v>463</v>
      </c>
      <c r="E51" s="629" t="s">
        <v>551</v>
      </c>
      <c r="F51" s="629" t="s">
        <v>551</v>
      </c>
      <c r="G51" s="629" t="s">
        <v>630</v>
      </c>
      <c r="H51" s="629" t="s">
        <v>630</v>
      </c>
      <c r="I51" s="629" t="s">
        <v>761</v>
      </c>
      <c r="J51" s="629" t="s">
        <v>761</v>
      </c>
      <c r="K51" s="629" t="s">
        <v>761</v>
      </c>
    </row>
    <row r="52" spans="2:11" ht="12.75">
      <c r="B52" s="630" t="s">
        <v>449</v>
      </c>
      <c r="C52" s="657">
        <v>0.0015378124333856014</v>
      </c>
      <c r="D52" s="657">
        <v>0.005030179267375626</v>
      </c>
      <c r="E52" s="657">
        <v>0.004258135024620398</v>
      </c>
      <c r="F52" s="657">
        <v>0.004413605824336111</v>
      </c>
      <c r="G52" s="657">
        <v>0.004180909442883852</v>
      </c>
      <c r="H52" s="657">
        <v>0.003800551982251926</v>
      </c>
      <c r="I52" s="657">
        <v>0.00470252284737403</v>
      </c>
      <c r="J52" s="657">
        <v>0.0026</v>
      </c>
      <c r="K52" s="657">
        <v>0.0028</v>
      </c>
    </row>
    <row r="53" spans="2:11" ht="12.75">
      <c r="B53" s="630" t="s">
        <v>95</v>
      </c>
      <c r="C53" s="657">
        <v>0.027520944530765312</v>
      </c>
      <c r="D53" s="657">
        <v>0.026638813789716054</v>
      </c>
      <c r="E53" s="657">
        <v>0.025420159741070467</v>
      </c>
      <c r="F53" s="657">
        <v>0.02467515596285318</v>
      </c>
      <c r="G53" s="657">
        <v>0.023892396925590555</v>
      </c>
      <c r="H53" s="657">
        <v>0.022896211459446682</v>
      </c>
      <c r="I53" s="657">
        <v>0.021226252317717898</v>
      </c>
      <c r="J53" s="657">
        <v>0.0195</v>
      </c>
      <c r="K53" s="657">
        <v>0.0185</v>
      </c>
    </row>
    <row r="54" spans="2:11" ht="12.75">
      <c r="B54" s="634" t="s">
        <v>450</v>
      </c>
      <c r="C54" s="658">
        <v>0.015382393250845896</v>
      </c>
      <c r="D54" s="658">
        <v>0.017900528521523833</v>
      </c>
      <c r="E54" s="658">
        <v>0.01584798428068531</v>
      </c>
      <c r="F54" s="658">
        <v>0.015258639613812236</v>
      </c>
      <c r="G54" s="658">
        <v>0.017658276210477906</v>
      </c>
      <c r="H54" s="658">
        <v>0.0142354314462282</v>
      </c>
      <c r="I54" s="658">
        <v>0.01261639939080307</v>
      </c>
      <c r="J54" s="658">
        <v>0.0106</v>
      </c>
      <c r="K54" s="658">
        <v>0.0106</v>
      </c>
    </row>
    <row r="55" spans="2:11" ht="12.75">
      <c r="B55" s="637" t="s">
        <v>458</v>
      </c>
      <c r="C55" s="659">
        <v>0.02080088493783804</v>
      </c>
      <c r="D55" s="659">
        <v>0.021710553989940897</v>
      </c>
      <c r="E55" s="659">
        <v>0.020374850426142052</v>
      </c>
      <c r="F55" s="659">
        <v>0.019721996744047916</v>
      </c>
      <c r="G55" s="659">
        <v>0.019305894827804326</v>
      </c>
      <c r="H55" s="659">
        <v>0.018132087297993253</v>
      </c>
      <c r="I55" s="659">
        <v>0.01702507882286439</v>
      </c>
      <c r="J55" s="659">
        <v>0.015</v>
      </c>
      <c r="K55" s="659">
        <v>0.0142</v>
      </c>
    </row>
    <row r="56" spans="2:11" ht="12.75">
      <c r="B56" s="630"/>
      <c r="C56" s="657"/>
      <c r="D56" s="657"/>
      <c r="E56" s="657"/>
      <c r="F56" s="657"/>
      <c r="G56" s="657"/>
      <c r="H56" s="657"/>
      <c r="I56" s="657"/>
      <c r="J56" s="657"/>
      <c r="K56" s="657"/>
    </row>
    <row r="57" spans="2:11" ht="12.75">
      <c r="B57" s="643" t="s">
        <v>105</v>
      </c>
      <c r="C57" s="657">
        <v>-0.0003408959142839195</v>
      </c>
      <c r="D57" s="657">
        <v>-0.005942914795489479</v>
      </c>
      <c r="E57" s="657">
        <v>-0.004277433607138113</v>
      </c>
      <c r="F57" s="657">
        <v>-0.004924514696019962</v>
      </c>
      <c r="G57" s="657">
        <v>-0.004375467529170369</v>
      </c>
      <c r="H57" s="657">
        <v>-0.004513909111676317</v>
      </c>
      <c r="I57" s="657">
        <v>-0.00329345294874947</v>
      </c>
      <c r="J57" s="657">
        <v>-0.0007</v>
      </c>
      <c r="K57" s="657">
        <v>-0.0025</v>
      </c>
    </row>
    <row r="58" spans="2:11" ht="12.75">
      <c r="B58" s="643" t="s">
        <v>106</v>
      </c>
      <c r="C58" s="657">
        <v>-0.008428701613407481</v>
      </c>
      <c r="D58" s="657">
        <v>-0.008165494062055424</v>
      </c>
      <c r="E58" s="657">
        <v>-0.007568832851314142</v>
      </c>
      <c r="F58" s="657">
        <v>-0.0071933605504647165</v>
      </c>
      <c r="G58" s="657">
        <v>-0.005848481707148878</v>
      </c>
      <c r="H58" s="657">
        <v>-0.004684518535324682</v>
      </c>
      <c r="I58" s="657">
        <v>-0.00485799402186827</v>
      </c>
      <c r="J58" s="657">
        <v>-0.004</v>
      </c>
      <c r="K58" s="657">
        <v>-0.0036</v>
      </c>
    </row>
    <row r="59" spans="2:11" ht="12.75">
      <c r="B59" s="643" t="s">
        <v>110</v>
      </c>
      <c r="C59" s="657">
        <v>-0.016964453352799537</v>
      </c>
      <c r="D59" s="657">
        <v>-0.017561120790705903</v>
      </c>
      <c r="E59" s="657">
        <v>-0.016861291807661626</v>
      </c>
      <c r="F59" s="657">
        <v>-0.015586593553412296</v>
      </c>
      <c r="G59" s="657">
        <v>-0.017838718302000484</v>
      </c>
      <c r="H59" s="657">
        <v>-0.016252030212360002</v>
      </c>
      <c r="I59" s="657">
        <v>-0.0161664757489344</v>
      </c>
      <c r="J59" s="657">
        <v>-0.0161</v>
      </c>
      <c r="K59" s="657">
        <v>-0.0149</v>
      </c>
    </row>
    <row r="60" spans="2:11" ht="12.75">
      <c r="B60" s="634" t="s">
        <v>113</v>
      </c>
      <c r="C60" s="658">
        <v>-0.06492844910981306</v>
      </c>
      <c r="D60" s="658">
        <v>-0.0652110825043417</v>
      </c>
      <c r="E60" s="658">
        <v>-0.06730485809400341</v>
      </c>
      <c r="F60" s="658">
        <v>-0.05713390001190186</v>
      </c>
      <c r="G60" s="658">
        <v>-0.049002373302001585</v>
      </c>
      <c r="H60" s="658">
        <v>-0.04842855685546827</v>
      </c>
      <c r="I60" s="658">
        <v>-0.0512276520653551</v>
      </c>
      <c r="J60" s="658">
        <v>-0.0421</v>
      </c>
      <c r="K60" s="658">
        <v>-0.043</v>
      </c>
    </row>
    <row r="61" spans="2:11" ht="12.75">
      <c r="B61" s="644" t="s">
        <v>459</v>
      </c>
      <c r="C61" s="660">
        <v>-0.011486971474942338</v>
      </c>
      <c r="D61" s="660">
        <v>-0.012425213187596902</v>
      </c>
      <c r="E61" s="660">
        <v>-0.011740268608947498</v>
      </c>
      <c r="F61" s="660">
        <v>-0.011046650141278733</v>
      </c>
      <c r="G61" s="660">
        <v>-0.010953433655577813</v>
      </c>
      <c r="H61" s="660">
        <v>-0.009900915253370194</v>
      </c>
      <c r="I61" s="660">
        <v>-0.00975908008478129</v>
      </c>
      <c r="J61" s="660">
        <v>-0.0086</v>
      </c>
      <c r="K61" s="660">
        <v>-0.0082</v>
      </c>
    </row>
    <row r="62" spans="2:11" ht="13.5" thickBot="1">
      <c r="B62" s="714" t="s">
        <v>460</v>
      </c>
      <c r="C62" s="715">
        <v>0.010124184289743165</v>
      </c>
      <c r="D62" s="715">
        <v>0.010493349847629542</v>
      </c>
      <c r="E62" s="715">
        <v>0.010101450085787738</v>
      </c>
      <c r="F62" s="715">
        <v>0.009893122755834694</v>
      </c>
      <c r="G62" s="715">
        <v>0.010232486707843222</v>
      </c>
      <c r="H62" s="715">
        <v>0.010043794649774247</v>
      </c>
      <c r="I62" s="715">
        <v>0.009819588257139886</v>
      </c>
      <c r="J62" s="715">
        <v>0.0089</v>
      </c>
      <c r="K62" s="715">
        <v>0.0089</v>
      </c>
    </row>
    <row r="64" spans="2:11" ht="31.5" customHeight="1">
      <c r="B64" s="946" t="s">
        <v>779</v>
      </c>
      <c r="C64" s="947"/>
      <c r="D64" s="947"/>
      <c r="E64" s="947"/>
      <c r="F64" s="947"/>
      <c r="G64" s="947"/>
      <c r="H64" s="947"/>
      <c r="I64" s="947"/>
      <c r="J64" s="947"/>
      <c r="K64" s="947"/>
    </row>
  </sheetData>
  <sheetProtection/>
  <mergeCells count="1">
    <mergeCell ref="B64:K64"/>
  </mergeCells>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98" r:id="rId2"/>
  <headerFooter alignWithMargins="0">
    <oddFooter>&amp;L&amp;F&amp;C&amp;D&amp;R&amp;P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O31"/>
  <sheetViews>
    <sheetView showGridLines="0" showZeros="0" zoomScalePageLayoutView="0" workbookViewId="0" topLeftCell="A1">
      <selection activeCell="A1" sqref="A1"/>
    </sheetView>
  </sheetViews>
  <sheetFormatPr defaultColWidth="8.00390625" defaultRowHeight="12.75"/>
  <cols>
    <col min="1" max="1" width="2.421875" style="449" customWidth="1"/>
    <col min="2" max="2" width="34.421875" style="449" bestFit="1" customWidth="1"/>
    <col min="3" max="3" width="8.7109375" style="458" customWidth="1"/>
    <col min="4" max="16384" width="8.00390625" style="458" customWidth="1"/>
  </cols>
  <sheetData>
    <row r="1" spans="1:39" s="456" customFormat="1" ht="15">
      <c r="A1" s="450"/>
      <c r="B1" s="31" t="s">
        <v>54</v>
      </c>
      <c r="U1" s="457"/>
      <c r="V1" s="457"/>
      <c r="W1" s="457"/>
      <c r="X1" s="457"/>
      <c r="Y1" s="457"/>
      <c r="Z1" s="457"/>
      <c r="AA1" s="457"/>
      <c r="AB1" s="457"/>
      <c r="AC1" s="457"/>
      <c r="AD1" s="457"/>
      <c r="AE1" s="457"/>
      <c r="AF1" s="457"/>
      <c r="AG1" s="457"/>
      <c r="AH1" s="457"/>
      <c r="AI1" s="457"/>
      <c r="AJ1" s="457"/>
      <c r="AK1" s="457"/>
      <c r="AL1" s="457"/>
      <c r="AM1" s="457"/>
    </row>
    <row r="2" spans="1:39" s="456" customFormat="1" ht="15">
      <c r="A2" s="450"/>
      <c r="B2" s="31" t="s">
        <v>20</v>
      </c>
      <c r="U2" s="457"/>
      <c r="V2" s="457"/>
      <c r="W2" s="457"/>
      <c r="X2" s="457"/>
      <c r="Y2" s="457"/>
      <c r="Z2" s="457"/>
      <c r="AA2" s="457"/>
      <c r="AB2" s="457"/>
      <c r="AC2" s="457"/>
      <c r="AD2" s="457"/>
      <c r="AE2" s="457"/>
      <c r="AF2" s="457"/>
      <c r="AG2" s="457"/>
      <c r="AH2" s="457"/>
      <c r="AI2" s="457"/>
      <c r="AJ2" s="457"/>
      <c r="AK2" s="457"/>
      <c r="AL2" s="457"/>
      <c r="AM2" s="457"/>
    </row>
    <row r="3" spans="1:41" s="456" customFormat="1" ht="24">
      <c r="A3" s="450"/>
      <c r="B3" s="24" t="s">
        <v>16</v>
      </c>
      <c r="C3" s="25" t="s">
        <v>509</v>
      </c>
      <c r="D3" s="25" t="s">
        <v>526</v>
      </c>
      <c r="E3" s="25" t="s">
        <v>550</v>
      </c>
      <c r="F3" s="25" t="s">
        <v>616</v>
      </c>
      <c r="G3" s="25" t="s">
        <v>643</v>
      </c>
      <c r="H3" s="25" t="s">
        <v>734</v>
      </c>
      <c r="I3" s="25" t="s">
        <v>760</v>
      </c>
      <c r="J3" s="25" t="s">
        <v>811</v>
      </c>
      <c r="K3" s="25" t="s">
        <v>849</v>
      </c>
      <c r="W3" s="457"/>
      <c r="X3" s="457"/>
      <c r="Y3" s="457"/>
      <c r="Z3" s="457"/>
      <c r="AA3" s="457"/>
      <c r="AB3" s="457"/>
      <c r="AC3" s="457"/>
      <c r="AD3" s="457"/>
      <c r="AE3" s="457"/>
      <c r="AF3" s="457"/>
      <c r="AG3" s="457"/>
      <c r="AH3" s="457"/>
      <c r="AI3" s="457"/>
      <c r="AJ3" s="457"/>
      <c r="AK3" s="457"/>
      <c r="AL3" s="457"/>
      <c r="AM3" s="457"/>
      <c r="AN3" s="457"/>
      <c r="AO3" s="457"/>
    </row>
    <row r="4" spans="1:11" s="456" customFormat="1" ht="12">
      <c r="A4" s="450"/>
      <c r="B4" s="14" t="s">
        <v>55</v>
      </c>
      <c r="C4" s="15">
        <v>727</v>
      </c>
      <c r="D4" s="15">
        <v>541</v>
      </c>
      <c r="E4" s="15">
        <v>842</v>
      </c>
      <c r="F4" s="15">
        <v>684</v>
      </c>
      <c r="G4" s="15">
        <v>172</v>
      </c>
      <c r="H4" s="15">
        <v>201</v>
      </c>
      <c r="I4" s="15">
        <v>1551</v>
      </c>
      <c r="J4" s="15">
        <v>-1300</v>
      </c>
      <c r="K4" s="15">
        <v>-1069</v>
      </c>
    </row>
    <row r="5" spans="1:11" s="456" customFormat="1" ht="12">
      <c r="A5" s="450"/>
      <c r="B5" s="20" t="s">
        <v>56</v>
      </c>
      <c r="C5" s="17">
        <v>-654</v>
      </c>
      <c r="D5" s="17">
        <v>-93</v>
      </c>
      <c r="E5" s="17">
        <v>-442</v>
      </c>
      <c r="F5" s="17">
        <v>-536</v>
      </c>
      <c r="G5" s="17">
        <v>-105</v>
      </c>
      <c r="H5" s="17">
        <v>-830</v>
      </c>
      <c r="I5" s="17">
        <v>-1290</v>
      </c>
      <c r="J5" s="17">
        <v>1159</v>
      </c>
      <c r="K5" s="17">
        <v>1075</v>
      </c>
    </row>
    <row r="6" spans="1:11" s="456" customFormat="1" ht="12">
      <c r="A6" s="450"/>
      <c r="B6" s="16" t="s">
        <v>57</v>
      </c>
      <c r="C6" s="17">
        <v>659</v>
      </c>
      <c r="D6" s="17">
        <v>761</v>
      </c>
      <c r="E6" s="17">
        <v>649</v>
      </c>
      <c r="F6" s="17">
        <v>650</v>
      </c>
      <c r="G6" s="17">
        <v>714</v>
      </c>
      <c r="H6" s="17">
        <v>1078</v>
      </c>
      <c r="I6" s="17">
        <v>962</v>
      </c>
      <c r="J6" s="17">
        <v>853</v>
      </c>
      <c r="K6" s="17">
        <v>902</v>
      </c>
    </row>
    <row r="7" spans="1:11" s="456" customFormat="1" ht="12" customHeight="1" hidden="1">
      <c r="A7" s="450"/>
      <c r="B7" s="14" t="s">
        <v>58</v>
      </c>
      <c r="C7" s="15"/>
      <c r="D7" s="15"/>
      <c r="E7" s="15"/>
      <c r="F7" s="15"/>
      <c r="G7" s="15"/>
      <c r="H7" s="15"/>
      <c r="I7" s="15"/>
      <c r="J7" s="15"/>
      <c r="K7" s="15"/>
    </row>
    <row r="8" spans="1:11" s="456" customFormat="1" ht="12" customHeight="1" hidden="1">
      <c r="A8" s="450"/>
      <c r="B8" s="20" t="s">
        <v>59</v>
      </c>
      <c r="C8" s="17"/>
      <c r="D8" s="17"/>
      <c r="E8" s="17"/>
      <c r="F8" s="17"/>
      <c r="G8" s="17"/>
      <c r="H8" s="17"/>
      <c r="I8" s="17"/>
      <c r="J8" s="17"/>
      <c r="K8" s="17"/>
    </row>
    <row r="9" spans="1:11" s="456" customFormat="1" ht="12">
      <c r="A9" s="450"/>
      <c r="B9" s="20" t="s">
        <v>63</v>
      </c>
      <c r="C9" s="17">
        <v>93</v>
      </c>
      <c r="D9" s="17">
        <v>-23</v>
      </c>
      <c r="E9" s="17">
        <v>30</v>
      </c>
      <c r="F9" s="17">
        <v>47</v>
      </c>
      <c r="G9" s="17">
        <v>-127</v>
      </c>
      <c r="H9" s="17">
        <v>-106</v>
      </c>
      <c r="I9" s="17">
        <v>32</v>
      </c>
      <c r="J9" s="17">
        <v>54</v>
      </c>
      <c r="K9" s="17">
        <v>20</v>
      </c>
    </row>
    <row r="10" spans="1:11" s="456" customFormat="1" ht="12">
      <c r="A10" s="450"/>
      <c r="B10" s="29" t="s">
        <v>20</v>
      </c>
      <c r="C10" s="28">
        <v>825</v>
      </c>
      <c r="D10" s="28">
        <v>1186</v>
      </c>
      <c r="E10" s="28">
        <v>1079</v>
      </c>
      <c r="F10" s="28">
        <v>845</v>
      </c>
      <c r="G10" s="28">
        <v>654</v>
      </c>
      <c r="H10" s="28">
        <v>343</v>
      </c>
      <c r="I10" s="28">
        <v>1255</v>
      </c>
      <c r="J10" s="28">
        <v>766</v>
      </c>
      <c r="K10" s="28">
        <v>928</v>
      </c>
    </row>
    <row r="11" spans="1:11" s="456" customFormat="1" ht="33.75">
      <c r="A11" s="450"/>
      <c r="B11" s="740" t="s">
        <v>823</v>
      </c>
      <c r="C11" s="739"/>
      <c r="D11" s="739"/>
      <c r="E11" s="741">
        <v>-81</v>
      </c>
      <c r="F11" s="741">
        <v>-144</v>
      </c>
      <c r="G11" s="741">
        <v>-40</v>
      </c>
      <c r="H11" s="741">
        <v>-36</v>
      </c>
      <c r="I11" s="741">
        <v>134</v>
      </c>
      <c r="J11" s="741">
        <v>342</v>
      </c>
      <c r="K11" s="741">
        <v>6</v>
      </c>
    </row>
    <row r="12" spans="1:11" s="456" customFormat="1" ht="6" customHeight="1">
      <c r="A12" s="450"/>
      <c r="B12" s="738"/>
      <c r="C12" s="739"/>
      <c r="D12" s="739"/>
      <c r="E12" s="739"/>
      <c r="F12" s="739"/>
      <c r="G12" s="739"/>
      <c r="H12" s="739"/>
      <c r="I12" s="739"/>
      <c r="J12" s="739"/>
      <c r="K12" s="739"/>
    </row>
    <row r="13" spans="1:14" s="456" customFormat="1" ht="15" customHeight="1">
      <c r="A13" s="948" t="s">
        <v>822</v>
      </c>
      <c r="B13" s="949"/>
      <c r="C13" s="949"/>
      <c r="D13" s="949"/>
      <c r="E13" s="949"/>
      <c r="F13" s="949"/>
      <c r="G13" s="949"/>
      <c r="H13" s="949"/>
      <c r="I13" s="949"/>
      <c r="J13" s="949"/>
      <c r="K13" s="949"/>
      <c r="L13" s="949"/>
      <c r="M13" s="949"/>
      <c r="N13" s="949"/>
    </row>
    <row r="14" spans="1:14" s="456" customFormat="1" ht="27" customHeight="1">
      <c r="A14" s="950" t="s">
        <v>872</v>
      </c>
      <c r="B14" s="951"/>
      <c r="C14" s="951"/>
      <c r="D14" s="951"/>
      <c r="E14" s="951"/>
      <c r="F14" s="951"/>
      <c r="G14" s="951"/>
      <c r="H14" s="951"/>
      <c r="I14" s="951"/>
      <c r="J14" s="951"/>
      <c r="K14" s="951"/>
      <c r="L14" s="951"/>
      <c r="M14" s="951"/>
      <c r="N14" s="951"/>
    </row>
    <row r="15" spans="1:14" ht="26.25" customHeight="1">
      <c r="A15" s="948" t="s">
        <v>873</v>
      </c>
      <c r="B15" s="949"/>
      <c r="C15" s="949"/>
      <c r="D15" s="949"/>
      <c r="E15" s="949"/>
      <c r="F15" s="949"/>
      <c r="G15" s="949"/>
      <c r="H15" s="949"/>
      <c r="I15" s="949"/>
      <c r="J15" s="949"/>
      <c r="K15" s="949"/>
      <c r="L15" s="949"/>
      <c r="M15" s="949"/>
      <c r="N15" s="949"/>
    </row>
    <row r="16" spans="1:14" ht="12.75">
      <c r="A16" s="736"/>
      <c r="B16" s="737"/>
      <c r="C16" s="737"/>
      <c r="D16" s="737"/>
      <c r="E16" s="737"/>
      <c r="F16" s="737"/>
      <c r="G16" s="737"/>
      <c r="H16" s="737"/>
      <c r="I16" s="737"/>
      <c r="J16" s="737"/>
      <c r="K16" s="737"/>
      <c r="L16" s="737"/>
      <c r="M16" s="737"/>
      <c r="N16" s="737"/>
    </row>
    <row r="17" spans="1:14" ht="15">
      <c r="A17" s="450"/>
      <c r="B17" s="31" t="s">
        <v>54</v>
      </c>
      <c r="C17" s="456"/>
      <c r="D17" s="456"/>
      <c r="E17" s="456"/>
      <c r="F17" s="456"/>
      <c r="G17" s="456"/>
      <c r="H17" s="456"/>
      <c r="I17" s="456"/>
      <c r="J17" s="456"/>
      <c r="K17" s="456"/>
      <c r="L17" s="456"/>
      <c r="M17" s="456"/>
      <c r="N17" s="456"/>
    </row>
    <row r="18" spans="1:14" ht="15">
      <c r="A18" s="450"/>
      <c r="B18" s="31" t="s">
        <v>19</v>
      </c>
      <c r="C18" s="456"/>
      <c r="D18" s="456"/>
      <c r="E18" s="456"/>
      <c r="F18" s="456"/>
      <c r="G18" s="456"/>
      <c r="H18" s="456"/>
      <c r="I18" s="456"/>
      <c r="J18" s="456"/>
      <c r="K18" s="456"/>
      <c r="L18" s="456"/>
      <c r="M18" s="456"/>
      <c r="N18" s="456"/>
    </row>
    <row r="19" spans="2:11" ht="24">
      <c r="B19" s="247" t="s">
        <v>16</v>
      </c>
      <c r="C19" s="202" t="s">
        <v>509</v>
      </c>
      <c r="D19" s="25" t="s">
        <v>526</v>
      </c>
      <c r="E19" s="25" t="s">
        <v>550</v>
      </c>
      <c r="F19" s="25" t="s">
        <v>616</v>
      </c>
      <c r="G19" s="25" t="s">
        <v>643</v>
      </c>
      <c r="H19" s="25" t="s">
        <v>734</v>
      </c>
      <c r="I19" s="25" t="s">
        <v>760</v>
      </c>
      <c r="J19" s="25" t="s">
        <v>811</v>
      </c>
      <c r="K19" s="25" t="s">
        <v>849</v>
      </c>
    </row>
    <row r="20" spans="2:11" ht="24" customHeight="1">
      <c r="B20" s="372" t="s">
        <v>497</v>
      </c>
      <c r="C20" s="27">
        <v>154</v>
      </c>
      <c r="D20" s="27">
        <v>336</v>
      </c>
      <c r="E20" s="27">
        <v>232</v>
      </c>
      <c r="F20" s="27">
        <v>297</v>
      </c>
      <c r="G20" s="27">
        <v>190</v>
      </c>
      <c r="H20" s="27">
        <v>281</v>
      </c>
      <c r="I20" s="27">
        <v>118</v>
      </c>
      <c r="J20" s="27">
        <v>270</v>
      </c>
      <c r="K20" s="27">
        <v>188</v>
      </c>
    </row>
    <row r="21" spans="2:11" ht="12">
      <c r="B21" s="269" t="s">
        <v>498</v>
      </c>
      <c r="C21" s="27">
        <v>482</v>
      </c>
      <c r="D21" s="27">
        <v>377</v>
      </c>
      <c r="E21" s="27">
        <v>482</v>
      </c>
      <c r="F21" s="27">
        <v>1015</v>
      </c>
      <c r="G21" s="27">
        <v>413</v>
      </c>
      <c r="H21" s="27">
        <v>529</v>
      </c>
      <c r="I21" s="27">
        <v>635</v>
      </c>
      <c r="J21" s="27">
        <v>1746</v>
      </c>
      <c r="K21" s="27">
        <v>401</v>
      </c>
    </row>
    <row r="22" spans="2:11" ht="12">
      <c r="B22" s="269" t="s">
        <v>60</v>
      </c>
      <c r="C22" s="27">
        <v>1631</v>
      </c>
      <c r="D22" s="27">
        <v>1835</v>
      </c>
      <c r="E22" s="27">
        <v>1753</v>
      </c>
      <c r="F22" s="27">
        <v>1831</v>
      </c>
      <c r="G22" s="27">
        <v>1875</v>
      </c>
      <c r="H22" s="27">
        <v>2114</v>
      </c>
      <c r="I22" s="27">
        <v>2315</v>
      </c>
      <c r="J22" s="27">
        <v>2200</v>
      </c>
      <c r="K22" s="27">
        <v>1957</v>
      </c>
    </row>
    <row r="23" spans="2:11" ht="24">
      <c r="B23" s="373" t="s">
        <v>499</v>
      </c>
      <c r="C23" s="374">
        <v>2</v>
      </c>
      <c r="D23" s="374">
        <v>145</v>
      </c>
      <c r="E23" s="374">
        <v>21</v>
      </c>
      <c r="F23" s="374">
        <v>43</v>
      </c>
      <c r="G23" s="374">
        <v>107</v>
      </c>
      <c r="H23" s="374">
        <v>263</v>
      </c>
      <c r="I23" s="374">
        <v>335</v>
      </c>
      <c r="J23" s="374">
        <v>107</v>
      </c>
      <c r="K23" s="374">
        <v>11</v>
      </c>
    </row>
    <row r="24" spans="2:11" ht="24">
      <c r="B24" s="271" t="s">
        <v>500</v>
      </c>
      <c r="C24" s="375">
        <v>2587</v>
      </c>
      <c r="D24" s="375">
        <v>2315</v>
      </c>
      <c r="E24" s="375">
        <v>2396</v>
      </c>
      <c r="F24" s="375">
        <v>2594</v>
      </c>
      <c r="G24" s="375">
        <v>2555</v>
      </c>
      <c r="H24" s="375">
        <v>2861</v>
      </c>
      <c r="I24" s="375">
        <v>2439</v>
      </c>
      <c r="J24" s="375">
        <v>2498</v>
      </c>
      <c r="K24" s="375">
        <v>2308</v>
      </c>
    </row>
    <row r="25" spans="2:11" ht="12">
      <c r="B25" s="376" t="s">
        <v>501</v>
      </c>
      <c r="C25" s="374">
        <v>1463</v>
      </c>
      <c r="D25" s="374">
        <v>1494</v>
      </c>
      <c r="E25" s="374">
        <v>1431</v>
      </c>
      <c r="F25" s="374">
        <v>1538</v>
      </c>
      <c r="G25" s="374">
        <v>1527</v>
      </c>
      <c r="H25" s="374">
        <v>1551</v>
      </c>
      <c r="I25" s="374">
        <v>1352</v>
      </c>
      <c r="J25" s="374">
        <v>1387</v>
      </c>
      <c r="K25" s="374">
        <v>1396</v>
      </c>
    </row>
    <row r="26" spans="2:11" ht="12">
      <c r="B26" s="376" t="s">
        <v>502</v>
      </c>
      <c r="C26" s="374">
        <v>828</v>
      </c>
      <c r="D26" s="374">
        <v>574</v>
      </c>
      <c r="E26" s="374">
        <v>652</v>
      </c>
      <c r="F26" s="374">
        <v>654</v>
      </c>
      <c r="G26" s="374">
        <v>587</v>
      </c>
      <c r="H26" s="374">
        <v>892</v>
      </c>
      <c r="I26" s="374">
        <v>648</v>
      </c>
      <c r="J26" s="374">
        <v>649</v>
      </c>
      <c r="K26" s="374">
        <v>500</v>
      </c>
    </row>
    <row r="27" spans="2:11" ht="12">
      <c r="B27" s="377" t="s">
        <v>503</v>
      </c>
      <c r="C27" s="378">
        <v>4854</v>
      </c>
      <c r="D27" s="378">
        <v>4863</v>
      </c>
      <c r="E27" s="378">
        <v>4863</v>
      </c>
      <c r="F27" s="378">
        <v>5737</v>
      </c>
      <c r="G27" s="378">
        <v>5033</v>
      </c>
      <c r="H27" s="378">
        <v>5785</v>
      </c>
      <c r="I27" s="378">
        <v>5507</v>
      </c>
      <c r="J27" s="378">
        <v>6714</v>
      </c>
      <c r="K27" s="378">
        <v>4854</v>
      </c>
    </row>
    <row r="28" spans="2:11" ht="12">
      <c r="B28" s="379" t="s">
        <v>504</v>
      </c>
      <c r="C28" s="380">
        <v>-1119</v>
      </c>
      <c r="D28" s="380">
        <v>-992</v>
      </c>
      <c r="E28" s="380">
        <v>-1135</v>
      </c>
      <c r="F28" s="380">
        <v>-1526</v>
      </c>
      <c r="G28" s="380">
        <v>-1219</v>
      </c>
      <c r="H28" s="380">
        <v>-1232</v>
      </c>
      <c r="I28" s="380">
        <v>-1233</v>
      </c>
      <c r="J28" s="380">
        <v>-1902</v>
      </c>
      <c r="K28" s="380">
        <v>-1106</v>
      </c>
    </row>
    <row r="29" spans="2:11" ht="12">
      <c r="B29" s="379" t="s">
        <v>19</v>
      </c>
      <c r="C29" s="380">
        <v>3735</v>
      </c>
      <c r="D29" s="380">
        <v>3871</v>
      </c>
      <c r="E29" s="380">
        <v>3728</v>
      </c>
      <c r="F29" s="380">
        <v>4211</v>
      </c>
      <c r="G29" s="380">
        <v>3814</v>
      </c>
      <c r="H29" s="380">
        <v>4553</v>
      </c>
      <c r="I29" s="380">
        <v>4274</v>
      </c>
      <c r="J29" s="380">
        <v>4812</v>
      </c>
      <c r="K29" s="380">
        <v>3748</v>
      </c>
    </row>
    <row r="30" spans="2:11" ht="12">
      <c r="B30" s="503" t="s">
        <v>633</v>
      </c>
      <c r="C30" s="504">
        <v>1811.397320093129</v>
      </c>
      <c r="D30" s="504">
        <v>2057.4039528004714</v>
      </c>
      <c r="E30" s="504">
        <v>2031.0560074464267</v>
      </c>
      <c r="F30" s="504">
        <v>2279.280811504173</v>
      </c>
      <c r="G30" s="504">
        <v>1969</v>
      </c>
      <c r="H30" s="504">
        <v>2267</v>
      </c>
      <c r="I30" s="504">
        <v>2386</v>
      </c>
      <c r="J30" s="504">
        <v>2859</v>
      </c>
      <c r="K30" s="504">
        <v>2014</v>
      </c>
    </row>
    <row r="31" spans="2:11" ht="12">
      <c r="B31" s="503" t="s">
        <v>634</v>
      </c>
      <c r="C31" s="504">
        <v>859.9709347550789</v>
      </c>
      <c r="D31" s="504">
        <v>912.9407878092</v>
      </c>
      <c r="E31" s="504">
        <v>787.235379434063</v>
      </c>
      <c r="F31" s="504">
        <v>857.942382344066</v>
      </c>
      <c r="G31" s="504">
        <v>875</v>
      </c>
      <c r="H31" s="504">
        <v>896</v>
      </c>
      <c r="I31" s="504">
        <v>845</v>
      </c>
      <c r="J31" s="504">
        <v>879</v>
      </c>
      <c r="K31" s="504">
        <v>861</v>
      </c>
    </row>
  </sheetData>
  <sheetProtection/>
  <mergeCells count="3">
    <mergeCell ref="A13:N13"/>
    <mergeCell ref="A14:N14"/>
    <mergeCell ref="A15:N15"/>
  </mergeCells>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98" r:id="rId1"/>
  <headerFooter alignWithMargins="0">
    <oddFooter>&amp;L&amp;F&amp;C&amp;D&amp;R&amp;P</oddFooter>
  </headerFooter>
</worksheet>
</file>

<file path=xl/worksheets/sheet8.xml><?xml version="1.0" encoding="utf-8"?>
<worksheet xmlns="http://schemas.openxmlformats.org/spreadsheetml/2006/main" xmlns:r="http://schemas.openxmlformats.org/officeDocument/2006/relationships">
  <dimension ref="A1:J24"/>
  <sheetViews>
    <sheetView showGridLines="0" zoomScalePageLayoutView="0" workbookViewId="0" topLeftCell="A1">
      <selection activeCell="A1" sqref="A1"/>
    </sheetView>
  </sheetViews>
  <sheetFormatPr defaultColWidth="9.140625" defaultRowHeight="12.75"/>
  <cols>
    <col min="1" max="1" width="27.140625" style="1" bestFit="1" customWidth="1"/>
    <col min="2" max="16384" width="9.140625" style="1" customWidth="1"/>
  </cols>
  <sheetData>
    <row r="1" ht="15.75">
      <c r="A1" s="12" t="s">
        <v>76</v>
      </c>
    </row>
    <row r="2" ht="12.75">
      <c r="A2" s="33"/>
    </row>
    <row r="3" spans="1:10" ht="12.75">
      <c r="A3" s="6"/>
      <c r="B3" s="34" t="s">
        <v>5</v>
      </c>
      <c r="C3" s="34" t="s">
        <v>4</v>
      </c>
      <c r="D3" s="34" t="s">
        <v>83</v>
      </c>
      <c r="E3" s="34" t="s">
        <v>84</v>
      </c>
      <c r="F3" s="34" t="s">
        <v>5</v>
      </c>
      <c r="G3" s="34" t="s">
        <v>4</v>
      </c>
      <c r="H3" s="34" t="s">
        <v>83</v>
      </c>
      <c r="I3" s="34" t="s">
        <v>84</v>
      </c>
      <c r="J3" s="34" t="s">
        <v>5</v>
      </c>
    </row>
    <row r="4" spans="1:10" ht="12.75">
      <c r="A4" s="7" t="s">
        <v>16</v>
      </c>
      <c r="B4" s="2" t="s">
        <v>463</v>
      </c>
      <c r="C4" s="2" t="s">
        <v>463</v>
      </c>
      <c r="D4" s="2" t="s">
        <v>551</v>
      </c>
      <c r="E4" s="2" t="s">
        <v>551</v>
      </c>
      <c r="F4" s="2" t="s">
        <v>551</v>
      </c>
      <c r="G4" s="2" t="s">
        <v>551</v>
      </c>
      <c r="H4" s="2" t="s">
        <v>761</v>
      </c>
      <c r="I4" s="2" t="s">
        <v>761</v>
      </c>
      <c r="J4" s="2" t="s">
        <v>761</v>
      </c>
    </row>
    <row r="5" spans="1:10" ht="12.75">
      <c r="A5" s="37" t="s">
        <v>77</v>
      </c>
      <c r="B5" s="38">
        <v>-2887</v>
      </c>
      <c r="C5" s="38">
        <v>-2859</v>
      </c>
      <c r="D5" s="38">
        <v>-3048</v>
      </c>
      <c r="E5" s="38">
        <v>-2997</v>
      </c>
      <c r="F5" s="38">
        <v>-3009</v>
      </c>
      <c r="G5" s="38">
        <v>-2931</v>
      </c>
      <c r="H5" s="38">
        <v>-3089</v>
      </c>
      <c r="I5" s="38">
        <v>-3210</v>
      </c>
      <c r="J5" s="38">
        <v>-2977</v>
      </c>
    </row>
    <row r="6" spans="1:10" ht="12.75">
      <c r="A6" s="37" t="s">
        <v>78</v>
      </c>
      <c r="B6" s="38">
        <v>-93</v>
      </c>
      <c r="C6" s="38">
        <v>-52</v>
      </c>
      <c r="D6" s="38">
        <v>-20</v>
      </c>
      <c r="E6" s="38">
        <v>-73</v>
      </c>
      <c r="F6" s="38">
        <v>-24</v>
      </c>
      <c r="G6" s="38">
        <v>-37</v>
      </c>
      <c r="H6" s="38">
        <v>-32</v>
      </c>
      <c r="I6" s="38">
        <v>-33</v>
      </c>
      <c r="J6" s="38">
        <v>-23</v>
      </c>
    </row>
    <row r="7" spans="1:10" ht="12.75">
      <c r="A7" s="37" t="s">
        <v>79</v>
      </c>
      <c r="B7" s="38">
        <v>-367</v>
      </c>
      <c r="C7" s="38">
        <v>-303</v>
      </c>
      <c r="D7" s="38">
        <v>-253</v>
      </c>
      <c r="E7" s="38">
        <v>-261</v>
      </c>
      <c r="F7" s="38">
        <v>-232</v>
      </c>
      <c r="G7" s="38">
        <v>-268</v>
      </c>
      <c r="H7" s="38">
        <v>-291</v>
      </c>
      <c r="I7" s="38">
        <v>-365</v>
      </c>
      <c r="J7" s="38">
        <v>-475</v>
      </c>
    </row>
    <row r="8" spans="1:10" ht="12.75">
      <c r="A8" s="40" t="s">
        <v>80</v>
      </c>
      <c r="B8" s="41">
        <v>-127</v>
      </c>
      <c r="C8" s="41">
        <v>-172</v>
      </c>
      <c r="D8" s="41">
        <v>-140</v>
      </c>
      <c r="E8" s="41">
        <v>-162</v>
      </c>
      <c r="F8" s="41">
        <v>-127</v>
      </c>
      <c r="G8" s="41">
        <v>-178</v>
      </c>
      <c r="H8" s="41">
        <v>-144</v>
      </c>
      <c r="I8" s="41">
        <v>-146</v>
      </c>
      <c r="J8" s="41">
        <v>-127</v>
      </c>
    </row>
    <row r="9" spans="1:10" ht="12.75">
      <c r="A9" s="42" t="s">
        <v>81</v>
      </c>
      <c r="B9" s="43">
        <v>-3474</v>
      </c>
      <c r="C9" s="43">
        <v>-3386</v>
      </c>
      <c r="D9" s="43">
        <v>-3461</v>
      </c>
      <c r="E9" s="43">
        <v>-3493</v>
      </c>
      <c r="F9" s="43">
        <v>-3392</v>
      </c>
      <c r="G9" s="43">
        <v>-3414</v>
      </c>
      <c r="H9" s="43">
        <v>-3556</v>
      </c>
      <c r="I9" s="43">
        <v>-3754</v>
      </c>
      <c r="J9" s="43">
        <v>-3602</v>
      </c>
    </row>
    <row r="10" ht="12.75">
      <c r="A10" s="44" t="s">
        <v>82</v>
      </c>
    </row>
    <row r="13" ht="15.75">
      <c r="A13" s="12" t="s">
        <v>85</v>
      </c>
    </row>
    <row r="14" ht="12.75">
      <c r="A14" s="33"/>
    </row>
    <row r="15" spans="1:10" ht="12.75">
      <c r="A15" s="6"/>
      <c r="B15" s="34" t="s">
        <v>5</v>
      </c>
      <c r="C15" s="34" t="s">
        <v>4</v>
      </c>
      <c r="D15" s="34" t="s">
        <v>83</v>
      </c>
      <c r="E15" s="34" t="s">
        <v>84</v>
      </c>
      <c r="F15" s="34" t="s">
        <v>5</v>
      </c>
      <c r="G15" s="34" t="s">
        <v>5</v>
      </c>
      <c r="H15" s="34" t="s">
        <v>83</v>
      </c>
      <c r="I15" s="34" t="s">
        <v>84</v>
      </c>
      <c r="J15" s="34" t="s">
        <v>5</v>
      </c>
    </row>
    <row r="16" spans="1:10" ht="12.75">
      <c r="A16" s="7" t="s">
        <v>16</v>
      </c>
      <c r="B16" s="2" t="s">
        <v>463</v>
      </c>
      <c r="C16" s="2" t="s">
        <v>463</v>
      </c>
      <c r="D16" s="2" t="s">
        <v>551</v>
      </c>
      <c r="E16" s="2" t="s">
        <v>551</v>
      </c>
      <c r="F16" s="2" t="s">
        <v>551</v>
      </c>
      <c r="G16" s="2" t="s">
        <v>551</v>
      </c>
      <c r="H16" s="2" t="s">
        <v>761</v>
      </c>
      <c r="I16" s="2" t="s">
        <v>761</v>
      </c>
      <c r="J16" s="2" t="s">
        <v>761</v>
      </c>
    </row>
    <row r="17" spans="1:10" ht="12.75">
      <c r="A17" s="37" t="s">
        <v>86</v>
      </c>
      <c r="B17" s="39">
        <v>-392</v>
      </c>
      <c r="C17" s="39">
        <v>-444</v>
      </c>
      <c r="D17" s="39">
        <v>-384</v>
      </c>
      <c r="E17" s="39">
        <v>-483</v>
      </c>
      <c r="F17" s="39">
        <v>-415</v>
      </c>
      <c r="G17" s="39">
        <v>-403</v>
      </c>
      <c r="H17" s="39">
        <v>-386</v>
      </c>
      <c r="I17" s="39">
        <v>-376</v>
      </c>
      <c r="J17" s="39">
        <v>-387</v>
      </c>
    </row>
    <row r="18" spans="1:10" ht="12.75">
      <c r="A18" s="37" t="s">
        <v>87</v>
      </c>
      <c r="B18" s="39">
        <v>-553</v>
      </c>
      <c r="C18" s="39">
        <v>-707</v>
      </c>
      <c r="D18" s="39">
        <v>-612</v>
      </c>
      <c r="E18" s="39">
        <v>-673</v>
      </c>
      <c r="F18" s="39">
        <v>-576</v>
      </c>
      <c r="G18" s="39">
        <v>-730</v>
      </c>
      <c r="H18" s="39">
        <v>-623</v>
      </c>
      <c r="I18" s="39">
        <v>-662</v>
      </c>
      <c r="J18" s="39">
        <v>-655</v>
      </c>
    </row>
    <row r="19" spans="1:10" ht="12.75">
      <c r="A19" s="37" t="s">
        <v>88</v>
      </c>
      <c r="B19" s="39">
        <v>-89</v>
      </c>
      <c r="C19" s="39">
        <v>-139</v>
      </c>
      <c r="D19" s="39">
        <v>-91</v>
      </c>
      <c r="E19" s="39">
        <v>-112</v>
      </c>
      <c r="F19" s="39">
        <v>-95</v>
      </c>
      <c r="G19" s="39">
        <v>-158</v>
      </c>
      <c r="H19" s="39">
        <v>-100</v>
      </c>
      <c r="I19" s="39">
        <v>-119</v>
      </c>
      <c r="J19" s="39">
        <v>-83</v>
      </c>
    </row>
    <row r="20" spans="1:10" ht="12.75">
      <c r="A20" s="37" t="s">
        <v>89</v>
      </c>
      <c r="B20" s="39">
        <v>-169</v>
      </c>
      <c r="C20" s="39">
        <v>-248</v>
      </c>
      <c r="D20" s="39">
        <v>-147</v>
      </c>
      <c r="E20" s="39">
        <v>-235</v>
      </c>
      <c r="F20" s="39">
        <v>-188</v>
      </c>
      <c r="G20" s="39">
        <v>-254</v>
      </c>
      <c r="H20" s="39">
        <v>-133</v>
      </c>
      <c r="I20" s="39">
        <v>-171</v>
      </c>
      <c r="J20" s="39">
        <v>-142</v>
      </c>
    </row>
    <row r="21" spans="1:10" ht="12.75">
      <c r="A21" s="37" t="s">
        <v>90</v>
      </c>
      <c r="B21" s="39">
        <v>-90</v>
      </c>
      <c r="C21" s="39">
        <v>-115</v>
      </c>
      <c r="D21" s="39">
        <v>-90</v>
      </c>
      <c r="E21" s="39">
        <v>-107</v>
      </c>
      <c r="F21" s="39">
        <v>-85</v>
      </c>
      <c r="G21" s="39">
        <v>-144</v>
      </c>
      <c r="H21" s="39">
        <v>-86</v>
      </c>
      <c r="I21" s="39">
        <v>-102</v>
      </c>
      <c r="J21" s="39">
        <v>-60</v>
      </c>
    </row>
    <row r="22" spans="1:10" ht="12.75">
      <c r="A22" s="37" t="s">
        <v>91</v>
      </c>
      <c r="B22" s="39">
        <v>-108</v>
      </c>
      <c r="C22" s="39">
        <v>-132</v>
      </c>
      <c r="D22" s="39">
        <v>-104</v>
      </c>
      <c r="E22" s="39">
        <v>-103</v>
      </c>
      <c r="F22" s="39">
        <v>-120</v>
      </c>
      <c r="G22" s="39">
        <v>-126</v>
      </c>
      <c r="H22" s="39">
        <v>-130</v>
      </c>
      <c r="I22" s="39">
        <v>-136</v>
      </c>
      <c r="J22" s="39">
        <v>-137</v>
      </c>
    </row>
    <row r="23" spans="1:10" ht="12.75">
      <c r="A23" s="40" t="s">
        <v>92</v>
      </c>
      <c r="B23" s="41">
        <v>-56</v>
      </c>
      <c r="C23" s="41">
        <v>5</v>
      </c>
      <c r="D23" s="41">
        <v>-3</v>
      </c>
      <c r="E23" s="41">
        <v>164</v>
      </c>
      <c r="F23" s="41">
        <v>-70</v>
      </c>
      <c r="G23" s="41">
        <v>34</v>
      </c>
      <c r="H23" s="41">
        <v>-65</v>
      </c>
      <c r="I23" s="41">
        <v>219</v>
      </c>
      <c r="J23" s="41">
        <v>141</v>
      </c>
    </row>
    <row r="24" spans="1:10" ht="12.75">
      <c r="A24" s="42" t="s">
        <v>25</v>
      </c>
      <c r="B24" s="43">
        <v>-1457</v>
      </c>
      <c r="C24" s="43">
        <v>-1780</v>
      </c>
      <c r="D24" s="43">
        <v>-1431</v>
      </c>
      <c r="E24" s="43">
        <v>-1549</v>
      </c>
      <c r="F24" s="43">
        <v>-1549</v>
      </c>
      <c r="G24" s="43">
        <v>-1781</v>
      </c>
      <c r="H24" s="43">
        <v>-1523</v>
      </c>
      <c r="I24" s="43">
        <v>-1347</v>
      </c>
      <c r="J24" s="43">
        <v>-1323</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56"/>
  <sheetViews>
    <sheetView showGridLines="0" zoomScalePageLayoutView="0" workbookViewId="0" topLeftCell="A1">
      <selection activeCell="A1" sqref="A1"/>
    </sheetView>
  </sheetViews>
  <sheetFormatPr defaultColWidth="9.140625" defaultRowHeight="12.75"/>
  <cols>
    <col min="1" max="1" width="39.28125" style="1" bestFit="1" customWidth="1"/>
    <col min="2" max="16384" width="9.140625" style="1" customWidth="1"/>
  </cols>
  <sheetData>
    <row r="1" ht="15">
      <c r="A1" s="32" t="s">
        <v>270</v>
      </c>
    </row>
    <row r="2" ht="12.75">
      <c r="A2" s="35" t="s">
        <v>345</v>
      </c>
    </row>
    <row r="3" spans="1:10" ht="27">
      <c r="A3" s="96" t="s">
        <v>588</v>
      </c>
      <c r="B3" s="97" t="s">
        <v>510</v>
      </c>
      <c r="C3" s="97" t="s">
        <v>530</v>
      </c>
      <c r="D3" s="97" t="s">
        <v>552</v>
      </c>
      <c r="E3" s="97" t="s">
        <v>631</v>
      </c>
      <c r="F3" s="97" t="s">
        <v>644</v>
      </c>
      <c r="G3" s="97" t="s">
        <v>743</v>
      </c>
      <c r="H3" s="97" t="s">
        <v>762</v>
      </c>
      <c r="I3" s="97" t="s">
        <v>812</v>
      </c>
      <c r="J3" s="97" t="s">
        <v>850</v>
      </c>
    </row>
    <row r="4" spans="1:10" ht="12.75">
      <c r="A4" s="101" t="s">
        <v>281</v>
      </c>
      <c r="B4" s="102">
        <v>259103.488129058</v>
      </c>
      <c r="C4" s="102">
        <v>173950.064514402</v>
      </c>
      <c r="D4" s="102">
        <v>244830.34629654</v>
      </c>
      <c r="E4" s="102">
        <v>184554.98020591</v>
      </c>
      <c r="F4" s="102">
        <v>277805.732990037</v>
      </c>
      <c r="G4" s="102">
        <v>103097.701780054</v>
      </c>
      <c r="H4" s="102">
        <v>202536.80669814898</v>
      </c>
      <c r="I4" s="102">
        <v>202714.494354914</v>
      </c>
      <c r="J4" s="102">
        <v>211462.560604384</v>
      </c>
    </row>
    <row r="5" spans="1:10" ht="12.75">
      <c r="A5" s="103" t="s">
        <v>93</v>
      </c>
      <c r="B5" s="104">
        <v>3914.19</v>
      </c>
      <c r="C5" s="104">
        <v>3040.131</v>
      </c>
      <c r="D5" s="104">
        <v>600.835</v>
      </c>
      <c r="E5" s="104">
        <v>85.043</v>
      </c>
      <c r="F5" s="104">
        <v>816.582</v>
      </c>
      <c r="G5" s="104">
        <v>852.020569</v>
      </c>
      <c r="H5" s="104">
        <v>1E-08</v>
      </c>
      <c r="I5" s="104">
        <v>6.999999999999999E-08</v>
      </c>
      <c r="J5" s="104">
        <v>304.826943</v>
      </c>
    </row>
    <row r="6" spans="1:10" ht="12.75">
      <c r="A6" s="103" t="s">
        <v>61</v>
      </c>
      <c r="B6" s="104">
        <v>2050.2884719705494</v>
      </c>
      <c r="C6" s="104">
        <v>6620.49575992278</v>
      </c>
      <c r="D6" s="104">
        <v>7477.39029943326</v>
      </c>
      <c r="E6" s="104">
        <v>7620.398188338041</v>
      </c>
      <c r="F6" s="104">
        <v>4935.344296786519</v>
      </c>
      <c r="G6" s="104">
        <v>15964.996094500599</v>
      </c>
      <c r="H6" s="104">
        <v>1714.2447592</v>
      </c>
      <c r="I6" s="104">
        <v>9183.205240739999</v>
      </c>
      <c r="J6" s="104">
        <v>23789.303410470002</v>
      </c>
    </row>
    <row r="7" spans="1:10" ht="12.75">
      <c r="A7" s="101" t="s">
        <v>324</v>
      </c>
      <c r="B7" s="102">
        <v>5964.478471970549</v>
      </c>
      <c r="C7" s="102">
        <v>9660.62675992278</v>
      </c>
      <c r="D7" s="102">
        <v>8078.22529943326</v>
      </c>
      <c r="E7" s="102">
        <v>7705.441188338041</v>
      </c>
      <c r="F7" s="102">
        <v>5751.92629678652</v>
      </c>
      <c r="G7" s="102">
        <v>16817.0166635006</v>
      </c>
      <c r="H7" s="102">
        <v>1714.24475921</v>
      </c>
      <c r="I7" s="102">
        <v>9183.205240809999</v>
      </c>
      <c r="J7" s="102">
        <v>24094.130353470002</v>
      </c>
    </row>
    <row r="8" spans="1:10" ht="12.75">
      <c r="A8" s="103" t="s">
        <v>61</v>
      </c>
      <c r="B8" s="104">
        <v>78050.80525987691</v>
      </c>
      <c r="C8" s="104">
        <v>71456.5453059091</v>
      </c>
      <c r="D8" s="104">
        <v>74581.64745633221</v>
      </c>
      <c r="E8" s="104">
        <v>70835.89170660339</v>
      </c>
      <c r="F8" s="104">
        <v>85339.0859508256</v>
      </c>
      <c r="G8" s="104">
        <v>67632.5711952233</v>
      </c>
      <c r="H8" s="104">
        <v>91251.8853491693</v>
      </c>
      <c r="I8" s="104">
        <v>68572.691337051</v>
      </c>
      <c r="J8" s="104">
        <v>63445.0957051077</v>
      </c>
    </row>
    <row r="9" spans="1:10" ht="12.75">
      <c r="A9" s="103" t="s">
        <v>93</v>
      </c>
      <c r="B9" s="104">
        <v>21472.1214327087</v>
      </c>
      <c r="C9" s="104">
        <v>19996.532518697197</v>
      </c>
      <c r="D9" s="104">
        <v>29919.3031156449</v>
      </c>
      <c r="E9" s="104">
        <v>36464.598348012</v>
      </c>
      <c r="F9" s="104">
        <v>47426.7132921257</v>
      </c>
      <c r="G9" s="104">
        <v>14167.5838006583</v>
      </c>
      <c r="H9" s="104">
        <v>18161.932528591202</v>
      </c>
      <c r="I9" s="104">
        <v>13932.2026221831</v>
      </c>
      <c r="J9" s="104">
        <v>9356.87107631718</v>
      </c>
    </row>
    <row r="10" spans="1:10" ht="12.75">
      <c r="A10" s="103" t="s">
        <v>96</v>
      </c>
      <c r="B10" s="104">
        <v>14295.956899930401</v>
      </c>
      <c r="C10" s="104">
        <v>11169.8301313385</v>
      </c>
      <c r="D10" s="104">
        <v>9911.16414319373</v>
      </c>
      <c r="E10" s="104">
        <v>9775.444968304399</v>
      </c>
      <c r="F10" s="104">
        <v>8799.14593851605</v>
      </c>
      <c r="G10" s="104">
        <v>9144.58927249471</v>
      </c>
      <c r="H10" s="104">
        <v>8563.133769870481</v>
      </c>
      <c r="I10" s="104">
        <v>6101.34312258417</v>
      </c>
      <c r="J10" s="104">
        <v>4349.75066091631</v>
      </c>
    </row>
    <row r="11" spans="1:10" ht="12.75">
      <c r="A11" s="101" t="s">
        <v>325</v>
      </c>
      <c r="B11" s="102">
        <v>113818.88359251601</v>
      </c>
      <c r="C11" s="102">
        <v>102622.9079559448</v>
      </c>
      <c r="D11" s="102">
        <v>114412.11471517083</v>
      </c>
      <c r="E11" s="102">
        <v>117075.93502291979</v>
      </c>
      <c r="F11" s="102">
        <v>141564.94518146737</v>
      </c>
      <c r="G11" s="102">
        <v>90944.74426837631</v>
      </c>
      <c r="H11" s="102">
        <v>117976.95164763098</v>
      </c>
      <c r="I11" s="102">
        <v>88606.23708181827</v>
      </c>
      <c r="J11" s="102">
        <v>77151.71744234119</v>
      </c>
    </row>
    <row r="12" spans="1:10" ht="12.75">
      <c r="A12" s="493" t="s">
        <v>571</v>
      </c>
      <c r="B12" s="104">
        <v>52720.5951803395</v>
      </c>
      <c r="C12" s="104">
        <v>51678.4587514085</v>
      </c>
      <c r="D12" s="104">
        <v>52858.8367531978</v>
      </c>
      <c r="E12" s="104">
        <v>53166.1009935006</v>
      </c>
      <c r="F12" s="104">
        <v>53064.502466482605</v>
      </c>
      <c r="G12" s="104">
        <v>50095.9104150677</v>
      </c>
      <c r="H12" s="104">
        <v>56348.8501493716</v>
      </c>
      <c r="I12" s="104">
        <v>47591.560147922</v>
      </c>
      <c r="J12" s="104">
        <v>48633.912970274</v>
      </c>
    </row>
    <row r="13" spans="1:10" ht="12.75">
      <c r="A13" s="103" t="s">
        <v>195</v>
      </c>
      <c r="B13" s="104">
        <v>486935.543543438</v>
      </c>
      <c r="C13" s="104">
        <v>493215.14979306195</v>
      </c>
      <c r="D13" s="104">
        <v>498643.81537509797</v>
      </c>
      <c r="E13" s="104">
        <v>508442.323017231</v>
      </c>
      <c r="F13" s="104">
        <v>515354.628227753</v>
      </c>
      <c r="G13" s="104">
        <v>518555.894007439</v>
      </c>
      <c r="H13" s="104">
        <v>518729.68254276103</v>
      </c>
      <c r="I13" s="104">
        <v>527100.664069545</v>
      </c>
      <c r="J13" s="104">
        <v>531263.278971868</v>
      </c>
    </row>
    <row r="14" spans="1:10" ht="12.75">
      <c r="A14" s="103" t="s">
        <v>142</v>
      </c>
      <c r="B14" s="104">
        <v>637123.7974928389</v>
      </c>
      <c r="C14" s="104">
        <v>646724.702719439</v>
      </c>
      <c r="D14" s="104">
        <v>660127.273154067</v>
      </c>
      <c r="E14" s="104">
        <v>697111.211326362</v>
      </c>
      <c r="F14" s="104">
        <v>686748.7570660891</v>
      </c>
      <c r="G14" s="104">
        <v>689290.7190370279</v>
      </c>
      <c r="H14" s="104">
        <v>712283.48784831</v>
      </c>
      <c r="I14" s="104">
        <v>706488.585805537</v>
      </c>
      <c r="J14" s="104">
        <v>708146.947341267</v>
      </c>
    </row>
    <row r="15" spans="1:10" ht="12.75">
      <c r="A15" s="103" t="s">
        <v>93</v>
      </c>
      <c r="B15" s="104">
        <v>82787.8464013612</v>
      </c>
      <c r="C15" s="104">
        <v>87435.957272487</v>
      </c>
      <c r="D15" s="104">
        <v>95634.72496830199</v>
      </c>
      <c r="E15" s="104">
        <v>106940.38516911</v>
      </c>
      <c r="F15" s="104">
        <v>86184.7081059206</v>
      </c>
      <c r="G15" s="104">
        <v>75759.1081949433</v>
      </c>
      <c r="H15" s="104">
        <v>108305.05264408099</v>
      </c>
      <c r="I15" s="104">
        <v>93629.64400352011</v>
      </c>
      <c r="J15" s="104">
        <v>87826.1041779682</v>
      </c>
    </row>
    <row r="16" spans="1:10" ht="12.75">
      <c r="A16" s="103" t="s">
        <v>110</v>
      </c>
      <c r="B16" s="104">
        <v>21974.8693347114</v>
      </c>
      <c r="C16" s="104">
        <v>23514.133800630403</v>
      </c>
      <c r="D16" s="104">
        <v>22536.2706775622</v>
      </c>
      <c r="E16" s="104">
        <v>22269.1662784089</v>
      </c>
      <c r="F16" s="104">
        <v>21579.4279504737</v>
      </c>
      <c r="G16" s="104">
        <v>21977.9213393613</v>
      </c>
      <c r="H16" s="104">
        <v>21674.595952776202</v>
      </c>
      <c r="I16" s="104">
        <v>20615.3097924201</v>
      </c>
      <c r="J16" s="104">
        <v>18170.7575502355</v>
      </c>
    </row>
    <row r="17" spans="1:10" ht="12.75">
      <c r="A17" s="101" t="s">
        <v>95</v>
      </c>
      <c r="B17" s="102">
        <v>1281542.6519526893</v>
      </c>
      <c r="C17" s="102">
        <v>1302568.4023370265</v>
      </c>
      <c r="D17" s="102">
        <v>1329800.9209282272</v>
      </c>
      <c r="E17" s="102">
        <v>1387929.1867846127</v>
      </c>
      <c r="F17" s="102">
        <v>1362932.0238167187</v>
      </c>
      <c r="G17" s="102">
        <v>1355679.5529938391</v>
      </c>
      <c r="H17" s="102">
        <v>1417341.6691372998</v>
      </c>
      <c r="I17" s="102">
        <v>1395425.763818944</v>
      </c>
      <c r="J17" s="102">
        <v>1394041.0010116128</v>
      </c>
    </row>
    <row r="18" spans="1:10" ht="12.75">
      <c r="A18" s="103" t="s">
        <v>110</v>
      </c>
      <c r="B18" s="104">
        <v>207216.458935308</v>
      </c>
      <c r="C18" s="104">
        <v>185870.41188992502</v>
      </c>
      <c r="D18" s="104">
        <v>219194.78477764002</v>
      </c>
      <c r="E18" s="104">
        <v>191513.158380849</v>
      </c>
      <c r="F18" s="104">
        <v>243162.087008275</v>
      </c>
      <c r="G18" s="104">
        <v>197247.706061085</v>
      </c>
      <c r="H18" s="104">
        <v>259295.67331843902</v>
      </c>
      <c r="I18" s="104">
        <v>209998.34040134502</v>
      </c>
      <c r="J18" s="104">
        <v>195421.251734174</v>
      </c>
    </row>
    <row r="19" spans="1:10" ht="12.75">
      <c r="A19" s="103" t="s">
        <v>97</v>
      </c>
      <c r="B19" s="104">
        <v>130993.692583671</v>
      </c>
      <c r="C19" s="104">
        <v>132458.829171816</v>
      </c>
      <c r="D19" s="104">
        <v>135671.56947535</v>
      </c>
      <c r="E19" s="104">
        <v>122042.41416647499</v>
      </c>
      <c r="F19" s="104">
        <v>120916.10402698899</v>
      </c>
      <c r="G19" s="104">
        <v>101052.11558264101</v>
      </c>
      <c r="H19" s="104">
        <v>122397.332515987</v>
      </c>
      <c r="I19" s="104">
        <v>98613.6787021806</v>
      </c>
      <c r="J19" s="104">
        <v>89829.54274930019</v>
      </c>
    </row>
    <row r="20" spans="1:10" ht="12.75">
      <c r="A20" s="103" t="s">
        <v>62</v>
      </c>
      <c r="B20" s="104">
        <v>143524.481140382</v>
      </c>
      <c r="C20" s="104">
        <v>142776.150655984</v>
      </c>
      <c r="D20" s="104">
        <v>148652.222831769</v>
      </c>
      <c r="E20" s="104">
        <v>167039.89384804902</v>
      </c>
      <c r="F20" s="104">
        <v>211253.959585603</v>
      </c>
      <c r="G20" s="104">
        <v>273684.08771854197</v>
      </c>
      <c r="H20" s="104">
        <v>335069.78142266</v>
      </c>
      <c r="I20" s="104">
        <v>225436.31537919</v>
      </c>
      <c r="J20" s="104">
        <v>250914.107470808</v>
      </c>
    </row>
    <row r="21" spans="1:10" ht="12.75">
      <c r="A21" s="103" t="s">
        <v>98</v>
      </c>
      <c r="B21" s="104">
        <v>298606.51411734906</v>
      </c>
      <c r="C21" s="104">
        <v>315518.404187256</v>
      </c>
      <c r="D21" s="104">
        <v>321479.065907195</v>
      </c>
      <c r="E21" s="104">
        <v>341503.621068065</v>
      </c>
      <c r="F21" s="104">
        <v>346801.078369006</v>
      </c>
      <c r="G21" s="104">
        <v>364860.42789570097</v>
      </c>
      <c r="H21" s="104">
        <v>387776.409480038</v>
      </c>
      <c r="I21" s="104">
        <v>378734.90065978497</v>
      </c>
      <c r="J21" s="104">
        <v>367574.902213616</v>
      </c>
    </row>
    <row r="22" spans="1:10" ht="12.75">
      <c r="A22" s="101" t="s">
        <v>99</v>
      </c>
      <c r="B22" s="102">
        <v>780341.14677671</v>
      </c>
      <c r="C22" s="102">
        <v>776623.795904981</v>
      </c>
      <c r="D22" s="102">
        <v>824997.642991954</v>
      </c>
      <c r="E22" s="102">
        <v>822099.087463438</v>
      </c>
      <c r="F22" s="102">
        <v>922133.228989873</v>
      </c>
      <c r="G22" s="102">
        <v>936844.337257969</v>
      </c>
      <c r="H22" s="102">
        <v>1104539.196737124</v>
      </c>
      <c r="I22" s="102">
        <v>912783.2351425006</v>
      </c>
      <c r="J22" s="102">
        <v>903739.8041678981</v>
      </c>
    </row>
    <row r="23" spans="1:10" ht="12.75">
      <c r="A23" s="103" t="s">
        <v>110</v>
      </c>
      <c r="B23" s="104">
        <v>42141.991043725</v>
      </c>
      <c r="C23" s="104">
        <v>44724.833059590805</v>
      </c>
      <c r="D23" s="104">
        <v>44789.812126806995</v>
      </c>
      <c r="E23" s="104">
        <v>45433.481574153106</v>
      </c>
      <c r="F23" s="104">
        <v>44981.6527177492</v>
      </c>
      <c r="G23" s="104">
        <v>43106.461893758</v>
      </c>
      <c r="H23" s="104">
        <v>40997.909374516195</v>
      </c>
      <c r="I23" s="104">
        <v>36906.0119895264</v>
      </c>
      <c r="J23" s="104">
        <v>37536.544730488</v>
      </c>
    </row>
    <row r="24" spans="1:10" ht="12.75">
      <c r="A24" s="103" t="s">
        <v>63</v>
      </c>
      <c r="B24" s="104">
        <v>3932.2271616647004</v>
      </c>
      <c r="C24" s="104">
        <v>4178.55319998738</v>
      </c>
      <c r="D24" s="104">
        <v>3985.72482900427</v>
      </c>
      <c r="E24" s="104">
        <v>4102.98763866419</v>
      </c>
      <c r="F24" s="104">
        <v>2988.0984131313303</v>
      </c>
      <c r="G24" s="104">
        <v>2907.27282273312</v>
      </c>
      <c r="H24" s="104">
        <v>2894.1491084869003</v>
      </c>
      <c r="I24" s="104">
        <v>2453.2069851084</v>
      </c>
      <c r="J24" s="104">
        <v>2606.2395383646503</v>
      </c>
    </row>
    <row r="25" spans="1:10" ht="12.75">
      <c r="A25" s="101" t="s">
        <v>100</v>
      </c>
      <c r="B25" s="102">
        <v>46074.2182053897</v>
      </c>
      <c r="C25" s="102">
        <v>48903.38625957818</v>
      </c>
      <c r="D25" s="102">
        <v>48775.53695581127</v>
      </c>
      <c r="E25" s="102">
        <v>49536.4692128173</v>
      </c>
      <c r="F25" s="102">
        <v>47969.75113088053</v>
      </c>
      <c r="G25" s="102">
        <v>46013.73471649112</v>
      </c>
      <c r="H25" s="102">
        <v>43892.05848300309</v>
      </c>
      <c r="I25" s="102">
        <v>39359.218974634794</v>
      </c>
      <c r="J25" s="102">
        <v>40142.78426885265</v>
      </c>
    </row>
    <row r="26" spans="1:10" ht="12.75">
      <c r="A26" s="101" t="s">
        <v>166</v>
      </c>
      <c r="B26" s="102">
        <v>0</v>
      </c>
      <c r="C26" s="102">
        <v>0</v>
      </c>
      <c r="D26" s="102">
        <v>0</v>
      </c>
      <c r="E26" s="102">
        <v>899.713312157009</v>
      </c>
      <c r="F26" s="102">
        <v>718.6846697924</v>
      </c>
      <c r="G26" s="102">
        <v>841.49348402549</v>
      </c>
      <c r="H26" s="102">
        <v>1400.3888255386498</v>
      </c>
      <c r="I26" s="102">
        <v>1112.83607650861</v>
      </c>
      <c r="J26" s="102">
        <v>936.28187352498</v>
      </c>
    </row>
    <row r="27" spans="1:10" ht="12.75">
      <c r="A27" s="101" t="s">
        <v>101</v>
      </c>
      <c r="B27" s="102">
        <v>28954.8691402745</v>
      </c>
      <c r="C27" s="102">
        <v>28924.374073151303</v>
      </c>
      <c r="D27" s="102">
        <v>29102.175404603197</v>
      </c>
      <c r="E27" s="102">
        <v>28423.6891167391</v>
      </c>
      <c r="F27" s="102">
        <v>28083.5338076982</v>
      </c>
      <c r="G27" s="102">
        <v>27523.9497528344</v>
      </c>
      <c r="H27" s="102">
        <v>26890.339139444197</v>
      </c>
      <c r="I27" s="102">
        <v>26514.5119700902</v>
      </c>
      <c r="J27" s="102">
        <v>26368.7022102209</v>
      </c>
    </row>
    <row r="28" spans="1:10" ht="13.5" thickBot="1">
      <c r="A28" s="105" t="s">
        <v>102</v>
      </c>
      <c r="B28" s="106">
        <v>53107.6601623744</v>
      </c>
      <c r="C28" s="106">
        <v>41580.2434020917</v>
      </c>
      <c r="D28" s="106">
        <v>51327.8791031001</v>
      </c>
      <c r="E28" s="106">
        <v>55559.2719290506</v>
      </c>
      <c r="F28" s="106">
        <v>53535.76783473459</v>
      </c>
      <c r="G28" s="106">
        <v>63483.6955479069</v>
      </c>
      <c r="H28" s="106">
        <v>62924.1179955677</v>
      </c>
      <c r="I28" s="106">
        <v>84739.4623834247</v>
      </c>
      <c r="J28" s="106">
        <v>64632.1231751924</v>
      </c>
    </row>
    <row r="29" spans="1:10" ht="12.75">
      <c r="A29" s="107" t="s">
        <v>326</v>
      </c>
      <c r="B29" s="102">
        <v>2568907.3964309827</v>
      </c>
      <c r="C29" s="102">
        <v>2484833.8012070986</v>
      </c>
      <c r="D29" s="102">
        <v>2651324.8416948393</v>
      </c>
      <c r="E29" s="102">
        <v>2653783.7742359824</v>
      </c>
      <c r="F29" s="102">
        <v>2840495.5947179883</v>
      </c>
      <c r="G29" s="102">
        <v>2641246.226464996</v>
      </c>
      <c r="H29" s="102">
        <v>2979215.7734229676</v>
      </c>
      <c r="I29" s="102">
        <v>2760438.9650436454</v>
      </c>
      <c r="J29" s="102">
        <v>2742569.1051074974</v>
      </c>
    </row>
    <row r="30" ht="12.75">
      <c r="A30" s="98"/>
    </row>
    <row r="31" spans="1:10" ht="27">
      <c r="A31" s="96" t="s">
        <v>589</v>
      </c>
      <c r="B31" s="97" t="s">
        <v>510</v>
      </c>
      <c r="C31" s="97" t="s">
        <v>530</v>
      </c>
      <c r="D31" s="97" t="s">
        <v>552</v>
      </c>
      <c r="E31" s="97" t="s">
        <v>631</v>
      </c>
      <c r="F31" s="97" t="s">
        <v>644</v>
      </c>
      <c r="G31" s="97" t="s">
        <v>743</v>
      </c>
      <c r="H31" s="97" t="s">
        <v>762</v>
      </c>
      <c r="I31" s="97" t="s">
        <v>812</v>
      </c>
      <c r="J31" s="97" t="s">
        <v>850</v>
      </c>
    </row>
    <row r="32" spans="1:10" ht="12.75">
      <c r="A32" s="103" t="s">
        <v>93</v>
      </c>
      <c r="B32" s="104">
        <v>2563.749</v>
      </c>
      <c r="C32" s="104">
        <v>1885.778</v>
      </c>
      <c r="D32" s="104">
        <v>142.05</v>
      </c>
      <c r="E32" s="104">
        <v>1006.466</v>
      </c>
      <c r="F32" s="104">
        <v>8173.716</v>
      </c>
      <c r="G32" s="104">
        <v>870.211756</v>
      </c>
      <c r="H32" s="104">
        <v>5035.717659</v>
      </c>
      <c r="I32" s="104">
        <v>1497.480624</v>
      </c>
      <c r="J32" s="104">
        <v>1548.5361457</v>
      </c>
    </row>
    <row r="33" spans="1:10" ht="12.75">
      <c r="A33" s="103" t="s">
        <v>587</v>
      </c>
      <c r="B33" s="104">
        <v>52967.373663936596</v>
      </c>
      <c r="C33" s="104">
        <v>60527.6963933502</v>
      </c>
      <c r="D33" s="104">
        <v>69009.1212632506</v>
      </c>
      <c r="E33" s="104">
        <v>64563.03741930419</v>
      </c>
      <c r="F33" s="104">
        <v>52431.5899870653</v>
      </c>
      <c r="G33" s="104">
        <v>41531.196435378406</v>
      </c>
      <c r="H33" s="104">
        <v>50835.0380050148</v>
      </c>
      <c r="I33" s="104">
        <v>54876.7890180844</v>
      </c>
      <c r="J33" s="104">
        <v>60584.4849352304</v>
      </c>
    </row>
    <row r="34" spans="1:10" ht="12.75">
      <c r="A34" s="101" t="s">
        <v>466</v>
      </c>
      <c r="B34" s="102">
        <v>55531.1226639366</v>
      </c>
      <c r="C34" s="102">
        <v>62413.474393350196</v>
      </c>
      <c r="D34" s="102">
        <v>69151.17126325061</v>
      </c>
      <c r="E34" s="102">
        <v>65569.5034193042</v>
      </c>
      <c r="F34" s="102">
        <v>60605.3059870653</v>
      </c>
      <c r="G34" s="102">
        <v>42401.4081913784</v>
      </c>
      <c r="H34" s="102">
        <v>55870.7556640148</v>
      </c>
      <c r="I34" s="102">
        <v>56374.2696420844</v>
      </c>
      <c r="J34" s="102">
        <v>62133.0210809304</v>
      </c>
    </row>
    <row r="35" spans="1:10" ht="12.75">
      <c r="A35" s="103" t="s">
        <v>104</v>
      </c>
      <c r="B35" s="104">
        <v>141777.281274087</v>
      </c>
      <c r="C35" s="104">
        <v>105108.70683054601</v>
      </c>
      <c r="D35" s="104">
        <v>122623.434689859</v>
      </c>
      <c r="E35" s="104">
        <v>126208.937572858</v>
      </c>
      <c r="F35" s="104">
        <v>131978.821254648</v>
      </c>
      <c r="G35" s="104">
        <v>68118.4124817384</v>
      </c>
      <c r="H35" s="104">
        <v>146179.266125463</v>
      </c>
      <c r="I35" s="104">
        <v>108620.36132998399</v>
      </c>
      <c r="J35" s="104">
        <v>83135.6950438495</v>
      </c>
    </row>
    <row r="36" spans="1:10" ht="12.75">
      <c r="A36" s="103" t="s">
        <v>93</v>
      </c>
      <c r="B36" s="104">
        <v>18452.709961421002</v>
      </c>
      <c r="C36" s="104">
        <v>8668.87588810104</v>
      </c>
      <c r="D36" s="104">
        <v>18285.613755676</v>
      </c>
      <c r="E36" s="104">
        <v>9490.913314568</v>
      </c>
      <c r="F36" s="104">
        <v>12870.293360952901</v>
      </c>
      <c r="G36" s="104">
        <v>4666.31822804757</v>
      </c>
      <c r="H36" s="104">
        <v>9388.72498024806</v>
      </c>
      <c r="I36" s="104">
        <v>20729.6250395978</v>
      </c>
      <c r="J36" s="104">
        <v>13710.1881499849</v>
      </c>
    </row>
    <row r="37" spans="1:10" ht="12.75">
      <c r="A37" s="101" t="s">
        <v>105</v>
      </c>
      <c r="B37" s="102">
        <v>160229.99123550803</v>
      </c>
      <c r="C37" s="102">
        <v>113777.58271864704</v>
      </c>
      <c r="D37" s="102">
        <v>140909.048445535</v>
      </c>
      <c r="E37" s="102">
        <v>135699.85088742603</v>
      </c>
      <c r="F37" s="102">
        <v>144849.1146156009</v>
      </c>
      <c r="G37" s="102">
        <v>72784.73070978597</v>
      </c>
      <c r="H37" s="102">
        <v>155567.99110571106</v>
      </c>
      <c r="I37" s="102">
        <v>129349.98636958179</v>
      </c>
      <c r="J37" s="102">
        <v>96845.8831938344</v>
      </c>
    </row>
    <row r="38" spans="1:10" ht="12.75">
      <c r="A38" s="493" t="s">
        <v>571</v>
      </c>
      <c r="B38" s="104">
        <v>92489.793334406</v>
      </c>
      <c r="C38" s="104">
        <v>70502.08603080199</v>
      </c>
      <c r="D38" s="104">
        <v>78642.8490515299</v>
      </c>
      <c r="E38" s="104">
        <v>85104.5157509056</v>
      </c>
      <c r="F38" s="104">
        <v>84563.4659194063</v>
      </c>
      <c r="G38" s="104">
        <v>62230.1612766385</v>
      </c>
      <c r="H38" s="104">
        <v>78797.36260258891</v>
      </c>
      <c r="I38" s="104">
        <v>64852.3616082273</v>
      </c>
      <c r="J38" s="104">
        <v>57251.3416278032</v>
      </c>
    </row>
    <row r="39" spans="1:10" ht="12.75">
      <c r="A39" s="103" t="s">
        <v>195</v>
      </c>
      <c r="B39" s="104">
        <v>212807.743313062</v>
      </c>
      <c r="C39" s="104">
        <v>223439.360619236</v>
      </c>
      <c r="D39" s="104">
        <v>224328.106979368</v>
      </c>
      <c r="E39" s="104">
        <v>236932.098812902</v>
      </c>
      <c r="F39" s="104">
        <v>241915.190616871</v>
      </c>
      <c r="G39" s="104">
        <v>246432.888515659</v>
      </c>
      <c r="H39" s="104">
        <v>246276.066692613</v>
      </c>
      <c r="I39" s="104">
        <v>260430.484614297</v>
      </c>
      <c r="J39" s="104">
        <v>265901.16694812</v>
      </c>
    </row>
    <row r="40" spans="1:10" ht="12.75">
      <c r="A40" s="103" t="s">
        <v>142</v>
      </c>
      <c r="B40" s="104">
        <v>599133.518540291</v>
      </c>
      <c r="C40" s="104">
        <v>544241.821928642</v>
      </c>
      <c r="D40" s="104">
        <v>590612.345719035</v>
      </c>
      <c r="E40" s="104">
        <v>559230.3975726711</v>
      </c>
      <c r="F40" s="104">
        <v>703991.3156760271</v>
      </c>
      <c r="G40" s="104">
        <v>628565.301124095</v>
      </c>
      <c r="H40" s="104">
        <v>689639.798673077</v>
      </c>
      <c r="I40" s="104">
        <v>626764.618318886</v>
      </c>
      <c r="J40" s="104">
        <v>628981.729118217</v>
      </c>
    </row>
    <row r="41" spans="1:10" ht="12.75">
      <c r="A41" s="103" t="s">
        <v>93</v>
      </c>
      <c r="B41" s="104">
        <v>18712.141</v>
      </c>
      <c r="C41" s="104">
        <v>11292.139</v>
      </c>
      <c r="D41" s="104">
        <v>10123.109</v>
      </c>
      <c r="E41" s="104">
        <v>8782.458</v>
      </c>
      <c r="F41" s="104">
        <v>14797.8566280841</v>
      </c>
      <c r="G41" s="104">
        <v>5885.35834413</v>
      </c>
      <c r="H41" s="104">
        <v>5464.1516118</v>
      </c>
      <c r="I41" s="104">
        <v>17849.5249399</v>
      </c>
      <c r="J41" s="104">
        <v>22409.288911819996</v>
      </c>
    </row>
    <row r="42" spans="1:10" ht="12.75">
      <c r="A42" s="101" t="s">
        <v>282</v>
      </c>
      <c r="B42" s="102">
        <v>923143.1961877589</v>
      </c>
      <c r="C42" s="102">
        <v>849475.4075786801</v>
      </c>
      <c r="D42" s="102">
        <v>903706.410749933</v>
      </c>
      <c r="E42" s="102">
        <v>890049.4701364787</v>
      </c>
      <c r="F42" s="102">
        <v>1045267.8288403885</v>
      </c>
      <c r="G42" s="102">
        <v>943113.7092605225</v>
      </c>
      <c r="H42" s="102">
        <v>1020177.3795800789</v>
      </c>
      <c r="I42" s="102">
        <v>969896.9894813104</v>
      </c>
      <c r="J42" s="102">
        <v>974543.5266059602</v>
      </c>
    </row>
    <row r="43" spans="1:10" ht="12.75">
      <c r="A43" s="101" t="s">
        <v>107</v>
      </c>
      <c r="B43" s="102">
        <v>302924.74766000005</v>
      </c>
      <c r="C43" s="102">
        <v>315512.1199</v>
      </c>
      <c r="D43" s="102">
        <v>322768.40247862</v>
      </c>
      <c r="E43" s="102">
        <v>340449.142520109</v>
      </c>
      <c r="F43" s="102">
        <v>347247.429310293</v>
      </c>
      <c r="G43" s="102">
        <v>364353.690923801</v>
      </c>
      <c r="H43" s="102">
        <v>389546.720031892</v>
      </c>
      <c r="I43" s="102">
        <v>379039.55031362997</v>
      </c>
      <c r="J43" s="102">
        <v>366776.96329274395</v>
      </c>
    </row>
    <row r="44" spans="1:10" ht="12.75">
      <c r="A44" s="103" t="s">
        <v>108</v>
      </c>
      <c r="B44" s="104">
        <v>273774.049504844</v>
      </c>
      <c r="C44" s="104">
        <v>265751.064086943</v>
      </c>
      <c r="D44" s="104">
        <v>293669.029985505</v>
      </c>
      <c r="E44" s="104">
        <v>290838.983562369</v>
      </c>
      <c r="F44" s="104">
        <v>260038.189821664</v>
      </c>
      <c r="G44" s="104">
        <v>213654.31733169698</v>
      </c>
      <c r="H44" s="104">
        <v>248635.602394029</v>
      </c>
      <c r="I44" s="104">
        <v>252289.108822618</v>
      </c>
      <c r="J44" s="104">
        <v>238750.146633228</v>
      </c>
    </row>
    <row r="45" spans="1:10" ht="12.75">
      <c r="A45" s="103" t="s">
        <v>109</v>
      </c>
      <c r="B45" s="104">
        <v>429202.052234726</v>
      </c>
      <c r="C45" s="104">
        <v>448238.473289932</v>
      </c>
      <c r="D45" s="104">
        <v>473524.659097063</v>
      </c>
      <c r="E45" s="104">
        <v>452552.59790784505</v>
      </c>
      <c r="F45" s="104">
        <v>470086.06865173</v>
      </c>
      <c r="G45" s="104">
        <v>476208.253479162</v>
      </c>
      <c r="H45" s="104">
        <v>487969.58315028297</v>
      </c>
      <c r="I45" s="104">
        <v>449512.965852361</v>
      </c>
      <c r="J45" s="104">
        <v>470844.404444566</v>
      </c>
    </row>
    <row r="46" spans="1:10" ht="12.75">
      <c r="A46" s="101" t="s">
        <v>898</v>
      </c>
      <c r="B46" s="102">
        <v>702976.10173957</v>
      </c>
      <c r="C46" s="102">
        <v>713989.537376875</v>
      </c>
      <c r="D46" s="102">
        <v>767193.6890825679</v>
      </c>
      <c r="E46" s="102">
        <v>743391.5814702141</v>
      </c>
      <c r="F46" s="102">
        <v>730124.2584733941</v>
      </c>
      <c r="G46" s="102">
        <v>689862.570810859</v>
      </c>
      <c r="H46" s="102">
        <v>736605.185544312</v>
      </c>
      <c r="I46" s="102">
        <v>701802.074674979</v>
      </c>
      <c r="J46" s="102">
        <v>709594.551077794</v>
      </c>
    </row>
    <row r="47" spans="1:10" ht="12.75">
      <c r="A47" s="103" t="s">
        <v>110</v>
      </c>
      <c r="B47" s="104">
        <v>35327.8180086206</v>
      </c>
      <c r="C47" s="104">
        <v>31555.5174233636</v>
      </c>
      <c r="D47" s="104">
        <v>45688.4495790417</v>
      </c>
      <c r="E47" s="104">
        <v>53005.6395347516</v>
      </c>
      <c r="F47" s="104">
        <v>31195.7934885321</v>
      </c>
      <c r="G47" s="104">
        <v>25815.1078292556</v>
      </c>
      <c r="H47" s="104">
        <v>29566.669600051897</v>
      </c>
      <c r="I47" s="104">
        <v>30567.6986889408</v>
      </c>
      <c r="J47" s="104">
        <v>20090.449770238898</v>
      </c>
    </row>
    <row r="48" spans="1:10" ht="12.75">
      <c r="A48" s="103" t="s">
        <v>97</v>
      </c>
      <c r="B48" s="104">
        <v>38740.9411362969</v>
      </c>
      <c r="C48" s="104">
        <v>44230.133072579694</v>
      </c>
      <c r="D48" s="104">
        <v>45252.815528589</v>
      </c>
      <c r="E48" s="104">
        <v>53321.090729273805</v>
      </c>
      <c r="F48" s="104">
        <v>48687.8594571785</v>
      </c>
      <c r="G48" s="104">
        <v>15236.8386341478</v>
      </c>
      <c r="H48" s="104">
        <v>12867.1455926428</v>
      </c>
      <c r="I48" s="104">
        <v>14758.6598921149</v>
      </c>
      <c r="J48" s="104">
        <v>12077.7931310914</v>
      </c>
    </row>
    <row r="49" spans="1:10" ht="12.75">
      <c r="A49" s="103" t="s">
        <v>62</v>
      </c>
      <c r="B49" s="104">
        <v>140590.934384191</v>
      </c>
      <c r="C49" s="104">
        <v>138159.439989465</v>
      </c>
      <c r="D49" s="104">
        <v>136171.650714394</v>
      </c>
      <c r="E49" s="104">
        <v>146697.792215207</v>
      </c>
      <c r="F49" s="104">
        <v>180684.120996084</v>
      </c>
      <c r="G49" s="104">
        <v>239711.16163625498</v>
      </c>
      <c r="H49" s="104">
        <v>318239.027461732</v>
      </c>
      <c r="I49" s="104">
        <v>218808.319255368</v>
      </c>
      <c r="J49" s="104">
        <v>237550.053830319</v>
      </c>
    </row>
    <row r="50" spans="1:10" ht="12.75">
      <c r="A50" s="101" t="s">
        <v>111</v>
      </c>
      <c r="B50" s="102">
        <v>214659.69352910848</v>
      </c>
      <c r="C50" s="102">
        <v>213945.09048540832</v>
      </c>
      <c r="D50" s="102">
        <v>227112.9158220247</v>
      </c>
      <c r="E50" s="102">
        <v>253024.52247923243</v>
      </c>
      <c r="F50" s="102">
        <v>260567.7739417946</v>
      </c>
      <c r="G50" s="102">
        <v>280763.1080996584</v>
      </c>
      <c r="H50" s="102">
        <v>360672.8426544267</v>
      </c>
      <c r="I50" s="102">
        <v>264134.6778364237</v>
      </c>
      <c r="J50" s="102">
        <v>269718.29673164926</v>
      </c>
    </row>
    <row r="51" spans="1:10" ht="12.75">
      <c r="A51" s="101" t="s">
        <v>167</v>
      </c>
      <c r="B51" s="102">
        <v>0</v>
      </c>
      <c r="C51" s="102">
        <v>0</v>
      </c>
      <c r="D51" s="102">
        <v>0</v>
      </c>
      <c r="E51" s="102">
        <v>1720.903</v>
      </c>
      <c r="F51" s="102">
        <v>1064.31</v>
      </c>
      <c r="G51" s="102">
        <v>0</v>
      </c>
      <c r="H51" s="102">
        <v>240.574696701141</v>
      </c>
      <c r="I51" s="102">
        <v>217.864607981835</v>
      </c>
      <c r="J51" s="102">
        <v>0</v>
      </c>
    </row>
    <row r="52" spans="1:10" ht="12.75">
      <c r="A52" s="108" t="s">
        <v>112</v>
      </c>
      <c r="B52" s="494">
        <v>71683.8431830018</v>
      </c>
      <c r="C52" s="494">
        <v>70096.8496467949</v>
      </c>
      <c r="D52" s="494">
        <v>80902.4279482883</v>
      </c>
      <c r="E52" s="494">
        <v>70407.3394024358</v>
      </c>
      <c r="F52" s="494">
        <v>92167.045310386</v>
      </c>
      <c r="G52" s="494">
        <v>73125.61737824521</v>
      </c>
      <c r="H52" s="494">
        <v>98737.7493844274</v>
      </c>
      <c r="I52" s="494">
        <v>94586.7559615658</v>
      </c>
      <c r="J52" s="494">
        <v>93776.7933138261</v>
      </c>
    </row>
    <row r="53" spans="1:10" ht="12.75">
      <c r="A53" s="109" t="s">
        <v>113</v>
      </c>
      <c r="B53" s="110">
        <v>22087.3696482318</v>
      </c>
      <c r="C53" s="110">
        <v>22809.4302435696</v>
      </c>
      <c r="D53" s="110">
        <v>20497.1578350965</v>
      </c>
      <c r="E53" s="110">
        <v>30247.314568441998</v>
      </c>
      <c r="F53" s="110">
        <v>29995.2278120078</v>
      </c>
      <c r="G53" s="110">
        <v>40265.1399673351</v>
      </c>
      <c r="H53" s="110">
        <v>33112.835865400004</v>
      </c>
      <c r="I53" s="110">
        <v>31666.747305599998</v>
      </c>
      <c r="J53" s="110">
        <v>32717.930000199998</v>
      </c>
    </row>
    <row r="54" spans="1:10" ht="12.75">
      <c r="A54" s="101" t="s">
        <v>114</v>
      </c>
      <c r="B54" s="102">
        <v>2453236.0658471156</v>
      </c>
      <c r="C54" s="102">
        <v>2362019.492343325</v>
      </c>
      <c r="D54" s="102">
        <v>2532241.2236253163</v>
      </c>
      <c r="E54" s="102">
        <v>2530559.627883642</v>
      </c>
      <c r="F54" s="102">
        <v>2711888.2942909305</v>
      </c>
      <c r="G54" s="102">
        <v>2506669.9753415855</v>
      </c>
      <c r="H54" s="102">
        <v>2850532.034526964</v>
      </c>
      <c r="I54" s="102">
        <v>2627068.9161931565</v>
      </c>
      <c r="J54" s="102">
        <v>2606106.9652969385</v>
      </c>
    </row>
    <row r="55" spans="1:10" ht="13.5" thickBot="1">
      <c r="A55" s="105" t="s">
        <v>115</v>
      </c>
      <c r="B55" s="106">
        <v>115671.336820776</v>
      </c>
      <c r="C55" s="106">
        <v>122814.31562718301</v>
      </c>
      <c r="D55" s="106">
        <v>119083.610614968</v>
      </c>
      <c r="E55" s="106">
        <v>123224.149154481</v>
      </c>
      <c r="F55" s="106">
        <v>128607.29248752099</v>
      </c>
      <c r="G55" s="106">
        <v>134576.249615127</v>
      </c>
      <c r="H55" s="106">
        <v>128683.743095015</v>
      </c>
      <c r="I55" s="106">
        <v>133370.041383522</v>
      </c>
      <c r="J55" s="106">
        <v>136462.150179913</v>
      </c>
    </row>
    <row r="56" spans="1:10" ht="12.75">
      <c r="A56" s="101" t="s">
        <v>116</v>
      </c>
      <c r="B56" s="495">
        <v>2568907.4026678917</v>
      </c>
      <c r="C56" s="495">
        <v>2484833.807970508</v>
      </c>
      <c r="D56" s="495">
        <v>2651324.834240284</v>
      </c>
      <c r="E56" s="495">
        <v>2653783.777038123</v>
      </c>
      <c r="F56" s="495">
        <v>2840495.586778451</v>
      </c>
      <c r="G56" s="495">
        <v>2641246.2249567127</v>
      </c>
      <c r="H56" s="495">
        <v>2979215.7776219794</v>
      </c>
      <c r="I56" s="495">
        <v>2760438.9575766786</v>
      </c>
      <c r="J56" s="495">
        <v>2742569.1154768514</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Skandinaviska Enskilda Banken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s03759</dc:creator>
  <cp:keywords/>
  <dc:description/>
  <cp:lastModifiedBy>Emanuelsson, Lars</cp:lastModifiedBy>
  <cp:lastPrinted>2011-03-01T13:46:59Z</cp:lastPrinted>
  <dcterms:created xsi:type="dcterms:W3CDTF">2011-02-15T13:45:26Z</dcterms:created>
  <dcterms:modified xsi:type="dcterms:W3CDTF">2015-11-12T08:03:18Z</dcterms:modified>
  <cp:category/>
  <cp:version/>
  <cp:contentType/>
  <cp:contentStatus/>
</cp:coreProperties>
</file>