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22740" windowHeight="15255" activeTab="0"/>
  </bookViews>
  <sheets>
    <sheet name="Cover" sheetId="1" r:id="rId1"/>
    <sheet name="FTE" sheetId="2" r:id="rId2"/>
    <sheet name="Income statement" sheetId="3" r:id="rId3"/>
    <sheet name="Key figures" sheetId="4" r:id="rId4"/>
    <sheet name="Income statement 8Q" sheetId="5" r:id="rId5"/>
    <sheet name="Merchant Banking 6Q" sheetId="6" r:id="rId6"/>
    <sheet name="Retail Banking 6Q" sheetId="7" r:id="rId7"/>
    <sheet name="Wealth Management 6Q" sheetId="8" r:id="rId8"/>
    <sheet name="Life 6Q" sheetId="9" r:id="rId9"/>
    <sheet name="Baltic 6Q" sheetId="10" r:id="rId10"/>
    <sheet name="Other &amp; Eliminations 6Q" sheetId="11" r:id="rId11"/>
    <sheet name="Geographical 8Q" sheetId="12" r:id="rId12"/>
    <sheet name="Income per type 9Q" sheetId="13" r:id="rId13"/>
    <sheet name="Expenses 8Q" sheetId="14" r:id="rId14"/>
    <sheet name="Activity based balance sheet" sheetId="15" r:id="rId15"/>
    <sheet name="Funding" sheetId="16" r:id="rId16"/>
    <sheet name="Volumes" sheetId="17" r:id="rId17"/>
    <sheet name="Lending and deposits" sheetId="18" r:id="rId18"/>
    <sheet name="Credit port exposure" sheetId="19" r:id="rId19"/>
    <sheet name="Loan port exposure" sheetId="20" r:id="rId20"/>
    <sheet name="Net credit losses" sheetId="21" r:id="rId21"/>
    <sheet name="Impairment" sheetId="22" r:id="rId22"/>
    <sheet name="Loans past due &gt; 60 days" sheetId="23" r:id="rId23"/>
    <sheet name="Credit portfolio" sheetId="24" r:id="rId24"/>
    <sheet name="Baltic countries Asset quality" sheetId="25" r:id="rId25"/>
    <sheet name="SEB AB Covered bonds" sheetId="26" r:id="rId26"/>
    <sheet name="Capital adequacy and RWA" sheetId="27" r:id="rId27"/>
    <sheet name="Bond portfolio" sheetId="28" r:id="rId28"/>
    <sheet name="Divisional structure" sheetId="29" r:id="rId29"/>
    <sheet name="Merchant Banking" sheetId="30" r:id="rId30"/>
    <sheet name="Retail Banking" sheetId="31" r:id="rId31"/>
    <sheet name="Wealth Management" sheetId="32" r:id="rId32"/>
    <sheet name="Life" sheetId="33" r:id="rId33"/>
    <sheet name="Life income statement" sheetId="34" r:id="rId34"/>
    <sheet name="Life Premium income and AuM" sheetId="35" r:id="rId35"/>
    <sheet name="Life sales volume insurance" sheetId="36" r:id="rId36"/>
    <sheet name="Life surplus value" sheetId="37" r:id="rId37"/>
    <sheet name="Baltic" sheetId="38" r:id="rId38"/>
    <sheet name="Macro forecast" sheetId="39" r:id="rId39"/>
  </sheets>
  <externalReferences>
    <externalReference r:id="rId42"/>
    <externalReference r:id="rId43"/>
    <externalReference r:id="rId44"/>
  </externalReferences>
  <definedNames>
    <definedName name="csDesignMode">1</definedName>
    <definedName name="_xlnm.Print_Area" localSheetId="9">'Baltic 6Q'!$B$1:$I$22</definedName>
    <definedName name="_xlnm.Print_Area" localSheetId="0">'Cover'!$A$1:$I$56</definedName>
    <definedName name="_xlnm.Print_Area" localSheetId="18">'Credit port exposure'!$B$2:$M$65</definedName>
    <definedName name="_xlnm.Print_Area" localSheetId="11">'Geographical 8Q'!#REF!</definedName>
    <definedName name="_xlnm.Print_Area" localSheetId="12">'Income per type 9Q'!$A$1:$P$7</definedName>
    <definedName name="_xlnm.Print_Area" localSheetId="8">'Life 6Q'!$B$1:$I$28</definedName>
    <definedName name="_xlnm.Print_Area" localSheetId="5">'Merchant Banking 6Q'!$B$1:$G$20</definedName>
    <definedName name="_xlnm.Print_Area" localSheetId="10">'Other &amp; Eliminations 6Q'!$B$1:$H$21</definedName>
    <definedName name="_xlnm.Print_Area" localSheetId="6">'Retail Banking 6Q'!$B$1:$G$21</definedName>
    <definedName name="_xlnm.Print_Area" localSheetId="7">'Wealth Management 6Q'!$B$1:$I$21</definedName>
  </definedNames>
  <calcPr fullCalcOnLoad="1"/>
</workbook>
</file>

<file path=xl/sharedStrings.xml><?xml version="1.0" encoding="utf-8"?>
<sst xmlns="http://schemas.openxmlformats.org/spreadsheetml/2006/main" count="2575" uniqueCount="922">
  <si>
    <t>Continuing operations</t>
  </si>
  <si>
    <t>Total operations</t>
  </si>
  <si>
    <t>Q4</t>
  </si>
  <si>
    <t>Q3</t>
  </si>
  <si>
    <t>Full year</t>
  </si>
  <si>
    <t>2010</t>
  </si>
  <si>
    <t>2009</t>
  </si>
  <si>
    <t>Return on equity, continuing operations, %</t>
  </si>
  <si>
    <t>8.65</t>
  </si>
  <si>
    <t>Basic earnings per share, continuing operations, SEK</t>
  </si>
  <si>
    <t>3.88</t>
  </si>
  <si>
    <t>Diluted earnings per share, continuing operations, SEK</t>
  </si>
  <si>
    <t>3.87</t>
  </si>
  <si>
    <t>Cost/income ratio, continuing operations</t>
  </si>
  <si>
    <t>0.62</t>
  </si>
  <si>
    <t>0.65</t>
  </si>
  <si>
    <t>Number of full time equivalents, continuing operations*</t>
  </si>
  <si>
    <t>Return on equity, %</t>
  </si>
  <si>
    <t>6.84</t>
  </si>
  <si>
    <t>Return on total assets, %</t>
  </si>
  <si>
    <t>0.30</t>
  </si>
  <si>
    <t>Return on risk-weighted assets, %</t>
  </si>
  <si>
    <t>0.83</t>
  </si>
  <si>
    <t>Basic earnings per share, SEK</t>
  </si>
  <si>
    <t>3.07</t>
  </si>
  <si>
    <t>Weighted average number of shares, millions**</t>
  </si>
  <si>
    <t>Diluted earnings per share, SEK</t>
  </si>
  <si>
    <t>1.58</t>
  </si>
  <si>
    <t>3.06</t>
  </si>
  <si>
    <t>Weighted average number of diluted shares, millions***</t>
  </si>
  <si>
    <t>Net worth per share, SEK</t>
  </si>
  <si>
    <t>50.34</t>
  </si>
  <si>
    <t>Average equity, SEK, billion</t>
  </si>
  <si>
    <t>98.9</t>
  </si>
  <si>
    <t>Credit loss level, %</t>
  </si>
  <si>
    <t>0.14</t>
  </si>
  <si>
    <t>Total reserve ratio individually assessed impaired loans, %</t>
  </si>
  <si>
    <t>69.2</t>
  </si>
  <si>
    <t>Net level of impaired loans, %</t>
  </si>
  <si>
    <t xml:space="preserve">Gross level of impaired loans, % </t>
  </si>
  <si>
    <t>1.26</t>
  </si>
  <si>
    <t>Basel II (Legal reporting with transitional floor) :****</t>
  </si>
  <si>
    <t>Risk-weighted assets, SEK billion</t>
  </si>
  <si>
    <t>Core Tier 1 capital ratio, %</t>
  </si>
  <si>
    <t>10.93</t>
  </si>
  <si>
    <t>Tier 1 capital ratio, %</t>
  </si>
  <si>
    <t>12.75</t>
  </si>
  <si>
    <t>Total capital ratio, %</t>
  </si>
  <si>
    <t>12.40</t>
  </si>
  <si>
    <t>Basel II (without transitional floor):</t>
  </si>
  <si>
    <t>12.20</t>
  </si>
  <si>
    <t>14.24</t>
  </si>
  <si>
    <t>13.85</t>
  </si>
  <si>
    <t>Number of full time equivalents*</t>
  </si>
  <si>
    <t>Assets under custody, SEK billion</t>
  </si>
  <si>
    <t>Assets under management, SEK billion</t>
  </si>
  <si>
    <t>Discontinued operations</t>
  </si>
  <si>
    <t>Basic earnings per share, discontinued operations, SEK</t>
  </si>
  <si>
    <t>-0.04</t>
  </si>
  <si>
    <t>-0.06</t>
  </si>
  <si>
    <t>-0.81</t>
  </si>
  <si>
    <t>Diluted earnings per share, discontinued operations, SEK</t>
  </si>
  <si>
    <t>*     Quarterly numbers are for last month of quarter. Accumulated numbers are average for the period.</t>
  </si>
  <si>
    <t xml:space="preserve">*** Calculated dilution based on the estimated economic value of the long-term incentive programmes.    </t>
  </si>
  <si>
    <t>**** 80 per cent of RWA in Basel I</t>
  </si>
  <si>
    <t>Key figures - SEB Group</t>
  </si>
  <si>
    <t>SEK m</t>
  </si>
  <si>
    <t>%</t>
  </si>
  <si>
    <t>Net interest income</t>
  </si>
  <si>
    <t>Net fee and commission income</t>
  </si>
  <si>
    <t>Net financial income</t>
  </si>
  <si>
    <t>Net life insurance income</t>
  </si>
  <si>
    <t>Net other income</t>
  </si>
  <si>
    <t>Total operating income</t>
  </si>
  <si>
    <t>Staff costs</t>
  </si>
  <si>
    <t>Other expenses</t>
  </si>
  <si>
    <t>Depreciation, amortisation and impairment of tangible and intangible assets</t>
  </si>
  <si>
    <t>Restructuring costs</t>
  </si>
  <si>
    <t>Total operating expenses</t>
  </si>
  <si>
    <t>Profit before credit losses</t>
  </si>
  <si>
    <t>Gains less losses on disposals of tangible and intangible assets</t>
  </si>
  <si>
    <t>Net credit losses</t>
  </si>
  <si>
    <t>Operating profit</t>
  </si>
  <si>
    <t>Income tax expense</t>
  </si>
  <si>
    <t>Net profit from continuing operations</t>
  </si>
  <si>
    <t>Net profit</t>
  </si>
  <si>
    <t>Attributable to minority interests</t>
  </si>
  <si>
    <t>Attributable to equity holders</t>
  </si>
  <si>
    <t xml:space="preserve">   Basic earnings per share, SEK</t>
  </si>
  <si>
    <t xml:space="preserve">   Diluted earnings per share, SEK</t>
  </si>
  <si>
    <t>Income statement - SEB Group</t>
  </si>
  <si>
    <t>Q1
2009</t>
  </si>
  <si>
    <t>Q2
2009</t>
  </si>
  <si>
    <t>Q3
2009</t>
  </si>
  <si>
    <t>Q4
2009</t>
  </si>
  <si>
    <t>Q1
2010</t>
  </si>
  <si>
    <t>Q2
2010</t>
  </si>
  <si>
    <t>Q3
2010</t>
  </si>
  <si>
    <t>Q4
2010</t>
  </si>
  <si>
    <t>Net deferred acquisition costs</t>
  </si>
  <si>
    <t xml:space="preserve">Net profit </t>
  </si>
  <si>
    <t>Merchant Banking</t>
  </si>
  <si>
    <t>Total</t>
  </si>
  <si>
    <t>Net Deferred Acquisition Costs</t>
  </si>
  <si>
    <t>Impairment of goodwill</t>
  </si>
  <si>
    <t>Trading and Capital Markets</t>
  </si>
  <si>
    <t>Corporate Banking</t>
  </si>
  <si>
    <t>Global Transaction Services</t>
  </si>
  <si>
    <t>Retail Banking</t>
  </si>
  <si>
    <t>Retail Sweden</t>
  </si>
  <si>
    <t>Cards</t>
  </si>
  <si>
    <t>Wealth Management</t>
  </si>
  <si>
    <t>Institutional Clients</t>
  </si>
  <si>
    <t>Private Banking</t>
  </si>
  <si>
    <t>Life</t>
  </si>
  <si>
    <t>Operating profit *</t>
  </si>
  <si>
    <t>Change in surplus values</t>
  </si>
  <si>
    <t>Business result</t>
  </si>
  <si>
    <t>Change in assumptions</t>
  </si>
  <si>
    <t>Financial effects of 
short-term market fluctuations</t>
  </si>
  <si>
    <t>Total result</t>
  </si>
  <si>
    <t>* Consolidated in the Group accounts</t>
  </si>
  <si>
    <t>Baltic</t>
  </si>
  <si>
    <t>Baltic Estonia</t>
  </si>
  <si>
    <t>Baltic Latvia</t>
  </si>
  <si>
    <t>Baltic Lithuania</t>
  </si>
  <si>
    <t xml:space="preserve"> </t>
  </si>
  <si>
    <t>Other and eliminations</t>
  </si>
  <si>
    <t>The SEB Group</t>
  </si>
  <si>
    <t>Interest income</t>
  </si>
  <si>
    <t>Interest expense</t>
  </si>
  <si>
    <t>Equity instruments and related derivatives</t>
  </si>
  <si>
    <t>Debt instruments and related derivatives</t>
  </si>
  <si>
    <t>Currency related</t>
  </si>
  <si>
    <t>Other financial instruments</t>
  </si>
  <si>
    <t>Impairments</t>
  </si>
  <si>
    <t>Issue of securities</t>
  </si>
  <si>
    <t>Secondary market</t>
  </si>
  <si>
    <t>Secondary market other</t>
  </si>
  <si>
    <t>Custody and mutual funds</t>
  </si>
  <si>
    <t>Securities commissions</t>
  </si>
  <si>
    <t>Payments</t>
  </si>
  <si>
    <t>Card fees</t>
  </si>
  <si>
    <t>Payment commissions</t>
  </si>
  <si>
    <t>Advisory</t>
  </si>
  <si>
    <t>Lending</t>
  </si>
  <si>
    <t>Deposits</t>
  </si>
  <si>
    <t>Guarantees</t>
  </si>
  <si>
    <t>Derivatives</t>
  </si>
  <si>
    <t>Other</t>
  </si>
  <si>
    <t>Other commissions</t>
  </si>
  <si>
    <t>Total commission income</t>
  </si>
  <si>
    <t>Commission expense</t>
  </si>
  <si>
    <t>Sweden</t>
  </si>
  <si>
    <t>Q 2 
2009</t>
  </si>
  <si>
    <t>Q 3 
2009</t>
  </si>
  <si>
    <t>Q 2 
2010</t>
  </si>
  <si>
    <t>Q 3 
2010</t>
  </si>
  <si>
    <t>Full year
2009</t>
  </si>
  <si>
    <t>Full year
2010</t>
  </si>
  <si>
    <t>Goodwill impairments for holdings in the Baltic region, Russia and Ukraine affect operating expenses and profit by SEK 1.5bn in Q2 and 0.6bn in Q1 2009.</t>
  </si>
  <si>
    <t>Norway</t>
  </si>
  <si>
    <t>Denmark</t>
  </si>
  <si>
    <t>Finland</t>
  </si>
  <si>
    <t>Germany*</t>
  </si>
  <si>
    <t>*Excluding centralised Treasury operations</t>
  </si>
  <si>
    <t>Restructuring costs amounted to EUR 80m in Q3 2010.</t>
  </si>
  <si>
    <t>Estonia</t>
  </si>
  <si>
    <t>Goodwill impairment affected operating expenses and profit by SEK 0.3bn in Q2 2009.</t>
  </si>
  <si>
    <t>Latvia</t>
  </si>
  <si>
    <t>Lithuania</t>
  </si>
  <si>
    <t>Other countries and eliminations</t>
  </si>
  <si>
    <t>SEB Group Total</t>
  </si>
  <si>
    <t>NII specification and development</t>
  </si>
  <si>
    <t>SEB Group, SEK m</t>
  </si>
  <si>
    <t>Q1 
2009</t>
  </si>
  <si>
    <t>Q2 
2009</t>
  </si>
  <si>
    <t>Q3 
2009</t>
  </si>
  <si>
    <t>Q4 
2009</t>
  </si>
  <si>
    <t>Q1 
2010</t>
  </si>
  <si>
    <t>Q2 
2010</t>
  </si>
  <si>
    <t>Q3 
2010</t>
  </si>
  <si>
    <t>Q4 
2010</t>
  </si>
  <si>
    <t>Start</t>
  </si>
  <si>
    <t>Lending volume</t>
  </si>
  <si>
    <t>Lending margin</t>
  </si>
  <si>
    <t>Deposit volume</t>
  </si>
  <si>
    <t>Deposit margin</t>
  </si>
  <si>
    <t>Funding &amp; other</t>
  </si>
  <si>
    <t>Sum</t>
  </si>
  <si>
    <t>Staff costs - SEB Group</t>
  </si>
  <si>
    <t>Salaries etc</t>
  </si>
  <si>
    <t>Redundancies</t>
  </si>
  <si>
    <t>Pensions</t>
  </si>
  <si>
    <t>Other staff costs</t>
  </si>
  <si>
    <t>Staff costs*</t>
  </si>
  <si>
    <t>*all items include social charges</t>
  </si>
  <si>
    <t>Q1</t>
  </si>
  <si>
    <t>Q2</t>
  </si>
  <si>
    <t>Other expenses - SEB Group</t>
  </si>
  <si>
    <t>Costs for premises</t>
  </si>
  <si>
    <t>Data costs</t>
  </si>
  <si>
    <t>Travel and entertainment</t>
  </si>
  <si>
    <t>Consultants</t>
  </si>
  <si>
    <t>Marketing</t>
  </si>
  <si>
    <t>Information services</t>
  </si>
  <si>
    <t>Other operating costs</t>
  </si>
  <si>
    <t>Dec 
2010</t>
  </si>
  <si>
    <t>Cash and cash balances with central banks</t>
  </si>
  <si>
    <t>Repos</t>
  </si>
  <si>
    <t>Reclassified bonds</t>
  </si>
  <si>
    <t>Loans to credit institutions</t>
  </si>
  <si>
    <t>Public</t>
  </si>
  <si>
    <t>Private Individuals</t>
  </si>
  <si>
    <t>Corporate</t>
  </si>
  <si>
    <t>Loans to the public</t>
  </si>
  <si>
    <t>Debt instruments</t>
  </si>
  <si>
    <t>Equity instruments</t>
  </si>
  <si>
    <t>Insurance assets</t>
  </si>
  <si>
    <t>Financial assets at fair value</t>
  </si>
  <si>
    <t>Available-for-sale financial assets</t>
  </si>
  <si>
    <t>Tangible and intangible assets</t>
  </si>
  <si>
    <t>Other assets</t>
  </si>
  <si>
    <t>Total assets</t>
  </si>
  <si>
    <t>Central banks</t>
  </si>
  <si>
    <t>Credit institutions</t>
  </si>
  <si>
    <t>Deposits from credit institutions</t>
  </si>
  <si>
    <t>Deposits and borrowing from the public</t>
  </si>
  <si>
    <t>Liabilities to policyholders</t>
  </si>
  <si>
    <t>CP/CD</t>
  </si>
  <si>
    <t>Long term debt</t>
  </si>
  <si>
    <t>Debt securities</t>
  </si>
  <si>
    <t>Financial liabilities at fair value</t>
  </si>
  <si>
    <t>Other liabilities</t>
  </si>
  <si>
    <t>Subordinated liabilities</t>
  </si>
  <si>
    <t>Total liabilities</t>
  </si>
  <si>
    <t>Total equity</t>
  </si>
  <si>
    <t>Total liabilities and equity</t>
  </si>
  <si>
    <t>* German Retail Operations</t>
  </si>
  <si>
    <r>
      <t>Assets</t>
    </r>
    <r>
      <rPr>
        <b/>
        <sz val="9"/>
        <color indexed="8"/>
        <rFont val="Arial"/>
        <family val="2"/>
      </rPr>
      <t xml:space="preserve">
SEK m</t>
    </r>
  </si>
  <si>
    <t>Currency</t>
  </si>
  <si>
    <t>&lt;1Y</t>
  </si>
  <si>
    <t>1-2Y</t>
  </si>
  <si>
    <t>2-3Y</t>
  </si>
  <si>
    <t>3-4Y</t>
  </si>
  <si>
    <t>4-5Y</t>
  </si>
  <si>
    <t>5-7Y</t>
  </si>
  <si>
    <t>7-10Y</t>
  </si>
  <si>
    <t>&gt;10Y</t>
  </si>
  <si>
    <t>SEK</t>
  </si>
  <si>
    <t>EUR</t>
  </si>
  <si>
    <t>USD</t>
  </si>
  <si>
    <t>GBP</t>
  </si>
  <si>
    <t>JPY</t>
  </si>
  <si>
    <t>CHF</t>
  </si>
  <si>
    <t>NOK</t>
  </si>
  <si>
    <t>LTL</t>
  </si>
  <si>
    <t>Long-term funding</t>
  </si>
  <si>
    <t>Maturity profile, by currency</t>
  </si>
  <si>
    <t>Product</t>
  </si>
  <si>
    <t>Subordinated debt</t>
  </si>
  <si>
    <t>Senior unsecured</t>
  </si>
  <si>
    <t>Maturity profile, by product</t>
  </si>
  <si>
    <t>Instrument</t>
  </si>
  <si>
    <t>Full year
2008</t>
  </si>
  <si>
    <t>Q2 2009</t>
  </si>
  <si>
    <t>Q3 2009</t>
  </si>
  <si>
    <t>Q4 2009</t>
  </si>
  <si>
    <t>Yankee CD</t>
  </si>
  <si>
    <t>Senior unsecured SEB AG</t>
  </si>
  <si>
    <t>Senior unsecured SEB AB</t>
  </si>
  <si>
    <t>Structured bonds</t>
  </si>
  <si>
    <t>Covered bonds SEB AG</t>
  </si>
  <si>
    <t>Hybrid tier 1</t>
  </si>
  <si>
    <t>Funding raised with original maturity &gt; 1 year</t>
  </si>
  <si>
    <t>SEK bn</t>
  </si>
  <si>
    <t>SEK  bn</t>
  </si>
  <si>
    <t>Less repos</t>
  </si>
  <si>
    <t>Less reclassified bonds</t>
  </si>
  <si>
    <t>Loans adjusted for repos and reclassified bonds</t>
  </si>
  <si>
    <t>Deposits and borrow from the public</t>
  </si>
  <si>
    <t>Deposits adjusted for repos</t>
  </si>
  <si>
    <t>Loan to deposit ratio 
 excl reclassified bonds and repos</t>
  </si>
  <si>
    <t>Q1
 2010</t>
  </si>
  <si>
    <t>Total loans and deposits</t>
  </si>
  <si>
    <t>Loans originated by</t>
  </si>
  <si>
    <t xml:space="preserve">Skandinaviska Enskilda Banken AB (publ) </t>
  </si>
  <si>
    <t xml:space="preserve">Pool type / Pool notional </t>
  </si>
  <si>
    <t>Type of loans</t>
  </si>
  <si>
    <t xml:space="preserve">100% residential Swedish mortgages </t>
  </si>
  <si>
    <t xml:space="preserve">Single family </t>
  </si>
  <si>
    <t xml:space="preserve">Tenant owned apartments </t>
  </si>
  <si>
    <t xml:space="preserve">Multi family  </t>
  </si>
  <si>
    <t>Geographic loan distribution</t>
  </si>
  <si>
    <t xml:space="preserve">A concentration to urban areas </t>
  </si>
  <si>
    <t>Substitute assets</t>
  </si>
  <si>
    <t xml:space="preserve">No substitute assets are included </t>
  </si>
  <si>
    <t>Number of loans / Number of borrowers</t>
  </si>
  <si>
    <t>WA loan balance</t>
  </si>
  <si>
    <t>WA LTV</t>
  </si>
  <si>
    <t xml:space="preserve">LTV distribution </t>
  </si>
  <si>
    <t xml:space="preserve">&gt;40&lt;=50% </t>
  </si>
  <si>
    <t xml:space="preserve">&gt;50&lt;=60% </t>
  </si>
  <si>
    <t xml:space="preserve">&gt;60&lt;=70% </t>
  </si>
  <si>
    <t xml:space="preserve">&gt;70&lt;=75% </t>
  </si>
  <si>
    <t>Interest rate type</t>
  </si>
  <si>
    <t>Floating rate</t>
  </si>
  <si>
    <t>Fixed reset &lt;2yrs</t>
  </si>
  <si>
    <t>Fixed rate reset 2yrs &lt;5yrs</t>
  </si>
  <si>
    <t>Fixed rate reset =&gt; 5yrs</t>
  </si>
  <si>
    <t>Payment frequency</t>
  </si>
  <si>
    <t xml:space="preserve">Monthly      </t>
  </si>
  <si>
    <t xml:space="preserve">Quarterly   </t>
  </si>
  <si>
    <t>Prior ranks</t>
  </si>
  <si>
    <t>No prior ranks</t>
  </si>
  <si>
    <t>Prior ranks of value</t>
  </si>
  <si>
    <t>&lt;25% of value</t>
  </si>
  <si>
    <t>&gt;25%&lt;50% of value</t>
  </si>
  <si>
    <t>Loans past due 60 days</t>
  </si>
  <si>
    <t xml:space="preserve">Characteristics of the Covered Bonds                                         </t>
  </si>
  <si>
    <t>Rating</t>
  </si>
  <si>
    <t>Aaa by Moody's</t>
  </si>
  <si>
    <t>Notional amount outstanding</t>
  </si>
  <si>
    <t>Overcollateralization</t>
  </si>
  <si>
    <t>Currencies</t>
  </si>
  <si>
    <t>SEB AB Covered bonds</t>
  </si>
  <si>
    <t>Capital adequacy and RWA</t>
  </si>
  <si>
    <t>Q1 2010</t>
  </si>
  <si>
    <t>Q2 2010</t>
  </si>
  <si>
    <t>Q3 2010</t>
  </si>
  <si>
    <t>Q4 2010</t>
  </si>
  <si>
    <t>Migration</t>
  </si>
  <si>
    <t>FX effects (credit risk)</t>
  </si>
  <si>
    <t>Operational risk</t>
  </si>
  <si>
    <t>Market risk and operational risk</t>
  </si>
  <si>
    <t>End</t>
  </si>
  <si>
    <t>Capital base</t>
  </si>
  <si>
    <t>31 Dec</t>
  </si>
  <si>
    <t>31 Mar</t>
  </si>
  <si>
    <t>30 Jun</t>
  </si>
  <si>
    <t>30 Sep</t>
  </si>
  <si>
    <t>SEK  m</t>
  </si>
  <si>
    <t>Total equity according to balance sheet</t>
  </si>
  <si>
    <t>= Total equity in the capital adequacy</t>
  </si>
  <si>
    <t>Adjustment for hedge contracts</t>
  </si>
  <si>
    <t>Net provisioning amount for IRB-reported credit exposures</t>
  </si>
  <si>
    <t>Unrealised value changes on available-for-sale financial assets</t>
  </si>
  <si>
    <t>= Core Tier 1 capital</t>
  </si>
  <si>
    <t>Tier 1 capital contribution (non-innovative)</t>
  </si>
  <si>
    <t>Tier 1 capital contribution (innovative)</t>
  </si>
  <si>
    <t>= Tier 1 capital</t>
  </si>
  <si>
    <t>Dated subordinated debt</t>
  </si>
  <si>
    <t>Perpetual subordinated debt</t>
  </si>
  <si>
    <t>Unrealised gains on available-for-sale financial assets</t>
  </si>
  <si>
    <t>= Tier 2 capital</t>
  </si>
  <si>
    <t>= Capital base</t>
  </si>
  <si>
    <t>Credit risk, IRB reported capital requirements</t>
  </si>
  <si>
    <t>Institutions</t>
  </si>
  <si>
    <t>Corporates</t>
  </si>
  <si>
    <t>Securitisation positions</t>
  </si>
  <si>
    <t>Retail mortgages</t>
  </si>
  <si>
    <t>Other retail exposures</t>
  </si>
  <si>
    <t>Other exposure classes</t>
  </si>
  <si>
    <t>Total for credit risk, IRB approach</t>
  </si>
  <si>
    <t>Further capital requirements</t>
  </si>
  <si>
    <t>Credit risk, Standardised approach</t>
  </si>
  <si>
    <t>Operational risk, Advanced Measurement approach</t>
  </si>
  <si>
    <t>Foreign exchange rate risk</t>
  </si>
  <si>
    <t>Trading book risks</t>
  </si>
  <si>
    <t>Summary</t>
  </si>
  <si>
    <t>Credit risk</t>
  </si>
  <si>
    <t>Market risk</t>
  </si>
  <si>
    <t>Adjustment for flooring rules</t>
  </si>
  <si>
    <t>Addition according to transitional flooring</t>
  </si>
  <si>
    <t>Total reported</t>
  </si>
  <si>
    <t xml:space="preserve">Risk-weighted assets, Quarterly evolution </t>
  </si>
  <si>
    <t>Capital adequacy</t>
  </si>
  <si>
    <t>Capital resources</t>
  </si>
  <si>
    <t>Core Tier 1 capital</t>
  </si>
  <si>
    <t>Tier 1 capital</t>
  </si>
  <si>
    <t>Capital adequacy without transitional floor (Basel II)</t>
  </si>
  <si>
    <t>Core Tier 1 capital ratio</t>
  </si>
  <si>
    <t>Tier 1 capital ratio</t>
  </si>
  <si>
    <t>Total capital ratio</t>
  </si>
  <si>
    <t>Capital base in relation to capital requirement</t>
  </si>
  <si>
    <t>Capital adequacy including transitional floor</t>
  </si>
  <si>
    <t>Transition floor applied</t>
  </si>
  <si>
    <t>Capital adequacy with risk weighting according to Basel I</t>
  </si>
  <si>
    <t>Risk-weighted assets for the SEB financial group of undertakings</t>
  </si>
  <si>
    <t>Capital base of the SEB financial group of undertakings</t>
  </si>
  <si>
    <t>IRB reported credit exposures (less repos and securities lending)</t>
  </si>
  <si>
    <t>Average risk weight</t>
  </si>
  <si>
    <t>Value at Risk (99 per cent, ten days)</t>
  </si>
  <si>
    <t>SEKm</t>
  </si>
  <si>
    <t>Min</t>
  </si>
  <si>
    <t>Max</t>
  </si>
  <si>
    <t>Commodities</t>
  </si>
  <si>
    <t>Credit spread</t>
  </si>
  <si>
    <t>Equity</t>
  </si>
  <si>
    <t>FX</t>
  </si>
  <si>
    <t>Interest rate</t>
  </si>
  <si>
    <t>Volatilities</t>
  </si>
  <si>
    <t>Diversification</t>
  </si>
  <si>
    <t>-</t>
  </si>
  <si>
    <t>UK</t>
  </si>
  <si>
    <t>Spain</t>
  </si>
  <si>
    <t>US</t>
  </si>
  <si>
    <t xml:space="preserve">Financials </t>
  </si>
  <si>
    <t>Covered Bonds</t>
  </si>
  <si>
    <t>Structured Credits</t>
  </si>
  <si>
    <t>ABS</t>
  </si>
  <si>
    <t>CDO</t>
  </si>
  <si>
    <t>CLO</t>
  </si>
  <si>
    <t>CMBS</t>
  </si>
  <si>
    <t>CMO</t>
  </si>
  <si>
    <t>RMBS prime</t>
  </si>
  <si>
    <t>RMBS non-prime</t>
  </si>
  <si>
    <t>Structured credits</t>
  </si>
  <si>
    <t>Financial institutions</t>
  </si>
  <si>
    <t>Covered bonds etc.</t>
  </si>
  <si>
    <t>Income effect</t>
  </si>
  <si>
    <t>Equity effect</t>
  </si>
  <si>
    <t>Total recognised</t>
  </si>
  <si>
    <t>Fair value of reclassified securities</t>
  </si>
  <si>
    <t>Total fair value</t>
  </si>
  <si>
    <t>**</t>
  </si>
  <si>
    <t>Cost / income ratio</t>
  </si>
  <si>
    <t>Summary per division</t>
  </si>
  <si>
    <t>*</t>
  </si>
  <si>
    <t>SEB Group</t>
  </si>
  <si>
    <t>Retail</t>
  </si>
  <si>
    <t>Life based on op profit</t>
  </si>
  <si>
    <t>Life based on business result</t>
  </si>
  <si>
    <t>neg</t>
  </si>
  <si>
    <t>RWA per division, basel I</t>
  </si>
  <si>
    <t>RWA per division, Basel II</t>
  </si>
  <si>
    <t>Volumes</t>
  </si>
  <si>
    <t>Balance sheet - SEB Group</t>
  </si>
  <si>
    <t>Financial assets at fair value *</t>
  </si>
  <si>
    <t>Available-for-sale financial assets *</t>
  </si>
  <si>
    <t>Held-to-maturity investments *</t>
  </si>
  <si>
    <t>Assets held for sale</t>
  </si>
  <si>
    <t>Investments in associates</t>
  </si>
  <si>
    <t>Liabilities held for sale</t>
  </si>
  <si>
    <t>Provisions</t>
  </si>
  <si>
    <t>* Of which bonds and other interest bearing securities including derivatives.</t>
  </si>
  <si>
    <t>Goodwill</t>
  </si>
  <si>
    <t>Other intangibles</t>
  </si>
  <si>
    <t>Deferred acquisition costs</t>
  </si>
  <si>
    <t>Intangible assets</t>
  </si>
  <si>
    <t>Q3
 2009</t>
  </si>
  <si>
    <t xml:space="preserve">Q4 
2010 </t>
  </si>
  <si>
    <t>Assets under management, start of period</t>
  </si>
  <si>
    <t>Inflow</t>
  </si>
  <si>
    <t>Outflow</t>
  </si>
  <si>
    <t>Net inflow of which:</t>
  </si>
  <si>
    <t>Other Nordic</t>
  </si>
  <si>
    <t>Germany</t>
  </si>
  <si>
    <t>Baltic countries and Poland</t>
  </si>
  <si>
    <t>Other and Eliminations</t>
  </si>
  <si>
    <t>Acquisition/disposal net</t>
  </si>
  <si>
    <t>Change in value</t>
  </si>
  <si>
    <t>Assets under management, SEK m</t>
  </si>
  <si>
    <t>RB Sweden</t>
  </si>
  <si>
    <t>RB Cards</t>
  </si>
  <si>
    <t xml:space="preserve">Q4 </t>
  </si>
  <si>
    <t xml:space="preserve"> Q2</t>
  </si>
  <si>
    <t xml:space="preserve"> Q4</t>
  </si>
  <si>
    <t xml:space="preserve">Q2 </t>
  </si>
  <si>
    <t>Operations &amp; IT</t>
  </si>
  <si>
    <t>Other total</t>
  </si>
  <si>
    <t>SEB Group
Continuing operations</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</si>
  <si>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</si>
  <si>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</si>
  <si>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</si>
  <si>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</si>
  <si>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</si>
  <si>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</si>
  <si>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</si>
  <si>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</si>
  <si>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</si>
  <si>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</si>
  <si>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</si>
  <si>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</si>
  <si>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Mining and quarrying</t>
  </si>
  <si>
    <t>Electricity, gas and water supply</t>
  </si>
  <si>
    <t>Commercial</t>
  </si>
  <si>
    <t>Multi-family</t>
  </si>
  <si>
    <t>Property Management</t>
  </si>
  <si>
    <t>Public Administration</t>
  </si>
  <si>
    <t>Household mortgage</t>
  </si>
  <si>
    <t>Households</t>
  </si>
  <si>
    <t>Credit portfolio</t>
  </si>
  <si>
    <t>* The geographical distribution is based on where the loan is booked. Amounts before provisions for credit losses.</t>
  </si>
  <si>
    <t>Loan portfolio by industry and geography*</t>
  </si>
  <si>
    <t>Loan portfolio</t>
  </si>
  <si>
    <t>Repos, credit institutions</t>
  </si>
  <si>
    <t>Repos, general public</t>
  </si>
  <si>
    <t>Reserves</t>
  </si>
  <si>
    <t>Retail, SEB AG gross</t>
  </si>
  <si>
    <t>Total lending</t>
  </si>
  <si>
    <t xml:space="preserve">* The geographical distribution is based on where the loan is booked. </t>
  </si>
  <si>
    <t>Impaired loans by industry and geography*</t>
  </si>
  <si>
    <t>(Individually assessed loans)</t>
  </si>
  <si>
    <t xml:space="preserve">Impaired loans </t>
  </si>
  <si>
    <t>whereof Retail, SEB AG</t>
  </si>
  <si>
    <t>Impaired loans excl Retail, SEB AG</t>
  </si>
  <si>
    <t>* Geography distribution is based on SEB's operations. Amounts before provisions for credit losses</t>
  </si>
  <si>
    <t>Loans past due &gt; 60 days</t>
  </si>
  <si>
    <t>(Portfolio assessed loans*)</t>
  </si>
  <si>
    <t>Past due &gt; 60 days</t>
  </si>
  <si>
    <t>Past due &gt; 60 days excl Retail, SEB AG</t>
  </si>
  <si>
    <t>Restructured loans</t>
  </si>
  <si>
    <t>Credit portfolio*</t>
  </si>
  <si>
    <t>On &amp; off balance, SEK bn</t>
  </si>
  <si>
    <t>Dec
2007</t>
  </si>
  <si>
    <t>Dec
2008</t>
  </si>
  <si>
    <t>Dec
2009</t>
  </si>
  <si>
    <t>Dec
2010</t>
  </si>
  <si>
    <t>Total non-banks</t>
  </si>
  <si>
    <t>Contingent Liabilities</t>
  </si>
  <si>
    <t>Derivative Instruments</t>
  </si>
  <si>
    <r>
      <t>Credit Portfolio</t>
    </r>
    <r>
      <rPr>
        <sz val="9"/>
        <rFont val="Arial"/>
        <family val="2"/>
      </rPr>
      <t xml:space="preserve"> </t>
    </r>
  </si>
  <si>
    <t xml:space="preserve">Net credit losses, quarterly </t>
  </si>
  <si>
    <t xml:space="preserve">Q2
2009 </t>
  </si>
  <si>
    <t>Net write-offs</t>
  </si>
  <si>
    <t>Net specific provisions</t>
  </si>
  <si>
    <t>Net collective provisions</t>
  </si>
  <si>
    <t xml:space="preserve">   of which:</t>
  </si>
  <si>
    <t xml:space="preserve">   Individually assessed loans</t>
  </si>
  <si>
    <t xml:space="preserve">   Portfolio assessed loans</t>
  </si>
  <si>
    <t>SEB Group – net credit losses, SEK m</t>
  </si>
  <si>
    <t>Individually assessed loans</t>
  </si>
  <si>
    <t>Impaired loans, gross</t>
  </si>
  <si>
    <t>Specific reserves</t>
  </si>
  <si>
    <t>Collective reserves</t>
  </si>
  <si>
    <t>Off Balance sheet reserves</t>
  </si>
  <si>
    <t>Specific reserve ratio</t>
  </si>
  <si>
    <t>Total reserve ratio</t>
  </si>
  <si>
    <t>Portfolio assessed loans</t>
  </si>
  <si>
    <t>Reserve ratio</t>
  </si>
  <si>
    <t>Non-performing loans</t>
  </si>
  <si>
    <t>Total reserves</t>
  </si>
  <si>
    <t>NPL coverage ratio</t>
  </si>
  <si>
    <t>Non-performing loans / Lending</t>
  </si>
  <si>
    <t>Seized assets - SEB Group</t>
  </si>
  <si>
    <t>Properties, vehicles and equipment</t>
  </si>
  <si>
    <t xml:space="preserve">Shares </t>
  </si>
  <si>
    <t>Total seized assets</t>
  </si>
  <si>
    <t>% of Total</t>
  </si>
  <si>
    <t>Net Write-offs</t>
  </si>
  <si>
    <t>Net Specific Provisions</t>
  </si>
  <si>
    <t>Net Collective Provisions</t>
  </si>
  <si>
    <t>Net Credit Losses</t>
  </si>
  <si>
    <t xml:space="preserve">
SEK m </t>
  </si>
  <si>
    <t>SEB Baltic – net credit losses</t>
  </si>
  <si>
    <t>SEB Baltic</t>
  </si>
  <si>
    <t>Off balance sheet reserves</t>
  </si>
  <si>
    <t>Loans past due &gt; 60 days, gross</t>
  </si>
  <si>
    <t>By country</t>
  </si>
  <si>
    <t>By quarter</t>
  </si>
  <si>
    <t>Non performing loans &amp; reserves</t>
  </si>
  <si>
    <t>Cost/Income ratio</t>
  </si>
  <si>
    <t>Change in surplus values, net</t>
  </si>
  <si>
    <t/>
  </si>
  <si>
    <t xml:space="preserve">  based on operating profit</t>
  </si>
  <si>
    <t xml:space="preserve">  based on business result</t>
  </si>
  <si>
    <t>negative</t>
  </si>
  <si>
    <t>Mutual funds per product type</t>
  </si>
  <si>
    <t>Equity funds</t>
  </si>
  <si>
    <t>Fixed income funds</t>
  </si>
  <si>
    <t>Balanced funds</t>
  </si>
  <si>
    <t>Alternative funds</t>
  </si>
  <si>
    <t>Life Division total sales</t>
  </si>
  <si>
    <t xml:space="preserve"> Change </t>
  </si>
  <si>
    <t>Unit linked</t>
  </si>
  <si>
    <t xml:space="preserve">Life (2006 only Swedish market), SEK m </t>
  </si>
  <si>
    <t xml:space="preserve">Full year </t>
  </si>
  <si>
    <t>New sales (single/10+regular)</t>
  </si>
  <si>
    <t>Net present value</t>
  </si>
  <si>
    <t>Acquisition cost</t>
  </si>
  <si>
    <t>New business profit</t>
  </si>
  <si>
    <t>Margin, %</t>
  </si>
  <si>
    <t>Swedish market</t>
  </si>
  <si>
    <t xml:space="preserve">Life Holding group, SEK m </t>
  </si>
  <si>
    <t xml:space="preserve"> Dec </t>
  </si>
  <si>
    <t>Dec</t>
  </si>
  <si>
    <t xml:space="preserve">Dec </t>
  </si>
  <si>
    <t>Equity *</t>
  </si>
  <si>
    <t>Surplus value **</t>
  </si>
  <si>
    <t>Income statement</t>
  </si>
  <si>
    <t>Income unit-linked</t>
  </si>
  <si>
    <t>Change in deferred acquisition costs</t>
  </si>
  <si>
    <t>Total expenses</t>
  </si>
  <si>
    <t>Business equity</t>
  </si>
  <si>
    <t>Premium income, gross</t>
  </si>
  <si>
    <t>Operating profit by business area</t>
  </si>
  <si>
    <t>SEB Trygg Liv, Sweden</t>
  </si>
  <si>
    <t>SEB Pension, Denmark</t>
  </si>
  <si>
    <t>SEB Life &amp; Pension, International</t>
  </si>
  <si>
    <t>Other including central functions etc</t>
  </si>
  <si>
    <r>
      <t xml:space="preserve">Income other insurance </t>
    </r>
    <r>
      <rPr>
        <vertAlign val="superscript"/>
        <sz val="9"/>
        <rFont val="Arial"/>
        <family val="2"/>
      </rPr>
      <t>1)</t>
    </r>
  </si>
  <si>
    <r>
      <t xml:space="preserve">Financial effects due to market fluctuations </t>
    </r>
    <r>
      <rPr>
        <vertAlign val="superscript"/>
        <sz val="9"/>
        <rFont val="Arial"/>
        <family val="2"/>
      </rPr>
      <t>3)</t>
    </r>
  </si>
  <si>
    <r>
      <t xml:space="preserve">Change in assumptions </t>
    </r>
    <r>
      <rPr>
        <vertAlign val="superscript"/>
        <sz val="9"/>
        <rFont val="Arial"/>
        <family val="2"/>
      </rPr>
      <t>3)</t>
    </r>
  </si>
  <si>
    <r>
      <t xml:space="preserve">Return on business equity </t>
    </r>
    <r>
      <rPr>
        <vertAlign val="superscript"/>
        <sz val="9"/>
        <rFont val="Arial"/>
        <family val="2"/>
      </rPr>
      <t>4)</t>
    </r>
  </si>
  <si>
    <r>
      <t>Expense ratio, %</t>
    </r>
    <r>
      <rPr>
        <vertAlign val="superscript"/>
        <sz val="9"/>
        <rFont val="Arial"/>
        <family val="2"/>
      </rPr>
      <t xml:space="preserve"> 5)</t>
    </r>
  </si>
  <si>
    <r>
      <t>3)</t>
    </r>
    <r>
      <rPr>
        <sz val="9"/>
        <rFont val="Arial"/>
        <family val="2"/>
      </rPr>
      <t xml:space="preserve"> Effect on surplus values</t>
    </r>
  </si>
  <si>
    <r>
      <t>5)</t>
    </r>
    <r>
      <rPr>
        <sz val="9"/>
        <rFont val="Arial"/>
        <family val="2"/>
      </rPr>
      <t xml:space="preserve"> Operating expenses as percentage of premium income</t>
    </r>
  </si>
  <si>
    <t>Premium income and Assets under management</t>
  </si>
  <si>
    <t>Traditional life and sickness/health insurance</t>
  </si>
  <si>
    <t>Unit-linked insurance</t>
  </si>
  <si>
    <t>SEB Trygg Liv Sweden</t>
  </si>
  <si>
    <t>SEB Pension Denmark</t>
  </si>
  <si>
    <t>SEB Life &amp; Pension International</t>
  </si>
  <si>
    <r>
      <t>Premium income</t>
    </r>
    <r>
      <rPr>
        <b/>
        <sz val="9"/>
        <rFont val="Arial"/>
        <family val="2"/>
      </rPr>
      <t>: Total</t>
    </r>
  </si>
  <si>
    <r>
      <t>Assets under management</t>
    </r>
    <r>
      <rPr>
        <b/>
        <sz val="9"/>
        <rFont val="Arial"/>
        <family val="2"/>
      </rPr>
      <t>:* Total</t>
    </r>
  </si>
  <si>
    <t>Sales volume insurance (weighted)</t>
  </si>
  <si>
    <t>Corporate as per cent of total</t>
  </si>
  <si>
    <t>Traditional life and sickness insurance</t>
  </si>
  <si>
    <t>Surplus value accounting</t>
  </si>
  <si>
    <t>Surplus values, opening balance</t>
  </si>
  <si>
    <t>Return/realised value on policies from previous periods</t>
  </si>
  <si>
    <t>Change in surplus values ongoing business, gross</t>
  </si>
  <si>
    <t xml:space="preserve">Capitalisation of acquisition costs for the period </t>
  </si>
  <si>
    <t>Amortisation of capitalised acquisition costs</t>
  </si>
  <si>
    <t>Total change in surplus values</t>
  </si>
  <si>
    <t>Exchange rate differences etc</t>
  </si>
  <si>
    <t>Discount rate</t>
  </si>
  <si>
    <t>Surrender of endowment insurance contracts:
contracts signed within 1 year / 1-4 years 
/ 5 years / 6 years / thereafter</t>
  </si>
  <si>
    <t>Lapse rate of regular premiums, unit-linked</t>
  </si>
  <si>
    <t>Growth in fund units, gross before fees and taxes</t>
  </si>
  <si>
    <t>Inflation CPI / Inflation expenses</t>
  </si>
  <si>
    <t>Expected return on solvency margin</t>
  </si>
  <si>
    <t>Right to transfer policy, unit-linked</t>
  </si>
  <si>
    <t>Mortality</t>
  </si>
  <si>
    <t>Sensitivity to changes in assumptions (total division).</t>
  </si>
  <si>
    <t>Change in discount rate    +1 per cent</t>
  </si>
  <si>
    <t xml:space="preserve">                          "                       -1 per cent</t>
  </si>
  <si>
    <t>Change in value growth     +1 per cent</t>
  </si>
  <si>
    <t>of investment assets            -1 per cent</t>
  </si>
  <si>
    <t>1 / 7 /
 15 / 12 / 8</t>
  </si>
  <si>
    <t>2 / 3</t>
  </si>
  <si>
    <t>The Group's experience</t>
  </si>
  <si>
    <t>Sales volume weighted (regular + single/10)</t>
  </si>
  <si>
    <t>Present value of new sales</t>
  </si>
  <si>
    <t>Sales expenses</t>
  </si>
  <si>
    <t>Profit from new business</t>
  </si>
  <si>
    <t>Sales margin new business</t>
  </si>
  <si>
    <t>The traditional insurance in Denmark is not included.</t>
  </si>
  <si>
    <t>Embedded value</t>
  </si>
  <si>
    <t>Russia</t>
  </si>
  <si>
    <t>Ukraine</t>
  </si>
  <si>
    <t xml:space="preserve">Sources: National statistical agencies, SEB Economic Research </t>
  </si>
  <si>
    <t xml:space="preserve">* Harmonised consumer price index </t>
  </si>
  <si>
    <t>2010F</t>
  </si>
  <si>
    <t>2011F</t>
  </si>
  <si>
    <t>2012F</t>
  </si>
  <si>
    <t xml:space="preserve">2011F </t>
  </si>
  <si>
    <t xml:space="preserve">2012F </t>
  </si>
  <si>
    <r>
      <t>Denmark</t>
    </r>
    <r>
      <rPr>
        <sz val="9"/>
        <rFont val="Arial"/>
        <family val="2"/>
      </rPr>
      <t>*</t>
    </r>
  </si>
  <si>
    <r>
      <t>Finland</t>
    </r>
    <r>
      <rPr>
        <sz val="9"/>
        <rFont val="Arial"/>
        <family val="2"/>
      </rPr>
      <t>*</t>
    </r>
  </si>
  <si>
    <r>
      <t>Germany</t>
    </r>
    <r>
      <rPr>
        <sz val="9"/>
        <rFont val="Arial"/>
        <family val="2"/>
      </rPr>
      <t>*</t>
    </r>
  </si>
  <si>
    <r>
      <t>Euro</t>
    </r>
    <r>
      <rPr>
        <sz val="9"/>
        <rFont val="Arial"/>
        <family val="2"/>
      </rPr>
      <t xml:space="preserve"> </t>
    </r>
    <r>
      <rPr>
        <b/>
        <sz val="9"/>
        <rFont val="Arial"/>
        <family val="2"/>
      </rPr>
      <t>zone</t>
    </r>
    <r>
      <rPr>
        <sz val="9"/>
        <rFont val="Arial"/>
        <family val="2"/>
      </rPr>
      <t>*</t>
    </r>
  </si>
  <si>
    <r>
      <t>Estonia</t>
    </r>
    <r>
      <rPr>
        <sz val="9"/>
        <rFont val="Arial"/>
        <family val="2"/>
      </rPr>
      <t>*</t>
    </r>
  </si>
  <si>
    <r>
      <t>Latvia</t>
    </r>
    <r>
      <rPr>
        <sz val="9"/>
        <rFont val="Arial"/>
        <family val="2"/>
      </rPr>
      <t>*</t>
    </r>
  </si>
  <si>
    <r>
      <t>Lithuania</t>
    </r>
    <r>
      <rPr>
        <sz val="9"/>
        <rFont val="Arial"/>
        <family val="2"/>
      </rPr>
      <t>*</t>
    </r>
  </si>
  <si>
    <t>Macro forecasts per country</t>
  </si>
  <si>
    <t xml:space="preserve">               GDP (%)      </t>
  </si>
  <si>
    <t xml:space="preserve">           Inflation (%)</t>
  </si>
  <si>
    <t>Activity based balance sheet</t>
  </si>
  <si>
    <t>2011</t>
  </si>
  <si>
    <t>1.59</t>
  </si>
  <si>
    <t>1.19</t>
  </si>
  <si>
    <t>1.18</t>
  </si>
  <si>
    <t>14.06</t>
  </si>
  <si>
    <t>0.60</t>
  </si>
  <si>
    <t>0.64</t>
  </si>
  <si>
    <t>10.47</t>
  </si>
  <si>
    <t>0.49</t>
  </si>
  <si>
    <t>1.34</t>
  </si>
  <si>
    <t>49.79</t>
  </si>
  <si>
    <t>99.7</t>
  </si>
  <si>
    <t>-0.17</t>
  </si>
  <si>
    <t>69.0</t>
  </si>
  <si>
    <t>0.54</t>
  </si>
  <si>
    <t>1.12</t>
  </si>
  <si>
    <t>11.35</t>
  </si>
  <si>
    <t>13.18</t>
  </si>
  <si>
    <t>12.72</t>
  </si>
  <si>
    <t>13.00</t>
  </si>
  <si>
    <t>15.09</t>
  </si>
  <si>
    <t>14.57</t>
  </si>
  <si>
    <t>-0.40</t>
  </si>
  <si>
    <t>2.71</t>
  </si>
  <si>
    <t>0.34</t>
  </si>
  <si>
    <t>1.31</t>
  </si>
  <si>
    <t>Q1
2011</t>
  </si>
  <si>
    <t>Goodwill impairment affected operating expenses and profit by SEK 0.6bn in Q2 2009. Write-off of systems related to core banking implementation affected Q4 2010 by SEK 199m.</t>
  </si>
  <si>
    <t>Q1 
2011</t>
  </si>
  <si>
    <t>Mar 
2011</t>
  </si>
  <si>
    <t>1) Loans to credit institutions and liquidity placements with other direct participants in interbank fund transfer systems.</t>
  </si>
  <si>
    <t>Liabilities
SEK m</t>
  </si>
  <si>
    <t>Covered bonds SEB AB*</t>
  </si>
  <si>
    <t>* Includes deal that was settled in first week of April</t>
  </si>
  <si>
    <t>SEB's Liquidity Reserve</t>
  </si>
  <si>
    <t>Core Reserve *</t>
  </si>
  <si>
    <t>of which</t>
  </si>
  <si>
    <t>Cash and holdings in central banks and deposits in other banks available o/n</t>
  </si>
  <si>
    <t>Securities issued or guaranteed by sovereigns, central banks or multilateral development banks</t>
  </si>
  <si>
    <t xml:space="preserve">Securities issued or guaranteed by municipalities or other public entities </t>
  </si>
  <si>
    <t xml:space="preserve">Covered bonds </t>
  </si>
  <si>
    <t>SEB's own issued covered bonds</t>
  </si>
  <si>
    <t>Securities issued by financial institutions (excluding covered bonds)</t>
  </si>
  <si>
    <t xml:space="preserve">Other eligible securities </t>
  </si>
  <si>
    <t>Extended Reserve</t>
  </si>
  <si>
    <t xml:space="preserve">of which </t>
  </si>
  <si>
    <t>Core Reserve</t>
  </si>
  <si>
    <t>Overcollateralization in SEB's cover pool</t>
  </si>
  <si>
    <t>Additional Net Liquid Assets</t>
  </si>
  <si>
    <t>(Net fixed income securities in trading operations)</t>
  </si>
  <si>
    <t>Total Liquid Resources</t>
  </si>
  <si>
    <t>* As defined by the Swedish FSA ('SFSA') and the Swedish Bankers' Association</t>
  </si>
  <si>
    <t>SEB Group, 31 December 2010</t>
  </si>
  <si>
    <t>Mar
2011</t>
  </si>
  <si>
    <t>Δ Q4</t>
  </si>
  <si>
    <t>* Before loan loss reserves, excluding repos &amp; debt instruments. Including German Retail until Dec 2010</t>
  </si>
  <si>
    <t>Non-performing loans &amp; reserves, SEKm</t>
  </si>
  <si>
    <t xml:space="preserve"> Dec 2010</t>
  </si>
  <si>
    <t xml:space="preserve">Portfolio assessed loans </t>
  </si>
  <si>
    <t xml:space="preserve">Collective reserves </t>
  </si>
  <si>
    <t xml:space="preserve">Non-performing loans </t>
  </si>
  <si>
    <t xml:space="preserve">68% in the three largest cities </t>
  </si>
  <si>
    <t>Net credit losses ( = aggregated net of write-backs, write-offs and gross provisions)</t>
  </si>
  <si>
    <t>Q1 2011</t>
  </si>
  <si>
    <t>German Retail divestment</t>
  </si>
  <si>
    <t>Average</t>
  </si>
  <si>
    <t xml:space="preserve">Merchant
Banking </t>
  </si>
  <si>
    <t>Retail
Banking</t>
  </si>
  <si>
    <t>RoBE isolated per quarter, %</t>
  </si>
  <si>
    <t>RoBE accumulated in the period, %</t>
  </si>
  <si>
    <t>SEB Group (RoE)</t>
  </si>
  <si>
    <t xml:space="preserve">Wealth
Manage-ment </t>
  </si>
  <si>
    <t>Jan-Jun</t>
  </si>
  <si>
    <t>Traditional and</t>
  </si>
  <si>
    <t>Sickness/health</t>
  </si>
  <si>
    <t>Equity 1)</t>
  </si>
  <si>
    <t>Surplus values 2)</t>
  </si>
  <si>
    <t>1) Dividend paid to the parent company during the period</t>
  </si>
  <si>
    <t>2) Of which traditional insurance in Denmark</t>
  </si>
  <si>
    <t>Full year 2008</t>
  </si>
  <si>
    <t>Full year 2009</t>
  </si>
  <si>
    <t>Full year 2010</t>
  </si>
  <si>
    <t>Other income</t>
  </si>
  <si>
    <t xml:space="preserve">   Changes compared to previously because
   Danish traditional insurance is now included:</t>
  </si>
  <si>
    <t xml:space="preserve">        Change in surplus value, net</t>
  </si>
  <si>
    <t xml:space="preserve">        Financial effects due to market fluctuations</t>
  </si>
  <si>
    <t xml:space="preserve">        Change in assumptions</t>
  </si>
  <si>
    <r>
      <t xml:space="preserve">Operating expenses </t>
    </r>
    <r>
      <rPr>
        <vertAlign val="superscript"/>
        <sz val="9"/>
        <rFont val="Arial"/>
        <family val="2"/>
      </rPr>
      <t>2)</t>
    </r>
  </si>
  <si>
    <r>
      <t xml:space="preserve">Change in surplus value, net </t>
    </r>
    <r>
      <rPr>
        <vertAlign val="superscript"/>
        <sz val="9"/>
        <rFont val="Arial"/>
        <family val="2"/>
      </rPr>
      <t>3)</t>
    </r>
  </si>
  <si>
    <r>
      <t>1)</t>
    </r>
    <r>
      <rPr>
        <sz val="9"/>
        <rFont val="Arial"/>
        <family val="2"/>
      </rPr>
      <t xml:space="preserve"> Effect of guarantee commitments in
    traditional insurance in Sweden</t>
    </r>
  </si>
  <si>
    <r>
      <t>2)</t>
    </r>
    <r>
      <rPr>
        <sz val="9"/>
        <rFont val="Arial"/>
        <family val="2"/>
      </rPr>
      <t xml:space="preserve"> Change compared to previous reporting due to
    reallocation within the Group</t>
    </r>
  </si>
  <si>
    <r>
      <t>4)</t>
    </r>
    <r>
      <rPr>
        <sz val="9"/>
        <rFont val="Arial"/>
        <family val="2"/>
      </rPr>
      <t xml:space="preserve"> Operating profit after 12 per cent tax which reflects the divisions effective tax rate, annual basis </t>
    </r>
  </si>
  <si>
    <t>* rounded to whole 100 millions.</t>
  </si>
  <si>
    <t>Of which traditional insurance in Denmark</t>
  </si>
  <si>
    <t>7.5</t>
  </si>
  <si>
    <t>5.5</t>
  </si>
  <si>
    <t>Q2
2011</t>
  </si>
  <si>
    <t>Jan - Jun</t>
  </si>
  <si>
    <t>0.94</t>
  </si>
  <si>
    <t>3.18</t>
  </si>
  <si>
    <t>3.17</t>
  </si>
  <si>
    <t>1.53</t>
  </si>
  <si>
    <t>0.91</t>
  </si>
  <si>
    <t>2.72</t>
  </si>
  <si>
    <t>1.21</t>
  </si>
  <si>
    <t>1.52</t>
  </si>
  <si>
    <t>0.90</t>
  </si>
  <si>
    <t>13.93</t>
  </si>
  <si>
    <t>8.35</t>
  </si>
  <si>
    <t>13.96</t>
  </si>
  <si>
    <t>5.82</t>
  </si>
  <si>
    <t>0.61</t>
  </si>
  <si>
    <t>13.46</t>
  </si>
  <si>
    <t>8.06</t>
  </si>
  <si>
    <t>11.93</t>
  </si>
  <si>
    <t>5.38</t>
  </si>
  <si>
    <t>0.55</t>
  </si>
  <si>
    <t>0.23</t>
  </si>
  <si>
    <t>1.71</t>
  </si>
  <si>
    <t>0.97</t>
  </si>
  <si>
    <t>0.66</t>
  </si>
  <si>
    <t>2 ,194</t>
  </si>
  <si>
    <t>2,194</t>
  </si>
  <si>
    <t>2,199</t>
  </si>
  <si>
    <t>52.30</t>
  </si>
  <si>
    <t>49.48</t>
  </si>
  <si>
    <t>100.0</t>
  </si>
  <si>
    <t>98.7</t>
  </si>
  <si>
    <t>99.0</t>
  </si>
  <si>
    <t>-0.20</t>
  </si>
  <si>
    <t>0.16</t>
  </si>
  <si>
    <t>-0.18</t>
  </si>
  <si>
    <t>0.33</t>
  </si>
  <si>
    <t>64.8</t>
  </si>
  <si>
    <t>76.9</t>
  </si>
  <si>
    <t>0.56</t>
  </si>
  <si>
    <t>1.11</t>
  </si>
  <si>
    <t>1.29</t>
  </si>
  <si>
    <t>11.47</t>
  </si>
  <si>
    <t>10.46</t>
  </si>
  <si>
    <t>13.27</t>
  </si>
  <si>
    <t>12.86</t>
  </si>
  <si>
    <t>12.60</t>
  </si>
  <si>
    <t>13.50</t>
  </si>
  <si>
    <t>12.07</t>
  </si>
  <si>
    <t>15.62</t>
  </si>
  <si>
    <t>14.31</t>
  </si>
  <si>
    <t>15.12</t>
  </si>
  <si>
    <t>14.54</t>
  </si>
  <si>
    <t>4,770</t>
  </si>
  <si>
    <t>1,328</t>
  </si>
  <si>
    <t>-0.03</t>
  </si>
  <si>
    <t>-0.46</t>
  </si>
  <si>
    <t>-0.10</t>
  </si>
  <si>
    <t xml:space="preserve">**  The number of issued shares was 2,194,171,802. SEB owned 267,360 Class A shares for the employee stock option programme at year end 2010. During 2011 SEB has repurchased 500,000 shares and 630,939 have been sold as employee stock options have been exercised. Thus, as at 30 June 2011 SEB owned 136,421 Class A-shares with a market value of SEK 7m.   </t>
  </si>
  <si>
    <t>Q2 
2011</t>
  </si>
  <si>
    <t>June
2011</t>
  </si>
  <si>
    <t>Mortgage covered bonds SEB AB, SEK</t>
  </si>
  <si>
    <t>Mortgage covered bonds SEB AB, non-SEK</t>
  </si>
  <si>
    <t>Mortgage covered bonds SEB AG</t>
  </si>
  <si>
    <t>Cash and balances with central banks</t>
  </si>
  <si>
    <t>TOTAL ASSETS</t>
  </si>
  <si>
    <t>Deposits and borrowings from the public</t>
  </si>
  <si>
    <t>Jun 2011</t>
  </si>
  <si>
    <t>Assets under management, end of period*</t>
  </si>
  <si>
    <t>*Of which, not eliminated:</t>
  </si>
  <si>
    <t xml:space="preserve">  RB Sweden</t>
  </si>
  <si>
    <t xml:space="preserve">  RB Germany</t>
  </si>
  <si>
    <t xml:space="preserve">  RB Cards</t>
  </si>
  <si>
    <t xml:space="preserve">  Baltic Estonia</t>
  </si>
  <si>
    <t xml:space="preserve">  Baltic Latvia</t>
  </si>
  <si>
    <t xml:space="preserve">  Baltic Lithuania</t>
  </si>
  <si>
    <t>Other/elim</t>
  </si>
  <si>
    <t>SEB Group excl repos &amp; reclass bonds</t>
  </si>
  <si>
    <t xml:space="preserve">  </t>
  </si>
  <si>
    <t xml:space="preserve">Repos </t>
  </si>
  <si>
    <t>Loans to the public excl repos &amp; reclassified bonds</t>
  </si>
  <si>
    <t xml:space="preserve">SEB Group excl repos </t>
  </si>
  <si>
    <t>Deposits from the public excl repos</t>
  </si>
  <si>
    <t>SEB Group, 30 June 2011</t>
  </si>
  <si>
    <t>Jun
2011</t>
  </si>
  <si>
    <t xml:space="preserve">Lending </t>
  </si>
  <si>
    <t>407</t>
  </si>
  <si>
    <t>89</t>
  </si>
  <si>
    <t xml:space="preserve">* Based on SEB's operations </t>
  </si>
  <si>
    <t>Net credit losses continuing operations</t>
  </si>
  <si>
    <t>Credit loss level, total operations</t>
  </si>
  <si>
    <t>June 2011, SEK m</t>
  </si>
  <si>
    <t>SEB Baltic, SEK m</t>
  </si>
  <si>
    <t>Jan - Jun 2011</t>
  </si>
  <si>
    <t>Characteristics of the Cover Pool 
June  2011</t>
  </si>
  <si>
    <t xml:space="preserve">Dynamic / SEK 327bn </t>
  </si>
  <si>
    <t>541 K/ 349 K</t>
  </si>
  <si>
    <t xml:space="preserve">SEK 604 K </t>
  </si>
  <si>
    <t xml:space="preserve">   &lt;=40% </t>
  </si>
  <si>
    <t xml:space="preserve">SEK 217bn </t>
  </si>
  <si>
    <t xml:space="preserve">67% SEK                 </t>
  </si>
  <si>
    <t xml:space="preserve">33% non-SEK </t>
  </si>
  <si>
    <t>Dividend  (excl repurchased shares)</t>
  </si>
  <si>
    <t>Investments outside the financial group of undertakings</t>
  </si>
  <si>
    <t>Other deductions outside the financial group of undertakings</t>
  </si>
  <si>
    <t>Exposures where RWA is not calculated</t>
  </si>
  <si>
    <t>Other intangible assets</t>
  </si>
  <si>
    <t>Deferred tax assets</t>
  </si>
  <si>
    <t>Deduction for remaining maturity</t>
  </si>
  <si>
    <t>Investments in insurance companies</t>
  </si>
  <si>
    <t>Pension assets in excess of related liabilities</t>
  </si>
  <si>
    <t>Risk-weighted assets</t>
  </si>
  <si>
    <t>Expressed as capital requirement</t>
  </si>
  <si>
    <t>31 June</t>
  </si>
  <si>
    <t>Europe Other</t>
  </si>
  <si>
    <t>Australia/NZ</t>
  </si>
  <si>
    <t>Total Volume</t>
  </si>
  <si>
    <t xml:space="preserve">Business equity, SEK bn </t>
  </si>
  <si>
    <t xml:space="preserve">Return on equity, % </t>
  </si>
  <si>
    <t xml:space="preserve">Tax Rate, % </t>
  </si>
  <si>
    <t>17.6*</t>
  </si>
  <si>
    <t>40.7**</t>
  </si>
  <si>
    <t xml:space="preserve">Where of Sweden 7.4bn and Cards 2.6bn </t>
  </si>
  <si>
    <t xml:space="preserve">Where of Estonia 2.0bn, Latvia 3.2bn and Lithuania 2.9bn </t>
  </si>
  <si>
    <t>Average shareholder's equity SEK 100.0bn</t>
  </si>
  <si>
    <t>Jan- Jun</t>
  </si>
  <si>
    <t>Return on business equity, %</t>
  </si>
  <si>
    <t>Q2 2011</t>
  </si>
  <si>
    <t>Jan – Jun</t>
  </si>
  <si>
    <t>Jul 2010 -</t>
  </si>
  <si>
    <t>Jun</t>
  </si>
  <si>
    <t>*   Dividend paid; 2006:-400    2007:-1,150    2008:-1,275    2009:-1,850    2010:-1,000    2011:-850</t>
  </si>
  <si>
    <t xml:space="preserve">**  Value of in-force business, net of DAC. The traditional insurance in Denmark is included in surplus values from 2008. </t>
  </si>
  <si>
    <t>Jul 2010 - Jun 2011</t>
  </si>
  <si>
    <t>31 Dec 
2008</t>
  </si>
  <si>
    <t>31 Dec 
2009</t>
  </si>
  <si>
    <t>31 Dec 
2010</t>
  </si>
  <si>
    <t>30 Jun 
2011</t>
  </si>
  <si>
    <t xml:space="preserve">              Jan - Jun</t>
  </si>
  <si>
    <t>Most important assumptions (Swedish customer base - which represent 82 per cent of the surplus value), per cent.</t>
  </si>
  <si>
    <t>Large change 2011 vs. 2010 because Danish traditional insurance was not included in 2010</t>
  </si>
  <si>
    <t>Portfolio breakdown by geography, 31 Jun, 2011 and financial effects</t>
  </si>
  <si>
    <r>
      <t xml:space="preserve">Adjustment opening balance </t>
    </r>
    <r>
      <rPr>
        <vertAlign val="superscript"/>
        <sz val="9"/>
        <rFont val="Arial"/>
        <family val="2"/>
      </rPr>
      <t>1)</t>
    </r>
  </si>
  <si>
    <r>
      <t xml:space="preserve">Present value of new sales </t>
    </r>
    <r>
      <rPr>
        <vertAlign val="superscript"/>
        <sz val="9"/>
        <rFont val="Arial"/>
        <family val="2"/>
      </rPr>
      <t>2)</t>
    </r>
  </si>
  <si>
    <r>
      <t xml:space="preserve">Actual outcome compared to assumptions </t>
    </r>
    <r>
      <rPr>
        <vertAlign val="superscript"/>
        <sz val="9"/>
        <rFont val="Arial"/>
        <family val="2"/>
      </rPr>
      <t>3)</t>
    </r>
  </si>
  <si>
    <r>
      <t xml:space="preserve">Change in surplus values ongoing business, net </t>
    </r>
    <r>
      <rPr>
        <b/>
        <vertAlign val="superscript"/>
        <sz val="9"/>
        <rFont val="Arial"/>
        <family val="2"/>
      </rPr>
      <t>4)</t>
    </r>
  </si>
  <si>
    <r>
      <t xml:space="preserve">Financial effects due to short term market fluctuations </t>
    </r>
    <r>
      <rPr>
        <vertAlign val="superscript"/>
        <sz val="9"/>
        <rFont val="Arial"/>
        <family val="2"/>
      </rPr>
      <t>5)</t>
    </r>
  </si>
  <si>
    <r>
      <t xml:space="preserve">Change in assumptions </t>
    </r>
    <r>
      <rPr>
        <vertAlign val="superscript"/>
        <sz val="9"/>
        <rFont val="Arial"/>
        <family val="2"/>
      </rPr>
      <t>6)</t>
    </r>
    <r>
      <rPr>
        <sz val="9"/>
        <rFont val="Arial"/>
        <family val="2"/>
      </rPr>
      <t xml:space="preserve"> </t>
    </r>
  </si>
  <si>
    <r>
      <t xml:space="preserve">Surplus values, closing balance </t>
    </r>
    <r>
      <rPr>
        <b/>
        <vertAlign val="superscript"/>
        <sz val="9"/>
        <rFont val="Arial"/>
        <family val="2"/>
      </rPr>
      <t>7)</t>
    </r>
  </si>
  <si>
    <r>
      <t>1)</t>
    </r>
    <r>
      <rPr>
        <sz val="9"/>
        <rFont val="Arial"/>
        <family val="2"/>
      </rPr>
      <t xml:space="preserve">  Effects from adjustments of the calculation method. In Q2 2011 SEK 341m is related to previously not included products in Denmark.</t>
    </r>
  </si>
  <si>
    <r>
      <t xml:space="preserve">2)  </t>
    </r>
    <r>
      <rPr>
        <sz val="9"/>
        <rFont val="Arial"/>
        <family val="2"/>
      </rPr>
      <t>Sales defined as new contracts and extra premiums in existing contracts.</t>
    </r>
  </si>
  <si>
    <r>
      <t xml:space="preserve">3)  </t>
    </r>
    <r>
      <rPr>
        <sz val="9"/>
        <rFont val="Arial"/>
        <family val="2"/>
      </rPr>
      <t>The reported actual outcome of contracts signed can be placed in relation to the operative assumptions that were made. Thus, the value of
    the deviations can be estimated. The most important components consist of extensions of contracts as well as cancellations. However, the
    actual income and administrative expenses are included in full in the operating result.</t>
    </r>
  </si>
  <si>
    <r>
      <t xml:space="preserve">4)  </t>
    </r>
    <r>
      <rPr>
        <sz val="9"/>
        <rFont val="Arial"/>
        <family val="2"/>
      </rPr>
      <t>Deferred acquisition costs are capitalised in the accounts and amortised according to plan. The reported change in surplus values is
    therefore adjusted by the net result of the capitalisation and amortisation during the period.</t>
    </r>
  </si>
  <si>
    <r>
      <t xml:space="preserve">5) </t>
    </r>
    <r>
      <rPr>
        <sz val="9"/>
        <rFont val="Arial"/>
        <family val="2"/>
      </rPr>
      <t xml:space="preserve"> Assumed unit growth is 5.5 per cent gross (before fees and taxes). Actual growth results in positive or negative financial effects.</t>
    </r>
  </si>
  <si>
    <r>
      <t>6)</t>
    </r>
    <r>
      <rPr>
        <sz val="9"/>
        <rFont val="Arial"/>
        <family val="2"/>
      </rPr>
      <t xml:space="preserve">  2010 was negatively affected by assumed higher frequency of transfer of policies.</t>
    </r>
  </si>
  <si>
    <r>
      <t>7)</t>
    </r>
    <r>
      <rPr>
        <sz val="9"/>
        <rFont val="Arial"/>
        <family val="2"/>
      </rPr>
      <t xml:space="preserve">  Estimated surplus value according to the above are not included in the SEB Group's consolidated accounts. The closing balance is shown
    after the deduction of capitalised acquisition costs (SEK 3,688m at June 30, 2011).</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</si>
</sst>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 ##0"/>
    <numFmt numFmtId="167" formatCode="0_)"/>
    <numFmt numFmtId="168" formatCode="#,##0\ &quot;kr&quot;;\-#,##0\ &quot;kr&quot;"/>
    <numFmt numFmtId="169" formatCode="#,##0\ &quot;kr&quot;;[Red]\-#,##0\ &quot;kr&quot;"/>
    <numFmt numFmtId="170" formatCode="#,##0.00\ &quot;kr&quot;;\-#,##0.00\ &quot;kr&quot;"/>
    <numFmt numFmtId="171" formatCode="#,##0.00\ &quot;kr&quot;;[Red]\-#,##0.00\ &quot;kr&quot;"/>
    <numFmt numFmtId="172" formatCode="_-* #,##0\ &quot;kr&quot;_-;\-* #,##0\ &quot;kr&quot;_-;_-* &quot;-&quot;\ &quot;kr&quot;_-;_-@_-"/>
    <numFmt numFmtId="173" formatCode="_-* #,##0\ _k_r_-;\-* #,##0\ _k_r_-;_-* &quot;-&quot;\ _k_r_-;_-@_-"/>
    <numFmt numFmtId="174" formatCode="_-* #,##0.00\ &quot;kr&quot;_-;\-* #,##0.00\ &quot;kr&quot;_-;_-* &quot;-&quot;??\ &quot;kr&quot;_-;_-@_-"/>
    <numFmt numFmtId="175" formatCode="_-* #,##0.00\ _k_r_-;\-* #,##0.00\ _k_r_-;_-* &quot;-&quot;??\ _k_r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 _k_r_-;\-* #,##0\ _k_r_-;_-* &quot;-&quot;??\ _k_r_-;_-@_-"/>
    <numFmt numFmtId="185" formatCode="#,##0.0"/>
    <numFmt numFmtId="186" formatCode="#,##0.0000"/>
    <numFmt numFmtId="187" formatCode="#,##0.00000"/>
    <numFmt numFmtId="188" formatCode="#,##0.000000"/>
    <numFmt numFmtId="189" formatCode="0.000"/>
    <numFmt numFmtId="190" formatCode="0.0000"/>
    <numFmt numFmtId="191" formatCode="0.0%"/>
    <numFmt numFmtId="192" formatCode="0.00000"/>
    <numFmt numFmtId="193" formatCode="#,##0.0000000"/>
    <numFmt numFmtId="194" formatCode="_-* #,##0.0\ _k_r_-;\-* #,##0.0\ _k_r_-;_-* &quot;-&quot;??\ _k_r_-;_-@_-"/>
    <numFmt numFmtId="195" formatCode="#\ ###\ ##0"/>
    <numFmt numFmtId="196" formatCode="#,###,##0"/>
    <numFmt numFmtId="197" formatCode="#"/>
    <numFmt numFmtId="198" formatCode="#.0,"/>
    <numFmt numFmtId="199" formatCode="0#.0,"/>
    <numFmt numFmtId="200" formatCode="#.00,"/>
    <numFmt numFmtId="201" formatCode="#.000,"/>
    <numFmt numFmtId="202" formatCode="0#.00,"/>
    <numFmt numFmtId="203" formatCode="#.0000,"/>
    <numFmt numFmtId="204" formatCode="#.00000,"/>
    <numFmt numFmtId="205" formatCode="##\ ###\ ###;\-##\ ###\ ###"/>
    <numFmt numFmtId="206" formatCode="&quot;Yes&quot;;&quot;Yes&quot;;&quot;No&quot;"/>
    <numFmt numFmtId="207" formatCode="&quot;True&quot;;&quot;True&quot;;&quot;False&quot;"/>
    <numFmt numFmtId="208" formatCode="&quot;On&quot;;&quot;On&quot;;&quot;Off&quot;"/>
    <numFmt numFmtId="209" formatCode="[$€-2]\ #,##0.00_);[Red]\([$€-2]\ #,##0.00\)"/>
    <numFmt numFmtId="210" formatCode="#,##0.00000000000000"/>
    <numFmt numFmtId="211" formatCode="#,##0.0000000000000"/>
    <numFmt numFmtId="212" formatCode="#,##0.000000000000"/>
    <numFmt numFmtId="213" formatCode="#,##0.00000000000"/>
    <numFmt numFmtId="214" formatCode="#,##0.0000000000"/>
    <numFmt numFmtId="215" formatCode="#,##0.000000000"/>
    <numFmt numFmtId="216" formatCode="#,##0.00000000"/>
    <numFmt numFmtId="217" formatCode="#\ ###,;\-#\ ###,;"/>
    <numFmt numFmtId="218" formatCode="0.0000%"/>
    <numFmt numFmtId="219" formatCode="0.000%"/>
    <numFmt numFmtId="220" formatCode="#,##0_ ;[Red]\-#,##0\ "/>
    <numFmt numFmtId="221" formatCode="dd\ mmmm\ yyyy"/>
    <numFmt numFmtId="222" formatCode="#\ ##0.0"/>
    <numFmt numFmtId="223" formatCode="0.000000"/>
    <numFmt numFmtId="224" formatCode="0.0000000"/>
    <numFmt numFmtId="225" formatCode="#,##0,,,"/>
    <numFmt numFmtId="226" formatCode="#,##0.0,"/>
    <numFmt numFmtId="227" formatCode="#,##0,,"/>
  </numFmts>
  <fonts count="64">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b/>
      <i/>
      <sz val="9"/>
      <color indexed="8"/>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sz val="11"/>
      <name val="Arial"/>
      <family val="2"/>
    </font>
    <font>
      <sz val="8"/>
      <color indexed="10"/>
      <name val="Arial"/>
      <family val="2"/>
    </font>
    <font>
      <b/>
      <sz val="8"/>
      <name val="Arial"/>
      <family val="2"/>
    </font>
    <font>
      <b/>
      <sz val="8"/>
      <color indexed="12"/>
      <name val="Arial"/>
      <family val="2"/>
    </font>
    <font>
      <sz val="8"/>
      <color indexed="8"/>
      <name val="Arial"/>
      <family val="2"/>
    </font>
    <font>
      <sz val="10"/>
      <name val="Helv"/>
      <family val="0"/>
    </font>
    <font>
      <b/>
      <sz val="11"/>
      <name val="Arial"/>
      <family val="2"/>
    </font>
    <font>
      <b/>
      <sz val="8"/>
      <color indexed="10"/>
      <name val="Arial"/>
      <family val="2"/>
    </font>
    <font>
      <b/>
      <sz val="11"/>
      <color indexed="8"/>
      <name val="Arial"/>
      <family val="2"/>
    </font>
    <font>
      <sz val="10"/>
      <color indexed="8"/>
      <name val="Arial"/>
      <family val="0"/>
    </font>
    <font>
      <b/>
      <sz val="10"/>
      <name val="Arial"/>
      <family val="2"/>
    </font>
    <font>
      <sz val="14"/>
      <color indexed="8"/>
      <name val="Arial"/>
      <family val="2"/>
    </font>
    <font>
      <sz val="12"/>
      <name val="Arial"/>
      <family val="2"/>
    </font>
    <font>
      <sz val="14"/>
      <name val="Arial"/>
      <family val="2"/>
    </font>
    <font>
      <i/>
      <sz val="10"/>
      <name val="Arial"/>
      <family val="2"/>
    </font>
    <font>
      <sz val="11"/>
      <color indexed="9"/>
      <name val="Arial"/>
      <family val="2"/>
    </font>
    <font>
      <sz val="8"/>
      <color indexed="9"/>
      <name val="Arial"/>
      <family val="2"/>
    </font>
    <font>
      <sz val="9"/>
      <color indexed="9"/>
      <name val="Arial"/>
      <family val="2"/>
    </font>
    <font>
      <sz val="10"/>
      <name val="MS Sans Serif"/>
      <family val="0"/>
    </font>
    <font>
      <vertAlign val="superscript"/>
      <sz val="9"/>
      <name val="Arial"/>
      <family val="2"/>
    </font>
    <font>
      <b/>
      <u val="single"/>
      <sz val="9"/>
      <name val="Arial"/>
      <family val="2"/>
    </font>
    <font>
      <sz val="10"/>
      <color indexed="8"/>
      <name val="SEB Basic"/>
      <family val="3"/>
    </font>
    <font>
      <sz val="10"/>
      <name val="SEB Basic"/>
      <family val="3"/>
    </font>
    <font>
      <sz val="9"/>
      <name val="Aril"/>
      <family val="0"/>
    </font>
    <font>
      <b/>
      <sz val="9"/>
      <name val="Aril"/>
      <family val="0"/>
    </font>
    <font>
      <i/>
      <sz val="9"/>
      <name val="Aril"/>
      <family val="0"/>
    </font>
    <font>
      <b/>
      <i/>
      <sz val="9"/>
      <name val="Aril"/>
      <family val="0"/>
    </font>
    <font>
      <b/>
      <sz val="8"/>
      <color indexed="8"/>
      <name val="Arial"/>
      <family val="2"/>
    </font>
    <font>
      <b/>
      <sz val="8"/>
      <name val="SEB Basic"/>
      <family val="3"/>
    </font>
    <font>
      <sz val="8"/>
      <name val="SEB Basic"/>
      <family val="3"/>
    </font>
    <font>
      <b/>
      <vertAlign val="superscript"/>
      <sz val="9"/>
      <name val="Arial"/>
      <family val="2"/>
    </font>
    <font>
      <sz val="9"/>
      <color indexed="10"/>
      <name val="Arial"/>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11"/>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right/>
      <top style="thin"/>
      <bottom style="thin"/>
    </border>
    <border>
      <left/>
      <right/>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37" fillId="0" borderId="0">
      <alignment/>
      <protection/>
    </xf>
    <xf numFmtId="0" fontId="27" fillId="0" borderId="0">
      <alignment/>
      <protection/>
    </xf>
    <xf numFmtId="0" fontId="50" fillId="0" borderId="0">
      <alignment/>
      <protection/>
    </xf>
    <xf numFmtId="0" fontId="28" fillId="0" borderId="0">
      <alignment/>
      <protection/>
    </xf>
    <xf numFmtId="0" fontId="28" fillId="0" borderId="0">
      <alignment/>
      <protection/>
    </xf>
    <xf numFmtId="0" fontId="37" fillId="0" borderId="0">
      <alignment/>
      <protection/>
    </xf>
    <xf numFmtId="0" fontId="41" fillId="0" borderId="0">
      <alignment/>
      <protection/>
    </xf>
    <xf numFmtId="0" fontId="27" fillId="0" borderId="0">
      <alignment/>
      <protection/>
    </xf>
    <xf numFmtId="0" fontId="27" fillId="4" borderId="7" applyNumberFormat="0" applyFont="0" applyAlignment="0" applyProtection="0"/>
    <xf numFmtId="0" fontId="29" fillId="16" borderId="8" applyNumberFormat="0" applyAlignment="0" applyProtection="0"/>
    <xf numFmtId="9" fontId="0" fillId="0" borderId="0" applyFont="0" applyFill="0" applyBorder="0" applyAlignment="0" applyProtection="0"/>
    <xf numFmtId="0" fontId="1" fillId="0" borderId="0">
      <alignment/>
      <protection/>
    </xf>
    <xf numFmtId="0" fontId="30" fillId="0" borderId="0" applyNumberFormat="0" applyFill="0" applyBorder="0" applyAlignment="0" applyProtection="0"/>
    <xf numFmtId="0" fontId="31" fillId="0" borderId="9" applyNumberFormat="0" applyFill="0" applyAlignment="0" applyProtection="0"/>
    <xf numFmtId="0" fontId="25" fillId="0" borderId="0" applyNumberFormat="0" applyFill="0" applyBorder="0" applyAlignment="0" applyProtection="0"/>
  </cellStyleXfs>
  <cellXfs count="770">
    <xf numFmtId="0" fontId="0" fillId="0" borderId="0" xfId="0" applyAlignment="1">
      <alignment/>
    </xf>
    <xf numFmtId="0" fontId="0" fillId="0" borderId="0" xfId="0" applyFont="1" applyAlignment="1">
      <alignment/>
    </xf>
    <xf numFmtId="3" fontId="4" fillId="18" borderId="10" xfId="0" applyNumberFormat="1" applyFont="1" applyFill="1" applyBorder="1" applyAlignment="1">
      <alignment horizontal="right"/>
    </xf>
    <xf numFmtId="49" fontId="4" fillId="18" borderId="11" xfId="0" applyNumberFormat="1" applyFont="1" applyFill="1" applyBorder="1" applyAlignment="1">
      <alignment horizontal="right"/>
    </xf>
    <xf numFmtId="0" fontId="3" fillId="0" borderId="0" xfId="0" applyFont="1" applyFill="1" applyBorder="1" applyAlignment="1">
      <alignment/>
    </xf>
    <xf numFmtId="49" fontId="4" fillId="0" borderId="0" xfId="0" applyNumberFormat="1" applyFont="1" applyFill="1" applyBorder="1" applyAlignment="1">
      <alignment horizontal="right"/>
    </xf>
    <xf numFmtId="0" fontId="5" fillId="0" borderId="0" xfId="0" applyFont="1" applyAlignment="1">
      <alignment/>
    </xf>
    <xf numFmtId="2" fontId="6" fillId="0" borderId="0" xfId="0" applyNumberFormat="1" applyFont="1" applyFill="1" applyAlignment="1">
      <alignment horizontal="right"/>
    </xf>
    <xf numFmtId="0" fontId="5" fillId="0" borderId="0" xfId="0" applyFont="1" applyFill="1" applyAlignment="1">
      <alignment wrapText="1"/>
    </xf>
    <xf numFmtId="0" fontId="5" fillId="0" borderId="0" xfId="0" applyFont="1" applyFill="1" applyAlignment="1">
      <alignment/>
    </xf>
    <xf numFmtId="0" fontId="6" fillId="0" borderId="0" xfId="0" applyFont="1" applyFill="1" applyAlignment="1">
      <alignment/>
    </xf>
    <xf numFmtId="164" fontId="6" fillId="0" borderId="0" xfId="0" applyNumberFormat="1" applyFont="1" applyFill="1" applyAlignment="1">
      <alignment horizontal="right"/>
    </xf>
    <xf numFmtId="0" fontId="6" fillId="0" borderId="0" xfId="0" applyFont="1" applyFill="1" applyAlignment="1">
      <alignment wrapText="1"/>
    </xf>
    <xf numFmtId="3" fontId="6" fillId="0" borderId="0" xfId="0" applyNumberFormat="1" applyFont="1" applyFill="1" applyAlignment="1">
      <alignment horizontal="right"/>
    </xf>
    <xf numFmtId="49" fontId="3" fillId="0" borderId="0" xfId="0" applyNumberFormat="1" applyFont="1" applyFill="1" applyBorder="1" applyAlignment="1">
      <alignment horizontal="right"/>
    </xf>
    <xf numFmtId="165" fontId="6" fillId="0" borderId="0" xfId="0" applyNumberFormat="1" applyFont="1" applyFill="1" applyAlignment="1">
      <alignment horizontal="right"/>
    </xf>
    <xf numFmtId="0" fontId="5" fillId="0" borderId="0" xfId="0" applyFont="1" applyFill="1" applyBorder="1" applyAlignment="1">
      <alignment/>
    </xf>
    <xf numFmtId="0" fontId="5" fillId="0" borderId="0" xfId="0" applyFont="1" applyFill="1" applyBorder="1" applyAlignment="1">
      <alignment wrapText="1"/>
    </xf>
    <xf numFmtId="2" fontId="6" fillId="0" borderId="0" xfId="0" applyNumberFormat="1" applyFont="1" applyFill="1" applyAlignment="1" quotePrefix="1">
      <alignment horizontal="right"/>
    </xf>
    <xf numFmtId="4" fontId="5" fillId="0" borderId="0" xfId="0" applyNumberFormat="1" applyFont="1" applyFill="1" applyAlignment="1">
      <alignment horizontal="right"/>
    </xf>
    <xf numFmtId="4" fontId="6" fillId="0" borderId="0" xfId="0" applyNumberFormat="1" applyFont="1" applyFill="1" applyAlignment="1">
      <alignment horizontal="right"/>
    </xf>
    <xf numFmtId="166" fontId="6" fillId="0" borderId="0" xfId="0" applyNumberFormat="1" applyFont="1" applyFill="1" applyAlignment="1">
      <alignment/>
    </xf>
    <xf numFmtId="0" fontId="3" fillId="0" borderId="0" xfId="0" applyFont="1" applyFill="1" applyAlignment="1">
      <alignment/>
    </xf>
    <xf numFmtId="0" fontId="3" fillId="18" borderId="12" xfId="0" applyFont="1" applyFill="1" applyBorder="1" applyAlignment="1">
      <alignment/>
    </xf>
    <xf numFmtId="0" fontId="7" fillId="18" borderId="10" xfId="0" applyFont="1" applyFill="1" applyBorder="1" applyAlignment="1">
      <alignment horizontal="center"/>
    </xf>
    <xf numFmtId="0" fontId="3" fillId="18" borderId="11" xfId="0" applyFont="1" applyFill="1" applyBorder="1" applyAlignment="1">
      <alignment/>
    </xf>
    <xf numFmtId="3" fontId="8" fillId="18" borderId="11" xfId="0" applyNumberFormat="1" applyFont="1" applyFill="1" applyBorder="1" applyAlignment="1">
      <alignment horizontal="right"/>
    </xf>
    <xf numFmtId="3" fontId="6" fillId="0" borderId="0" xfId="0" applyNumberFormat="1" applyFont="1" applyFill="1" applyAlignment="1">
      <alignment/>
    </xf>
    <xf numFmtId="3" fontId="6" fillId="0" borderId="0" xfId="0" applyNumberFormat="1" applyFont="1" applyFill="1" applyBorder="1" applyAlignment="1">
      <alignment/>
    </xf>
    <xf numFmtId="3" fontId="3" fillId="0" borderId="12" xfId="0" applyNumberFormat="1" applyFont="1" applyFill="1" applyBorder="1" applyAlignment="1">
      <alignment/>
    </xf>
    <xf numFmtId="0" fontId="5" fillId="0" borderId="0" xfId="0" applyFont="1" applyFill="1" applyAlignment="1">
      <alignment/>
    </xf>
    <xf numFmtId="3" fontId="6" fillId="0" borderId="0" xfId="0" applyNumberFormat="1" applyFont="1" applyFill="1" applyAlignment="1">
      <alignment wrapText="1"/>
    </xf>
    <xf numFmtId="3" fontId="6" fillId="0" borderId="0" xfId="0" applyNumberFormat="1" applyFont="1" applyFill="1" applyBorder="1" applyAlignment="1">
      <alignment wrapText="1"/>
    </xf>
    <xf numFmtId="3" fontId="3" fillId="0" borderId="12" xfId="0" applyNumberFormat="1" applyFont="1" applyFill="1" applyBorder="1" applyAlignment="1">
      <alignment horizontal="left"/>
    </xf>
    <xf numFmtId="3" fontId="3" fillId="16" borderId="13" xfId="15" applyNumberFormat="1" applyFont="1" applyFill="1" applyBorder="1" applyAlignment="1">
      <alignment horizontal="right" wrapText="1"/>
      <protection/>
    </xf>
    <xf numFmtId="49" fontId="3" fillId="16" borderId="0" xfId="15" applyNumberFormat="1" applyFont="1" applyFill="1" applyBorder="1" applyAlignment="1">
      <alignment horizontal="left"/>
      <protection/>
    </xf>
    <xf numFmtId="0" fontId="4" fillId="18" borderId="10" xfId="0" applyFont="1" applyFill="1" applyBorder="1" applyAlignment="1">
      <alignment/>
    </xf>
    <xf numFmtId="0" fontId="4" fillId="18" borderId="10" xfId="0" applyFont="1" applyFill="1" applyBorder="1" applyAlignment="1">
      <alignment horizontal="right" wrapText="1"/>
    </xf>
    <xf numFmtId="3" fontId="5" fillId="0" borderId="0" xfId="0" applyNumberFormat="1" applyFont="1" applyAlignment="1">
      <alignment/>
    </xf>
    <xf numFmtId="3" fontId="5" fillId="0" borderId="0" xfId="0" applyNumberFormat="1" applyFont="1" applyFill="1" applyAlignment="1">
      <alignment/>
    </xf>
    <xf numFmtId="3" fontId="5" fillId="0" borderId="0" xfId="0" applyNumberFormat="1" applyFont="1" applyBorder="1" applyAlignment="1">
      <alignment/>
    </xf>
    <xf numFmtId="3" fontId="4" fillId="0" borderId="12" xfId="0" applyNumberFormat="1" applyFont="1" applyBorder="1" applyAlignment="1">
      <alignment vertical="top"/>
    </xf>
    <xf numFmtId="3" fontId="4" fillId="0" borderId="12" xfId="0" applyNumberFormat="1" applyFont="1" applyFill="1" applyBorder="1" applyAlignment="1">
      <alignment vertical="top"/>
    </xf>
    <xf numFmtId="0" fontId="5" fillId="0" borderId="0" xfId="0" applyFont="1" applyAlignment="1">
      <alignment/>
    </xf>
    <xf numFmtId="0" fontId="5" fillId="0" borderId="0" xfId="0" applyFont="1" applyAlignment="1">
      <alignment wrapText="1"/>
    </xf>
    <xf numFmtId="0" fontId="4" fillId="0" borderId="12" xfId="0" applyFont="1" applyBorder="1" applyAlignment="1">
      <alignment vertical="top"/>
    </xf>
    <xf numFmtId="3" fontId="4" fillId="0" borderId="0" xfId="0" applyNumberFormat="1" applyFont="1" applyFill="1" applyAlignment="1">
      <alignment vertical="top" wrapText="1"/>
    </xf>
    <xf numFmtId="3" fontId="5" fillId="0" borderId="0" xfId="0" applyNumberFormat="1" applyFont="1" applyFill="1" applyAlignment="1">
      <alignment wrapText="1"/>
    </xf>
    <xf numFmtId="3" fontId="5" fillId="0" borderId="0" xfId="0" applyNumberFormat="1" applyFont="1" applyBorder="1" applyAlignment="1">
      <alignment wrapText="1"/>
    </xf>
    <xf numFmtId="3" fontId="5" fillId="0" borderId="11" xfId="0" applyNumberFormat="1" applyFont="1" applyBorder="1" applyAlignment="1">
      <alignment/>
    </xf>
    <xf numFmtId="3" fontId="5" fillId="0" borderId="11" xfId="0" applyNumberFormat="1" applyFont="1" applyFill="1" applyBorder="1" applyAlignment="1">
      <alignment/>
    </xf>
    <xf numFmtId="3" fontId="4" fillId="0" borderId="0" xfId="0" applyNumberFormat="1" applyFont="1" applyBorder="1" applyAlignment="1">
      <alignment vertical="top"/>
    </xf>
    <xf numFmtId="3" fontId="5" fillId="0" borderId="0" xfId="0" applyNumberFormat="1" applyFont="1" applyFill="1" applyBorder="1" applyAlignment="1">
      <alignment/>
    </xf>
    <xf numFmtId="3" fontId="5" fillId="0" borderId="0" xfId="0" applyNumberFormat="1" applyFont="1" applyFill="1" applyBorder="1" applyAlignment="1">
      <alignment vertical="center"/>
    </xf>
    <xf numFmtId="0" fontId="2" fillId="0" borderId="0" xfId="0" applyFont="1" applyFill="1" applyAlignment="1">
      <alignment/>
    </xf>
    <xf numFmtId="0" fontId="32" fillId="0" borderId="0" xfId="59" applyFont="1">
      <alignment/>
      <protection/>
    </xf>
    <xf numFmtId="0" fontId="11" fillId="0" borderId="0" xfId="59" applyFont="1">
      <alignment/>
      <protection/>
    </xf>
    <xf numFmtId="0" fontId="11" fillId="0" borderId="0" xfId="59" applyFont="1" applyBorder="1">
      <alignment/>
      <protection/>
    </xf>
    <xf numFmtId="3" fontId="4" fillId="18" borderId="10" xfId="59" applyNumberFormat="1" applyFont="1" applyFill="1" applyBorder="1">
      <alignment/>
      <protection/>
    </xf>
    <xf numFmtId="3" fontId="4" fillId="18" borderId="10" xfId="59" applyNumberFormat="1" applyFont="1" applyFill="1" applyBorder="1" applyAlignment="1">
      <alignment horizontal="right" wrapText="1"/>
      <protection/>
    </xf>
    <xf numFmtId="0" fontId="34" fillId="0" borderId="0" xfId="59" applyFont="1" applyBorder="1">
      <alignment/>
      <protection/>
    </xf>
    <xf numFmtId="3" fontId="5" fillId="0" borderId="0" xfId="59" applyNumberFormat="1" applyFont="1">
      <alignment/>
      <protection/>
    </xf>
    <xf numFmtId="3" fontId="5" fillId="0" borderId="0" xfId="59" applyNumberFormat="1" applyFont="1" applyFill="1">
      <alignment/>
      <protection/>
    </xf>
    <xf numFmtId="3" fontId="11" fillId="0" borderId="0" xfId="59" applyNumberFormat="1" applyFont="1" applyBorder="1">
      <alignment/>
      <protection/>
    </xf>
    <xf numFmtId="3" fontId="5" fillId="0" borderId="0" xfId="59" applyNumberFormat="1" applyFont="1" applyBorder="1">
      <alignment/>
      <protection/>
    </xf>
    <xf numFmtId="3" fontId="5" fillId="0" borderId="0" xfId="59" applyNumberFormat="1" applyFont="1" applyFill="1" applyBorder="1">
      <alignment/>
      <protection/>
    </xf>
    <xf numFmtId="0" fontId="11" fillId="0" borderId="0" xfId="59" applyFont="1" applyFill="1" applyBorder="1">
      <alignment/>
      <protection/>
    </xf>
    <xf numFmtId="3" fontId="4" fillId="0" borderId="12" xfId="59" applyNumberFormat="1" applyFont="1" applyBorder="1" applyAlignment="1">
      <alignment vertical="top"/>
      <protection/>
    </xf>
    <xf numFmtId="3" fontId="4" fillId="0" borderId="12" xfId="59" applyNumberFormat="1" applyFont="1" applyFill="1" applyBorder="1" applyAlignment="1">
      <alignment vertical="top"/>
      <protection/>
    </xf>
    <xf numFmtId="3" fontId="34" fillId="0" borderId="0" xfId="59" applyNumberFormat="1" applyFont="1" applyFill="1" applyBorder="1" applyAlignment="1">
      <alignment vertical="top"/>
      <protection/>
    </xf>
    <xf numFmtId="3" fontId="34" fillId="0" borderId="0" xfId="59" applyNumberFormat="1" applyFont="1" applyBorder="1">
      <alignment/>
      <protection/>
    </xf>
    <xf numFmtId="0" fontId="11" fillId="0" borderId="0" xfId="59" applyFont="1" applyBorder="1" applyAlignment="1">
      <alignment vertical="top"/>
      <protection/>
    </xf>
    <xf numFmtId="0" fontId="11" fillId="0" borderId="0" xfId="59" applyFont="1" applyAlignment="1">
      <alignment vertical="top"/>
      <protection/>
    </xf>
    <xf numFmtId="3" fontId="5" fillId="0" borderId="0" xfId="59" applyNumberFormat="1" applyFont="1" applyAlignment="1">
      <alignment wrapText="1"/>
      <protection/>
    </xf>
    <xf numFmtId="3" fontId="5" fillId="0" borderId="0" xfId="59" applyNumberFormat="1" applyFont="1" applyBorder="1" applyAlignment="1">
      <alignment wrapText="1"/>
      <protection/>
    </xf>
    <xf numFmtId="3" fontId="4" fillId="0" borderId="0" xfId="59" applyNumberFormat="1" applyFont="1" applyFill="1" applyAlignment="1">
      <alignment vertical="top" wrapText="1"/>
      <protection/>
    </xf>
    <xf numFmtId="3" fontId="4" fillId="0" borderId="0" xfId="59" applyNumberFormat="1" applyFont="1" applyFill="1" applyBorder="1" applyAlignment="1">
      <alignment vertical="top"/>
      <protection/>
    </xf>
    <xf numFmtId="3" fontId="5" fillId="0" borderId="0" xfId="59" applyNumberFormat="1" applyFont="1" applyFill="1" applyAlignment="1">
      <alignment wrapText="1"/>
      <protection/>
    </xf>
    <xf numFmtId="0" fontId="11" fillId="0" borderId="0" xfId="59" applyFont="1" applyBorder="1" applyAlignment="1">
      <alignment/>
      <protection/>
    </xf>
    <xf numFmtId="0" fontId="11" fillId="0" borderId="0" xfId="59" applyFont="1" applyAlignment="1">
      <alignment/>
      <protection/>
    </xf>
    <xf numFmtId="3" fontId="4" fillId="0" borderId="10" xfId="59" applyNumberFormat="1" applyFont="1" applyFill="1" applyBorder="1" applyAlignment="1">
      <alignment vertical="center"/>
      <protection/>
    </xf>
    <xf numFmtId="3" fontId="34" fillId="0" borderId="0" xfId="59" applyNumberFormat="1" applyFont="1" applyFill="1" applyBorder="1" applyAlignment="1">
      <alignment vertical="center"/>
      <protection/>
    </xf>
    <xf numFmtId="0" fontId="11" fillId="0" borderId="0" xfId="59" applyFont="1" applyFill="1" applyBorder="1" applyAlignment="1">
      <alignment vertical="center"/>
      <protection/>
    </xf>
    <xf numFmtId="0" fontId="11" fillId="0" borderId="0" xfId="59" applyFont="1" applyFill="1" applyAlignment="1">
      <alignment vertical="center"/>
      <protection/>
    </xf>
    <xf numFmtId="3" fontId="11" fillId="0" borderId="0" xfId="59" applyNumberFormat="1" applyFont="1" applyFill="1" applyBorder="1" applyAlignment="1">
      <alignment vertical="center"/>
      <protection/>
    </xf>
    <xf numFmtId="3" fontId="11" fillId="0" borderId="0" xfId="59" applyNumberFormat="1" applyFont="1" applyFill="1" applyBorder="1">
      <alignment/>
      <protection/>
    </xf>
    <xf numFmtId="3" fontId="11" fillId="0" borderId="0" xfId="59" applyNumberFormat="1" applyFont="1">
      <alignment/>
      <protection/>
    </xf>
    <xf numFmtId="0" fontId="34" fillId="0" borderId="0" xfId="59" applyFont="1" applyFill="1" applyBorder="1" applyAlignment="1">
      <alignment horizontal="right" wrapText="1"/>
      <protection/>
    </xf>
    <xf numFmtId="0" fontId="11" fillId="0" borderId="0" xfId="59" applyFont="1" applyBorder="1" applyAlignment="1">
      <alignment wrapText="1"/>
      <protection/>
    </xf>
    <xf numFmtId="166" fontId="11" fillId="0" borderId="0" xfId="59" applyNumberFormat="1" applyFont="1">
      <alignment/>
      <protection/>
    </xf>
    <xf numFmtId="0" fontId="33" fillId="0" borderId="0" xfId="59" applyFont="1" applyBorder="1">
      <alignment/>
      <protection/>
    </xf>
    <xf numFmtId="1" fontId="11" fillId="0" borderId="0" xfId="59" applyNumberFormat="1" applyFont="1" applyBorder="1">
      <alignment/>
      <protection/>
    </xf>
    <xf numFmtId="3" fontId="34" fillId="0" borderId="0" xfId="59" applyNumberFormat="1" applyFont="1" applyBorder="1" applyAlignment="1">
      <alignment vertical="top"/>
      <protection/>
    </xf>
    <xf numFmtId="3" fontId="5" fillId="0" borderId="0" xfId="59" applyNumberFormat="1" applyFont="1" applyFill="1" applyAlignment="1">
      <alignment/>
      <protection/>
    </xf>
    <xf numFmtId="3" fontId="5" fillId="0" borderId="0" xfId="59" applyNumberFormat="1" applyFont="1" applyFill="1" applyBorder="1" applyAlignment="1">
      <alignment vertical="center"/>
      <protection/>
    </xf>
    <xf numFmtId="0" fontId="11" fillId="0" borderId="0" xfId="59" applyFont="1" applyFill="1" applyBorder="1" applyAlignment="1">
      <alignment horizontal="right" wrapText="1"/>
      <protection/>
    </xf>
    <xf numFmtId="3" fontId="34" fillId="0" borderId="0" xfId="59" applyNumberFormat="1" applyFont="1" applyFill="1" applyBorder="1">
      <alignment/>
      <protection/>
    </xf>
    <xf numFmtId="0" fontId="11" fillId="0" borderId="0" xfId="59" applyFont="1" applyFill="1" applyBorder="1" applyAlignment="1">
      <alignment vertical="top"/>
      <protection/>
    </xf>
    <xf numFmtId="0" fontId="11" fillId="0" borderId="0" xfId="59" applyFont="1" applyFill="1" applyBorder="1" applyAlignment="1">
      <alignment/>
      <protection/>
    </xf>
    <xf numFmtId="3" fontId="5" fillId="0" borderId="0" xfId="59" applyNumberFormat="1" applyFont="1" applyFill="1" applyBorder="1" applyAlignment="1">
      <alignment wrapText="1"/>
      <protection/>
    </xf>
    <xf numFmtId="0" fontId="11" fillId="0" borderId="0" xfId="59" applyFont="1" applyFill="1">
      <alignment/>
      <protection/>
    </xf>
    <xf numFmtId="3" fontId="4" fillId="0" borderId="0" xfId="59" applyNumberFormat="1" applyFont="1" applyFill="1" applyBorder="1" applyAlignment="1">
      <alignment wrapText="1"/>
      <protection/>
    </xf>
    <xf numFmtId="3" fontId="34" fillId="0" borderId="0" xfId="59" applyNumberFormat="1" applyFont="1" applyFill="1" applyBorder="1" applyAlignment="1">
      <alignment wrapText="1"/>
      <protection/>
    </xf>
    <xf numFmtId="3" fontId="4" fillId="0" borderId="12" xfId="59" applyNumberFormat="1" applyFont="1" applyFill="1" applyBorder="1" applyAlignment="1">
      <alignment wrapText="1"/>
      <protection/>
    </xf>
    <xf numFmtId="0" fontId="4" fillId="18" borderId="10" xfId="59" applyFont="1" applyFill="1" applyBorder="1">
      <alignment/>
      <protection/>
    </xf>
    <xf numFmtId="0" fontId="4" fillId="18" borderId="10" xfId="59" applyFont="1" applyFill="1" applyBorder="1" applyAlignment="1">
      <alignment horizontal="right" wrapText="1"/>
      <protection/>
    </xf>
    <xf numFmtId="0" fontId="5" fillId="0" borderId="0" xfId="59" applyFont="1">
      <alignment/>
      <protection/>
    </xf>
    <xf numFmtId="0" fontId="5" fillId="0" borderId="0" xfId="59" applyFont="1" applyAlignment="1">
      <alignment wrapText="1"/>
      <protection/>
    </xf>
    <xf numFmtId="0" fontId="5" fillId="0" borderId="0" xfId="59" applyFont="1" applyBorder="1" applyAlignment="1">
      <alignment wrapText="1"/>
      <protection/>
    </xf>
    <xf numFmtId="0" fontId="4" fillId="0" borderId="12" xfId="59" applyFont="1" applyBorder="1" applyAlignment="1">
      <alignment vertical="top"/>
      <protection/>
    </xf>
    <xf numFmtId="1" fontId="11" fillId="0" borderId="0" xfId="59" applyNumberFormat="1" applyFont="1" applyFill="1" applyBorder="1">
      <alignment/>
      <protection/>
    </xf>
    <xf numFmtId="0" fontId="35" fillId="0" borderId="0" xfId="59" applyFont="1">
      <alignment/>
      <protection/>
    </xf>
    <xf numFmtId="166" fontId="11" fillId="0" borderId="0" xfId="59" applyNumberFormat="1" applyFont="1" applyFill="1" applyBorder="1">
      <alignment/>
      <protection/>
    </xf>
    <xf numFmtId="0" fontId="11" fillId="19" borderId="0" xfId="59" applyFont="1" applyFill="1">
      <alignment/>
      <protection/>
    </xf>
    <xf numFmtId="166" fontId="34" fillId="0" borderId="0" xfId="59" applyNumberFormat="1" applyFont="1">
      <alignment/>
      <protection/>
    </xf>
    <xf numFmtId="0" fontId="11" fillId="0" borderId="0" xfId="59" applyFont="1" applyAlignment="1">
      <alignment wrapText="1"/>
      <protection/>
    </xf>
    <xf numFmtId="166" fontId="11" fillId="0" borderId="0" xfId="59" applyNumberFormat="1" applyFont="1" applyBorder="1">
      <alignment/>
      <protection/>
    </xf>
    <xf numFmtId="166" fontId="34" fillId="0" borderId="0" xfId="59" applyNumberFormat="1" applyFont="1" applyBorder="1" applyAlignment="1">
      <alignment vertical="top"/>
      <protection/>
    </xf>
    <xf numFmtId="166" fontId="34" fillId="0" borderId="0" xfId="59" applyNumberFormat="1" applyFont="1" applyFill="1" applyBorder="1" applyAlignment="1">
      <alignment vertical="center"/>
      <protection/>
    </xf>
    <xf numFmtId="0" fontId="11" fillId="0" borderId="0" xfId="61" applyFont="1">
      <alignment/>
      <protection/>
    </xf>
    <xf numFmtId="0" fontId="11" fillId="0" borderId="0" xfId="61" applyFont="1" applyFill="1">
      <alignment/>
      <protection/>
    </xf>
    <xf numFmtId="0" fontId="11" fillId="0" borderId="0" xfId="61" applyFont="1" applyFill="1" applyBorder="1">
      <alignment/>
      <protection/>
    </xf>
    <xf numFmtId="0" fontId="11" fillId="0" borderId="0" xfId="62" applyFont="1">
      <alignment/>
      <protection/>
    </xf>
    <xf numFmtId="0" fontId="6" fillId="0" borderId="0" xfId="59" applyFont="1">
      <alignment/>
      <protection/>
    </xf>
    <xf numFmtId="3" fontId="5" fillId="0" borderId="0" xfId="61" applyNumberFormat="1" applyFont="1" applyFill="1">
      <alignment/>
      <protection/>
    </xf>
    <xf numFmtId="0" fontId="3" fillId="0" borderId="12" xfId="59" applyFont="1" applyBorder="1">
      <alignment/>
      <protection/>
    </xf>
    <xf numFmtId="3" fontId="4" fillId="0" borderId="12" xfId="61" applyNumberFormat="1" applyFont="1" applyFill="1" applyBorder="1">
      <alignment/>
      <protection/>
    </xf>
    <xf numFmtId="0" fontId="6" fillId="0" borderId="0" xfId="59" applyFont="1" applyBorder="1">
      <alignment/>
      <protection/>
    </xf>
    <xf numFmtId="0" fontId="3" fillId="0" borderId="0" xfId="59" applyFont="1">
      <alignment/>
      <protection/>
    </xf>
    <xf numFmtId="3" fontId="4" fillId="0" borderId="10" xfId="61" applyNumberFormat="1" applyFont="1" applyBorder="1" applyAlignment="1">
      <alignment vertical="center"/>
      <protection/>
    </xf>
    <xf numFmtId="3" fontId="4" fillId="0" borderId="10" xfId="61" applyNumberFormat="1" applyFont="1" applyFill="1" applyBorder="1" applyAlignment="1">
      <alignment vertical="center"/>
      <protection/>
    </xf>
    <xf numFmtId="3" fontId="4" fillId="0" borderId="14" xfId="61" applyNumberFormat="1" applyFont="1" applyFill="1" applyBorder="1" applyAlignment="1">
      <alignment vertical="center"/>
      <protection/>
    </xf>
    <xf numFmtId="0" fontId="4" fillId="0" borderId="10" xfId="59" applyFont="1" applyFill="1" applyBorder="1" applyAlignment="1">
      <alignment vertical="center"/>
      <protection/>
    </xf>
    <xf numFmtId="166" fontId="11" fillId="0" borderId="0" xfId="61" applyNumberFormat="1" applyFont="1" applyAlignment="1">
      <alignment horizontal="right"/>
      <protection/>
    </xf>
    <xf numFmtId="0" fontId="36" fillId="0" borderId="0" xfId="59" applyFont="1">
      <alignment/>
      <protection/>
    </xf>
    <xf numFmtId="0" fontId="11" fillId="0" borderId="0" xfId="62" applyFont="1" applyFill="1" applyBorder="1">
      <alignment/>
      <protection/>
    </xf>
    <xf numFmtId="3" fontId="11" fillId="0" borderId="0" xfId="62" applyNumberFormat="1" applyFont="1" applyFill="1" applyBorder="1">
      <alignment/>
      <protection/>
    </xf>
    <xf numFmtId="0" fontId="4" fillId="18" borderId="14" xfId="59" applyFont="1" applyFill="1" applyBorder="1">
      <alignment/>
      <protection/>
    </xf>
    <xf numFmtId="0" fontId="6" fillId="0" borderId="0" xfId="59" applyFont="1" applyAlignment="1">
      <alignment wrapText="1"/>
      <protection/>
    </xf>
    <xf numFmtId="3" fontId="5" fillId="0" borderId="15" xfId="59" applyNumberFormat="1" applyFont="1" applyFill="1" applyBorder="1">
      <alignment/>
      <protection/>
    </xf>
    <xf numFmtId="3" fontId="5" fillId="0" borderId="11" xfId="59" applyNumberFormat="1" applyFont="1" applyFill="1" applyBorder="1">
      <alignment/>
      <protection/>
    </xf>
    <xf numFmtId="0" fontId="4" fillId="0" borderId="14" xfId="59" applyFont="1" applyFill="1" applyBorder="1" applyAlignment="1">
      <alignment vertical="center"/>
      <protection/>
    </xf>
    <xf numFmtId="0" fontId="11" fillId="0" borderId="0" xfId="58" applyFont="1">
      <alignment/>
      <protection/>
    </xf>
    <xf numFmtId="0" fontId="11" fillId="0" borderId="0" xfId="58" applyFont="1" applyBorder="1" applyAlignment="1">
      <alignment vertical="top"/>
      <protection/>
    </xf>
    <xf numFmtId="0" fontId="11" fillId="0" borderId="0" xfId="58" applyFont="1" applyBorder="1">
      <alignment/>
      <protection/>
    </xf>
    <xf numFmtId="0" fontId="11" fillId="0" borderId="0" xfId="58" applyFont="1" applyFill="1" applyBorder="1" applyAlignment="1">
      <alignment vertical="center"/>
      <protection/>
    </xf>
    <xf numFmtId="0" fontId="11" fillId="0" borderId="0" xfId="58" applyFont="1" applyFill="1" applyAlignment="1">
      <alignment vertical="center"/>
      <protection/>
    </xf>
    <xf numFmtId="0" fontId="5" fillId="18" borderId="10" xfId="0" applyFont="1" applyFill="1" applyBorder="1" applyAlignment="1">
      <alignment/>
    </xf>
    <xf numFmtId="0" fontId="5" fillId="16" borderId="0" xfId="0" applyFont="1" applyFill="1" applyAlignment="1">
      <alignment/>
    </xf>
    <xf numFmtId="3" fontId="5" fillId="16" borderId="0" xfId="0" applyNumberFormat="1" applyFont="1" applyFill="1" applyAlignment="1">
      <alignment/>
    </xf>
    <xf numFmtId="0" fontId="5" fillId="16" borderId="11" xfId="0" applyFont="1" applyFill="1" applyBorder="1" applyAlignment="1">
      <alignment/>
    </xf>
    <xf numFmtId="3" fontId="5" fillId="16" borderId="11" xfId="0" applyNumberFormat="1" applyFont="1" applyFill="1" applyBorder="1" applyAlignment="1">
      <alignment/>
    </xf>
    <xf numFmtId="0" fontId="4" fillId="16" borderId="0" xfId="0" applyFont="1" applyFill="1" applyAlignment="1">
      <alignment/>
    </xf>
    <xf numFmtId="3" fontId="4" fillId="16" borderId="0" xfId="0" applyNumberFormat="1" applyFont="1" applyFill="1" applyAlignment="1">
      <alignment/>
    </xf>
    <xf numFmtId="0" fontId="7" fillId="16" borderId="0" xfId="0" applyFont="1" applyFill="1" applyAlignment="1">
      <alignment/>
    </xf>
    <xf numFmtId="0" fontId="38" fillId="0" borderId="0" xfId="59" applyFont="1">
      <alignment/>
      <protection/>
    </xf>
    <xf numFmtId="0" fontId="38" fillId="0" borderId="0" xfId="0" applyFont="1" applyAlignment="1">
      <alignment/>
    </xf>
    <xf numFmtId="0" fontId="39" fillId="0" borderId="0" xfId="0" applyFont="1" applyAlignment="1">
      <alignment/>
    </xf>
    <xf numFmtId="0" fontId="36" fillId="0" borderId="0" xfId="0" applyFont="1" applyAlignment="1">
      <alignment/>
    </xf>
    <xf numFmtId="3" fontId="4" fillId="18" borderId="12" xfId="0" applyNumberFormat="1" applyFont="1" applyFill="1" applyBorder="1" applyAlignment="1">
      <alignment horizontal="right"/>
    </xf>
    <xf numFmtId="49" fontId="3" fillId="16" borderId="13" xfId="15" applyNumberFormat="1" applyFont="1" applyFill="1" applyBorder="1" applyAlignment="1">
      <alignment horizontal="left"/>
      <protection/>
    </xf>
    <xf numFmtId="0" fontId="3" fillId="18" borderId="12" xfId="0" applyFont="1" applyFill="1" applyBorder="1" applyAlignment="1">
      <alignment horizontal="right"/>
    </xf>
    <xf numFmtId="49" fontId="40" fillId="18" borderId="10" xfId="15" applyNumberFormat="1" applyFont="1" applyFill="1" applyBorder="1" applyAlignment="1">
      <alignment horizontal="left" wrapText="1"/>
      <protection/>
    </xf>
    <xf numFmtId="49" fontId="3" fillId="18" borderId="10" xfId="15" applyNumberFormat="1" applyFont="1" applyFill="1" applyBorder="1" applyAlignment="1">
      <alignment horizontal="right" wrapText="1"/>
      <protection/>
    </xf>
    <xf numFmtId="49" fontId="3" fillId="16" borderId="0" xfId="15" applyNumberFormat="1" applyFont="1" applyFill="1" applyAlignment="1">
      <alignment horizontal="left"/>
      <protection/>
    </xf>
    <xf numFmtId="3" fontId="3" fillId="16" borderId="0" xfId="15" applyNumberFormat="1" applyFont="1" applyFill="1" applyAlignment="1">
      <alignment horizontal="right" wrapText="1"/>
      <protection/>
    </xf>
    <xf numFmtId="49" fontId="9" fillId="16" borderId="0" xfId="15" applyNumberFormat="1" applyFont="1" applyFill="1" applyAlignment="1">
      <alignment horizontal="left"/>
      <protection/>
    </xf>
    <xf numFmtId="3" fontId="6" fillId="16" borderId="0" xfId="15" applyNumberFormat="1" applyFont="1" applyFill="1" applyAlignment="1">
      <alignment horizontal="right" wrapText="1"/>
      <protection/>
    </xf>
    <xf numFmtId="3" fontId="3" fillId="16" borderId="0" xfId="15" applyNumberFormat="1" applyFont="1" applyFill="1" applyBorder="1" applyAlignment="1">
      <alignment horizontal="right" wrapText="1"/>
      <protection/>
    </xf>
    <xf numFmtId="49" fontId="3" fillId="16" borderId="12" xfId="15" applyNumberFormat="1" applyFont="1" applyFill="1" applyBorder="1" applyAlignment="1">
      <alignment horizontal="left"/>
      <protection/>
    </xf>
    <xf numFmtId="3" fontId="3" fillId="16" borderId="12" xfId="15" applyNumberFormat="1" applyFont="1" applyFill="1" applyBorder="1" applyAlignment="1">
      <alignment horizontal="right" wrapText="1"/>
      <protection/>
    </xf>
    <xf numFmtId="0" fontId="5" fillId="16" borderId="0" xfId="15" applyFont="1" applyFill="1" applyAlignment="1">
      <alignment/>
      <protection/>
    </xf>
    <xf numFmtId="0" fontId="42" fillId="0" borderId="0" xfId="0" applyFont="1" applyAlignment="1">
      <alignment/>
    </xf>
    <xf numFmtId="0" fontId="0" fillId="0" borderId="0" xfId="0" applyFont="1" applyFill="1" applyBorder="1" applyAlignment="1">
      <alignment/>
    </xf>
    <xf numFmtId="0" fontId="6" fillId="16" borderId="0" xfId="0" applyFont="1" applyFill="1" applyBorder="1" applyAlignment="1">
      <alignment wrapText="1"/>
    </xf>
    <xf numFmtId="3" fontId="6" fillId="16" borderId="0" xfId="0" applyNumberFormat="1" applyFont="1" applyFill="1" applyBorder="1" applyAlignment="1">
      <alignment/>
    </xf>
    <xf numFmtId="3" fontId="6" fillId="16" borderId="0" xfId="0" applyNumberFormat="1" applyFont="1" applyFill="1" applyAlignment="1">
      <alignment/>
    </xf>
    <xf numFmtId="0" fontId="6" fillId="16" borderId="11" xfId="0" applyFont="1" applyFill="1" applyBorder="1" applyAlignment="1">
      <alignment wrapText="1"/>
    </xf>
    <xf numFmtId="3" fontId="6" fillId="16" borderId="11" xfId="0" applyNumberFormat="1" applyFont="1" applyFill="1" applyBorder="1" applyAlignment="1">
      <alignment/>
    </xf>
    <xf numFmtId="0" fontId="3" fillId="16" borderId="0" xfId="0" applyFont="1" applyFill="1" applyBorder="1" applyAlignment="1">
      <alignment/>
    </xf>
    <xf numFmtId="3" fontId="3" fillId="16" borderId="0" xfId="0" applyNumberFormat="1" applyFont="1" applyFill="1" applyBorder="1" applyAlignment="1">
      <alignment/>
    </xf>
    <xf numFmtId="0" fontId="6" fillId="16" borderId="0" xfId="0" applyFont="1" applyFill="1" applyAlignment="1">
      <alignment/>
    </xf>
    <xf numFmtId="166" fontId="6" fillId="16" borderId="0" xfId="0" applyNumberFormat="1" applyFont="1" applyFill="1" applyAlignment="1">
      <alignment/>
    </xf>
    <xf numFmtId="166" fontId="6" fillId="16" borderId="11" xfId="0" applyNumberFormat="1" applyFont="1" applyFill="1" applyBorder="1" applyAlignment="1">
      <alignment/>
    </xf>
    <xf numFmtId="0" fontId="11" fillId="0" borderId="0" xfId="0" applyFont="1" applyAlignment="1">
      <alignment/>
    </xf>
    <xf numFmtId="49" fontId="3" fillId="18" borderId="10" xfId="0" applyNumberFormat="1" applyFont="1" applyFill="1" applyBorder="1" applyAlignment="1">
      <alignment horizontal="left" wrapText="1"/>
    </xf>
    <xf numFmtId="49" fontId="3" fillId="18" borderId="10" xfId="0" applyNumberFormat="1" applyFont="1" applyFill="1" applyBorder="1" applyAlignment="1">
      <alignment horizontal="right" vertical="center" wrapText="1"/>
    </xf>
    <xf numFmtId="49" fontId="5" fillId="16" borderId="0" xfId="0" applyNumberFormat="1" applyFont="1" applyFill="1" applyBorder="1" applyAlignment="1">
      <alignment horizontal="left"/>
    </xf>
    <xf numFmtId="3" fontId="5" fillId="16" borderId="0" xfId="0" applyNumberFormat="1" applyFont="1" applyFill="1" applyBorder="1" applyAlignment="1">
      <alignment horizontal="right" wrapText="1"/>
    </xf>
    <xf numFmtId="49" fontId="5" fillId="16" borderId="0" xfId="0" applyNumberFormat="1" applyFont="1" applyFill="1" applyBorder="1" applyAlignment="1">
      <alignment horizontal="left" indent="1"/>
    </xf>
    <xf numFmtId="49" fontId="5" fillId="16" borderId="11" xfId="0" applyNumberFormat="1" applyFont="1" applyFill="1" applyBorder="1" applyAlignment="1">
      <alignment horizontal="left" indent="1"/>
    </xf>
    <xf numFmtId="3" fontId="5" fillId="16" borderId="11" xfId="0" applyNumberFormat="1" applyFont="1" applyFill="1" applyBorder="1" applyAlignment="1">
      <alignment horizontal="right" wrapText="1"/>
    </xf>
    <xf numFmtId="49" fontId="4" fillId="16" borderId="0" xfId="0" applyNumberFormat="1" applyFont="1" applyFill="1" applyBorder="1" applyAlignment="1">
      <alignment horizontal="left"/>
    </xf>
    <xf numFmtId="3" fontId="4" fillId="16" borderId="0" xfId="0" applyNumberFormat="1" applyFont="1" applyFill="1" applyBorder="1" applyAlignment="1">
      <alignment horizontal="right" wrapText="1"/>
    </xf>
    <xf numFmtId="3" fontId="4" fillId="16" borderId="0" xfId="0" applyNumberFormat="1" applyFont="1" applyFill="1" applyBorder="1" applyAlignment="1">
      <alignment/>
    </xf>
    <xf numFmtId="0" fontId="5" fillId="16" borderId="11" xfId="0" applyFont="1" applyFill="1" applyBorder="1" applyAlignment="1">
      <alignment wrapText="1"/>
    </xf>
    <xf numFmtId="9" fontId="5" fillId="16" borderId="11" xfId="68" applyFont="1" applyFill="1" applyBorder="1" applyAlignment="1">
      <alignment/>
    </xf>
    <xf numFmtId="0" fontId="32" fillId="18" borderId="10" xfId="0" applyFont="1" applyFill="1" applyBorder="1" applyAlignment="1">
      <alignment wrapText="1"/>
    </xf>
    <xf numFmtId="0" fontId="0" fillId="18" borderId="10" xfId="0" applyFont="1" applyFill="1" applyBorder="1" applyAlignment="1">
      <alignment/>
    </xf>
    <xf numFmtId="0" fontId="0" fillId="16" borderId="0" xfId="0" applyFont="1" applyFill="1" applyAlignment="1">
      <alignment/>
    </xf>
    <xf numFmtId="0" fontId="42" fillId="16" borderId="0" xfId="0" applyFont="1" applyFill="1" applyAlignment="1">
      <alignment/>
    </xf>
    <xf numFmtId="0" fontId="42" fillId="16" borderId="10" xfId="0" applyFont="1" applyFill="1" applyBorder="1" applyAlignment="1">
      <alignment/>
    </xf>
    <xf numFmtId="0" fontId="0" fillId="0" borderId="10" xfId="0" applyFont="1" applyBorder="1" applyAlignment="1">
      <alignment/>
    </xf>
    <xf numFmtId="0" fontId="38" fillId="18" borderId="10" xfId="0" applyFont="1" applyFill="1" applyBorder="1" applyAlignment="1">
      <alignment wrapText="1"/>
    </xf>
    <xf numFmtId="0" fontId="4" fillId="18" borderId="12" xfId="0" applyFont="1" applyFill="1" applyBorder="1" applyAlignment="1">
      <alignment/>
    </xf>
    <xf numFmtId="49" fontId="4" fillId="18" borderId="12" xfId="0" applyNumberFormat="1" applyFont="1" applyFill="1" applyBorder="1" applyAlignment="1">
      <alignment horizontal="right"/>
    </xf>
    <xf numFmtId="0" fontId="4" fillId="18" borderId="11" xfId="0" applyFont="1" applyFill="1" applyBorder="1" applyAlignment="1">
      <alignment/>
    </xf>
    <xf numFmtId="0" fontId="4" fillId="18" borderId="11" xfId="0" applyFont="1" applyFill="1" applyBorder="1" applyAlignment="1">
      <alignment horizontal="right"/>
    </xf>
    <xf numFmtId="0" fontId="5" fillId="16" borderId="0" xfId="0" applyFont="1" applyFill="1" applyBorder="1" applyAlignment="1">
      <alignment/>
    </xf>
    <xf numFmtId="0" fontId="4" fillId="16" borderId="12" xfId="0" applyFont="1" applyFill="1" applyBorder="1" applyAlignment="1" quotePrefix="1">
      <alignment/>
    </xf>
    <xf numFmtId="3" fontId="4" fillId="16" borderId="12" xfId="0" applyNumberFormat="1" applyFont="1" applyFill="1" applyBorder="1" applyAlignment="1">
      <alignment/>
    </xf>
    <xf numFmtId="49" fontId="4" fillId="18" borderId="12" xfId="0" applyNumberFormat="1" applyFont="1" applyFill="1" applyBorder="1" applyAlignment="1">
      <alignment horizontal="left"/>
    </xf>
    <xf numFmtId="49" fontId="4" fillId="18" borderId="11" xfId="0" applyNumberFormat="1" applyFont="1" applyFill="1" applyBorder="1" applyAlignment="1">
      <alignment horizontal="left"/>
    </xf>
    <xf numFmtId="0" fontId="5" fillId="16" borderId="0" xfId="0" applyFont="1" applyFill="1" applyAlignment="1">
      <alignment horizontal="left" indent="1"/>
    </xf>
    <xf numFmtId="3" fontId="4" fillId="16" borderId="0" xfId="0" applyNumberFormat="1" applyFont="1" applyFill="1" applyBorder="1" applyAlignment="1">
      <alignment/>
    </xf>
    <xf numFmtId="0" fontId="5" fillId="16" borderId="0" xfId="0" applyFont="1" applyFill="1" applyAlignment="1">
      <alignment horizontal="right"/>
    </xf>
    <xf numFmtId="3" fontId="5" fillId="16" borderId="0" xfId="0" applyNumberFormat="1" applyFont="1" applyFill="1" applyAlignment="1">
      <alignment horizontal="right"/>
    </xf>
    <xf numFmtId="0" fontId="4" fillId="18" borderId="12" xfId="0" applyFont="1" applyFill="1" applyBorder="1" applyAlignment="1">
      <alignment horizontal="left"/>
    </xf>
    <xf numFmtId="0" fontId="5" fillId="18" borderId="12" xfId="0" applyFont="1" applyFill="1" applyBorder="1" applyAlignment="1">
      <alignment horizontal="right"/>
    </xf>
    <xf numFmtId="0" fontId="4" fillId="18" borderId="12" xfId="0" applyFont="1" applyFill="1" applyBorder="1" applyAlignment="1">
      <alignment horizontal="right"/>
    </xf>
    <xf numFmtId="3" fontId="5" fillId="16" borderId="0" xfId="0" applyNumberFormat="1" applyFont="1" applyFill="1" applyAlignment="1" quotePrefix="1">
      <alignment horizontal="right"/>
    </xf>
    <xf numFmtId="0" fontId="4" fillId="16" borderId="0" xfId="0" applyFont="1" applyFill="1" applyBorder="1" applyAlignment="1">
      <alignment/>
    </xf>
    <xf numFmtId="1" fontId="4" fillId="16" borderId="12" xfId="0" applyNumberFormat="1" applyFont="1" applyFill="1" applyBorder="1" applyAlignment="1">
      <alignment horizontal="right"/>
    </xf>
    <xf numFmtId="0" fontId="4" fillId="18" borderId="12" xfId="0" applyFont="1" applyFill="1" applyBorder="1" applyAlignment="1">
      <alignment wrapText="1"/>
    </xf>
    <xf numFmtId="0" fontId="4" fillId="18" borderId="12" xfId="0" applyFont="1" applyFill="1" applyBorder="1" applyAlignment="1">
      <alignment horizontal="right" wrapText="1"/>
    </xf>
    <xf numFmtId="0" fontId="42" fillId="18" borderId="10" xfId="0" applyFont="1" applyFill="1" applyBorder="1" applyAlignment="1">
      <alignment horizontal="right"/>
    </xf>
    <xf numFmtId="0" fontId="42" fillId="18" borderId="10" xfId="0" applyFont="1" applyFill="1" applyBorder="1" applyAlignment="1">
      <alignment horizontal="left"/>
    </xf>
    <xf numFmtId="0" fontId="42" fillId="0" borderId="0" xfId="63" applyFont="1">
      <alignment/>
      <protection/>
    </xf>
    <xf numFmtId="0" fontId="4" fillId="0" borderId="0" xfId="63" applyFont="1">
      <alignment/>
      <protection/>
    </xf>
    <xf numFmtId="0" fontId="5" fillId="0" borderId="0" xfId="63" applyFont="1">
      <alignment/>
      <protection/>
    </xf>
    <xf numFmtId="0" fontId="0" fillId="0" borderId="0" xfId="63" applyFont="1">
      <alignment/>
      <protection/>
    </xf>
    <xf numFmtId="0" fontId="4" fillId="18" borderId="10" xfId="63" applyFont="1" applyFill="1" applyBorder="1">
      <alignment/>
      <protection/>
    </xf>
    <xf numFmtId="0" fontId="4" fillId="18" borderId="10" xfId="63" applyFont="1" applyFill="1" applyBorder="1" applyAlignment="1">
      <alignment horizontal="right" wrapText="1"/>
      <protection/>
    </xf>
    <xf numFmtId="165" fontId="5" fillId="0" borderId="0" xfId="63" applyNumberFormat="1" applyFont="1">
      <alignment/>
      <protection/>
    </xf>
    <xf numFmtId="165" fontId="5" fillId="0" borderId="0" xfId="68" applyNumberFormat="1" applyFont="1" applyAlignment="1">
      <alignment/>
    </xf>
    <xf numFmtId="0" fontId="5" fillId="0" borderId="0" xfId="15" applyFont="1">
      <alignment/>
      <protection/>
    </xf>
    <xf numFmtId="165" fontId="5" fillId="0" borderId="0" xfId="63" applyNumberFormat="1" applyFont="1" applyAlignment="1">
      <alignment horizontal="right"/>
      <protection/>
    </xf>
    <xf numFmtId="0" fontId="4" fillId="0" borderId="0" xfId="15" applyFont="1">
      <alignment/>
      <protection/>
    </xf>
    <xf numFmtId="0" fontId="0" fillId="0" borderId="0" xfId="15" applyFont="1">
      <alignment/>
      <protection/>
    </xf>
    <xf numFmtId="0" fontId="5" fillId="18" borderId="10" xfId="15" applyFont="1" applyFill="1" applyBorder="1">
      <alignment/>
      <protection/>
    </xf>
    <xf numFmtId="0" fontId="4" fillId="18" borderId="10" xfId="15" applyFont="1" applyFill="1" applyBorder="1" applyAlignment="1">
      <alignment horizontal="right" wrapText="1"/>
      <protection/>
    </xf>
    <xf numFmtId="165" fontId="5" fillId="0" borderId="0" xfId="15" applyNumberFormat="1" applyFont="1">
      <alignment/>
      <protection/>
    </xf>
    <xf numFmtId="165" fontId="5" fillId="0" borderId="0" xfId="15" applyNumberFormat="1" applyFont="1" applyAlignment="1">
      <alignment horizontal="right"/>
      <protection/>
    </xf>
    <xf numFmtId="4" fontId="5" fillId="0" borderId="0" xfId="15" applyNumberFormat="1" applyFont="1">
      <alignment/>
      <protection/>
    </xf>
    <xf numFmtId="0" fontId="3" fillId="18" borderId="12" xfId="0" applyFont="1" applyFill="1" applyBorder="1" applyAlignment="1" quotePrefix="1">
      <alignment horizontal="right"/>
    </xf>
    <xf numFmtId="0" fontId="4" fillId="18" borderId="11" xfId="0" applyFont="1" applyFill="1" applyBorder="1" applyAlignment="1">
      <alignment horizontal="left"/>
    </xf>
    <xf numFmtId="0" fontId="3" fillId="18" borderId="11" xfId="0" applyFont="1" applyFill="1" applyBorder="1" applyAlignment="1" quotePrefix="1">
      <alignment horizontal="right" wrapText="1"/>
    </xf>
    <xf numFmtId="0" fontId="7" fillId="0" borderId="0" xfId="0" applyFont="1" applyFill="1" applyAlignment="1">
      <alignment wrapText="1"/>
    </xf>
    <xf numFmtId="3" fontId="4" fillId="18" borderId="11" xfId="0" applyNumberFormat="1" applyFont="1" applyFill="1" applyBorder="1" applyAlignment="1">
      <alignment/>
    </xf>
    <xf numFmtId="0" fontId="4" fillId="18" borderId="11" xfId="0" applyFont="1" applyFill="1" applyBorder="1" applyAlignment="1">
      <alignment horizontal="left" indent="1"/>
    </xf>
    <xf numFmtId="0" fontId="4" fillId="18" borderId="11" xfId="0" applyFont="1" applyFill="1" applyBorder="1" applyAlignment="1">
      <alignment/>
    </xf>
    <xf numFmtId="3" fontId="4" fillId="18" borderId="11" xfId="0" applyNumberFormat="1" applyFont="1" applyFill="1" applyBorder="1" applyAlignment="1">
      <alignment/>
    </xf>
    <xf numFmtId="0" fontId="5" fillId="16" borderId="0" xfId="0" applyFont="1" applyFill="1" applyAlignment="1">
      <alignment horizontal="left" indent="2"/>
    </xf>
    <xf numFmtId="3" fontId="5" fillId="16" borderId="0" xfId="0" applyNumberFormat="1" applyFont="1" applyFill="1" applyAlignment="1">
      <alignment/>
    </xf>
    <xf numFmtId="0" fontId="5" fillId="16" borderId="0" xfId="0" applyFont="1" applyFill="1" applyAlignment="1">
      <alignment horizontal="left"/>
    </xf>
    <xf numFmtId="3" fontId="4" fillId="18" borderId="11" xfId="0" applyNumberFormat="1" applyFont="1" applyFill="1" applyBorder="1" applyAlignment="1">
      <alignment horizontal="right"/>
    </xf>
    <xf numFmtId="0" fontId="4" fillId="16" borderId="12" xfId="0" applyFont="1" applyFill="1" applyBorder="1" applyAlignment="1">
      <alignment/>
    </xf>
    <xf numFmtId="3" fontId="3" fillId="16" borderId="12" xfId="0" applyNumberFormat="1" applyFont="1" applyFill="1" applyBorder="1" applyAlignment="1">
      <alignment/>
    </xf>
    <xf numFmtId="0" fontId="7" fillId="16" borderId="0" xfId="0" applyFont="1" applyFill="1" applyAlignment="1">
      <alignment wrapText="1"/>
    </xf>
    <xf numFmtId="0" fontId="38" fillId="16" borderId="0" xfId="0" applyFont="1" applyFill="1" applyBorder="1" applyAlignment="1">
      <alignment/>
    </xf>
    <xf numFmtId="0" fontId="4" fillId="18" borderId="11" xfId="0" applyFont="1" applyFill="1" applyBorder="1" applyAlignment="1">
      <alignment horizontal="center"/>
    </xf>
    <xf numFmtId="0" fontId="4" fillId="18" borderId="11" xfId="0" applyFont="1" applyFill="1" applyBorder="1" applyAlignment="1">
      <alignment horizontal="right" wrapText="1"/>
    </xf>
    <xf numFmtId="0" fontId="5" fillId="18" borderId="12" xfId="0" applyFont="1" applyFill="1" applyBorder="1" applyAlignment="1">
      <alignment horizontal="center"/>
    </xf>
    <xf numFmtId="0" fontId="5" fillId="18" borderId="11" xfId="0" applyFont="1" applyFill="1" applyBorder="1" applyAlignment="1">
      <alignment horizontal="center"/>
    </xf>
    <xf numFmtId="0" fontId="3" fillId="16" borderId="10" xfId="0" applyFont="1" applyFill="1" applyBorder="1" applyAlignment="1">
      <alignment/>
    </xf>
    <xf numFmtId="3" fontId="6" fillId="16" borderId="10" xfId="0" applyNumberFormat="1" applyFont="1" applyFill="1" applyBorder="1" applyAlignment="1">
      <alignment/>
    </xf>
    <xf numFmtId="3" fontId="5" fillId="16" borderId="10" xfId="0" applyNumberFormat="1" applyFont="1" applyFill="1" applyBorder="1" applyAlignment="1">
      <alignment/>
    </xf>
    <xf numFmtId="3" fontId="5" fillId="16" borderId="0" xfId="0" applyNumberFormat="1" applyFont="1" applyFill="1" applyBorder="1" applyAlignment="1">
      <alignment/>
    </xf>
    <xf numFmtId="0" fontId="6" fillId="16" borderId="0" xfId="0" applyFont="1" applyFill="1" applyAlignment="1">
      <alignment horizontal="left" indent="1"/>
    </xf>
    <xf numFmtId="0" fontId="6" fillId="16" borderId="11" xfId="0" applyFont="1" applyFill="1" applyBorder="1" applyAlignment="1">
      <alignment horizontal="left" indent="1"/>
    </xf>
    <xf numFmtId="0" fontId="3" fillId="16" borderId="11" xfId="0" applyFont="1" applyFill="1" applyBorder="1" applyAlignment="1">
      <alignment/>
    </xf>
    <xf numFmtId="0" fontId="3" fillId="16" borderId="12" xfId="0" applyFont="1" applyFill="1" applyBorder="1" applyAlignment="1">
      <alignment/>
    </xf>
    <xf numFmtId="3" fontId="6" fillId="16" borderId="12" xfId="0" applyNumberFormat="1" applyFont="1" applyFill="1" applyBorder="1" applyAlignment="1">
      <alignment/>
    </xf>
    <xf numFmtId="3" fontId="5" fillId="16" borderId="12" xfId="0" applyNumberFormat="1" applyFont="1" applyFill="1" applyBorder="1" applyAlignment="1">
      <alignment/>
    </xf>
    <xf numFmtId="0" fontId="6" fillId="16" borderId="0" xfId="0" applyFont="1" applyFill="1" applyBorder="1" applyAlignment="1">
      <alignment horizontal="left" indent="1"/>
    </xf>
    <xf numFmtId="0" fontId="4" fillId="16" borderId="11" xfId="0" applyFont="1" applyFill="1" applyBorder="1" applyAlignment="1">
      <alignment/>
    </xf>
    <xf numFmtId="0" fontId="4" fillId="16" borderId="10" xfId="0" applyFont="1" applyFill="1" applyBorder="1" applyAlignment="1">
      <alignment wrapText="1"/>
    </xf>
    <xf numFmtId="0" fontId="5" fillId="16" borderId="0" xfId="0" applyFont="1" applyFill="1" applyAlignment="1">
      <alignment wrapText="1"/>
    </xf>
    <xf numFmtId="0" fontId="4" fillId="16" borderId="10" xfId="0" applyFont="1" applyFill="1" applyBorder="1" applyAlignment="1">
      <alignment/>
    </xf>
    <xf numFmtId="3" fontId="4" fillId="16" borderId="10" xfId="0" applyNumberFormat="1" applyFont="1" applyFill="1" applyBorder="1" applyAlignment="1">
      <alignment/>
    </xf>
    <xf numFmtId="0" fontId="0" fillId="0" borderId="0" xfId="0" applyFont="1" applyFill="1" applyAlignment="1">
      <alignment/>
    </xf>
    <xf numFmtId="0" fontId="41" fillId="0" borderId="0" xfId="0" applyFont="1" applyFill="1" applyBorder="1" applyAlignment="1">
      <alignment/>
    </xf>
    <xf numFmtId="0" fontId="41" fillId="0" borderId="0" xfId="0" applyFont="1" applyFill="1" applyBorder="1" applyAlignment="1">
      <alignment horizontal="right" wrapText="1"/>
    </xf>
    <xf numFmtId="0" fontId="41" fillId="0" borderId="0" xfId="0" applyFont="1" applyFill="1" applyBorder="1" applyAlignment="1">
      <alignment wrapText="1"/>
    </xf>
    <xf numFmtId="3" fontId="43" fillId="0" borderId="0" xfId="0" applyNumberFormat="1" applyFont="1" applyFill="1" applyBorder="1" applyAlignment="1">
      <alignment/>
    </xf>
    <xf numFmtId="0" fontId="11" fillId="0" borderId="0" xfId="0" applyFont="1" applyFill="1" applyBorder="1" applyAlignment="1">
      <alignment wrapText="1"/>
    </xf>
    <xf numFmtId="3" fontId="3" fillId="18" borderId="12" xfId="0" applyNumberFormat="1" applyFont="1" applyFill="1" applyBorder="1" applyAlignment="1">
      <alignment/>
    </xf>
    <xf numFmtId="0" fontId="5" fillId="18" borderId="12" xfId="0" applyFont="1" applyFill="1" applyBorder="1" applyAlignment="1">
      <alignment wrapText="1"/>
    </xf>
    <xf numFmtId="0" fontId="6" fillId="18" borderId="12" xfId="0" applyFont="1" applyFill="1" applyBorder="1" applyAlignment="1">
      <alignment/>
    </xf>
    <xf numFmtId="0" fontId="6" fillId="18" borderId="12" xfId="0" applyFont="1" applyFill="1" applyBorder="1" applyAlignment="1">
      <alignment horizontal="right" wrapText="1"/>
    </xf>
    <xf numFmtId="0" fontId="6" fillId="18" borderId="12" xfId="0" applyFont="1" applyFill="1" applyBorder="1" applyAlignment="1">
      <alignment wrapText="1"/>
    </xf>
    <xf numFmtId="3" fontId="3" fillId="18" borderId="11" xfId="0" applyNumberFormat="1" applyFont="1" applyFill="1" applyBorder="1" applyAlignment="1">
      <alignment/>
    </xf>
    <xf numFmtId="0" fontId="6" fillId="18" borderId="11" xfId="0" applyFont="1" applyFill="1" applyBorder="1" applyAlignment="1">
      <alignment/>
    </xf>
    <xf numFmtId="0" fontId="6" fillId="18" borderId="11" xfId="0" applyFont="1" applyFill="1" applyBorder="1" applyAlignment="1">
      <alignment horizontal="right" wrapText="1"/>
    </xf>
    <xf numFmtId="0" fontId="3" fillId="18" borderId="11" xfId="0" applyFont="1" applyFill="1" applyBorder="1" applyAlignment="1">
      <alignment horizontal="right" wrapText="1"/>
    </xf>
    <xf numFmtId="3" fontId="3" fillId="0" borderId="0" xfId="0" applyNumberFormat="1" applyFont="1" applyFill="1" applyBorder="1" applyAlignment="1">
      <alignment/>
    </xf>
    <xf numFmtId="0" fontId="6" fillId="0" borderId="0" xfId="0" applyFont="1" applyFill="1" applyBorder="1" applyAlignment="1">
      <alignment/>
    </xf>
    <xf numFmtId="3"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xf>
    <xf numFmtId="3" fontId="4" fillId="0" borderId="0" xfId="0" applyNumberFormat="1" applyFont="1" applyFill="1" applyBorder="1" applyAlignment="1">
      <alignment/>
    </xf>
    <xf numFmtId="3" fontId="6" fillId="0" borderId="0" xfId="0" applyNumberFormat="1" applyFont="1" applyFill="1" applyBorder="1" applyAlignment="1">
      <alignment horizontal="right" wrapText="1"/>
    </xf>
    <xf numFmtId="3" fontId="6" fillId="0" borderId="0" xfId="0" applyNumberFormat="1" applyFont="1" applyFill="1" applyBorder="1" applyAlignment="1">
      <alignment horizontal="right"/>
    </xf>
    <xf numFmtId="49" fontId="5" fillId="0" borderId="0" xfId="0" applyNumberFormat="1" applyFont="1" applyFill="1" applyBorder="1" applyAlignment="1">
      <alignment/>
    </xf>
    <xf numFmtId="0" fontId="6" fillId="0" borderId="11" xfId="0" applyFont="1" applyFill="1" applyBorder="1" applyAlignment="1">
      <alignment wrapText="1"/>
    </xf>
    <xf numFmtId="3" fontId="6" fillId="0" borderId="11" xfId="0" applyNumberFormat="1" applyFont="1" applyFill="1" applyBorder="1" applyAlignment="1">
      <alignment/>
    </xf>
    <xf numFmtId="3" fontId="6" fillId="0" borderId="11" xfId="0" applyNumberFormat="1" applyFont="1" applyFill="1" applyBorder="1" applyAlignment="1">
      <alignment horizontal="right" wrapText="1"/>
    </xf>
    <xf numFmtId="0" fontId="3" fillId="0" borderId="0" xfId="0" applyFont="1" applyFill="1" applyBorder="1" applyAlignment="1">
      <alignment wrapText="1"/>
    </xf>
    <xf numFmtId="0" fontId="6" fillId="0" borderId="0" xfId="0" applyFont="1" applyFill="1" applyBorder="1" applyAlignment="1">
      <alignment wrapText="1"/>
    </xf>
    <xf numFmtId="0" fontId="3" fillId="0" borderId="16" xfId="0" applyFont="1" applyFill="1" applyBorder="1" applyAlignment="1">
      <alignment/>
    </xf>
    <xf numFmtId="3" fontId="3" fillId="0" borderId="16" xfId="0" applyNumberFormat="1" applyFont="1" applyFill="1" applyBorder="1" applyAlignment="1">
      <alignment/>
    </xf>
    <xf numFmtId="0" fontId="5" fillId="18" borderId="12" xfId="0" applyFont="1" applyFill="1" applyBorder="1" applyAlignment="1">
      <alignment/>
    </xf>
    <xf numFmtId="0" fontId="3" fillId="0" borderId="13" xfId="0" applyFont="1" applyFill="1" applyBorder="1" applyAlignment="1">
      <alignment/>
    </xf>
    <xf numFmtId="0" fontId="3" fillId="0" borderId="11" xfId="0" applyFont="1" applyFill="1" applyBorder="1" applyAlignment="1">
      <alignment wrapText="1"/>
    </xf>
    <xf numFmtId="0" fontId="4" fillId="0" borderId="11" xfId="0" applyFont="1" applyFill="1" applyBorder="1" applyAlignment="1">
      <alignment/>
    </xf>
    <xf numFmtId="3" fontId="4" fillId="0" borderId="11" xfId="0" applyNumberFormat="1" applyFont="1" applyFill="1" applyBorder="1" applyAlignment="1">
      <alignment/>
    </xf>
    <xf numFmtId="195" fontId="6" fillId="0" borderId="0" xfId="0" applyNumberFormat="1" applyFont="1" applyFill="1" applyAlignment="1">
      <alignment/>
    </xf>
    <xf numFmtId="0" fontId="5" fillId="0" borderId="0" xfId="0" applyFont="1" applyFill="1" applyBorder="1" applyAlignment="1">
      <alignment/>
    </xf>
    <xf numFmtId="3" fontId="4" fillId="0" borderId="0" xfId="0" applyNumberFormat="1" applyFont="1" applyAlignment="1">
      <alignment/>
    </xf>
    <xf numFmtId="3" fontId="4" fillId="0" borderId="11" xfId="0" applyNumberFormat="1" applyFont="1" applyBorder="1" applyAlignment="1">
      <alignment/>
    </xf>
    <xf numFmtId="3" fontId="3" fillId="0" borderId="11" xfId="0" applyNumberFormat="1" applyFont="1" applyFill="1" applyBorder="1" applyAlignment="1">
      <alignment/>
    </xf>
    <xf numFmtId="3" fontId="6" fillId="18" borderId="12" xfId="0" applyNumberFormat="1" applyFont="1" applyFill="1" applyBorder="1" applyAlignment="1">
      <alignment/>
    </xf>
    <xf numFmtId="3" fontId="6" fillId="18" borderId="11" xfId="0" applyNumberFormat="1" applyFont="1" applyFill="1" applyBorder="1" applyAlignment="1">
      <alignment horizontal="right" wrapText="1"/>
    </xf>
    <xf numFmtId="3" fontId="3" fillId="18" borderId="11" xfId="0" applyNumberFormat="1" applyFont="1" applyFill="1" applyBorder="1" applyAlignment="1">
      <alignment horizontal="right" wrapText="1"/>
    </xf>
    <xf numFmtId="0" fontId="44" fillId="0" borderId="0" xfId="0" applyFont="1" applyAlignment="1">
      <alignment/>
    </xf>
    <xf numFmtId="3" fontId="45" fillId="0" borderId="0" xfId="0" applyNumberFormat="1" applyFont="1" applyAlignment="1">
      <alignment/>
    </xf>
    <xf numFmtId="0" fontId="4" fillId="0" borderId="0" xfId="0" applyFont="1" applyAlignment="1">
      <alignment vertical="top"/>
    </xf>
    <xf numFmtId="49" fontId="4" fillId="18" borderId="12" xfId="0" applyNumberFormat="1" applyFont="1" applyFill="1" applyBorder="1" applyAlignment="1">
      <alignment horizontal="right" wrapText="1"/>
    </xf>
    <xf numFmtId="0" fontId="4" fillId="0" borderId="10" xfId="0" applyFont="1" applyBorder="1" applyAlignment="1">
      <alignment/>
    </xf>
    <xf numFmtId="3" fontId="4" fillId="0" borderId="10" xfId="0" applyNumberFormat="1" applyFont="1" applyBorder="1" applyAlignment="1">
      <alignment/>
    </xf>
    <xf numFmtId="0" fontId="4" fillId="0" borderId="17" xfId="0" applyFont="1" applyFill="1" applyBorder="1" applyAlignment="1">
      <alignment/>
    </xf>
    <xf numFmtId="0" fontId="4" fillId="0" borderId="16" xfId="0" applyFont="1" applyBorder="1" applyAlignment="1">
      <alignment/>
    </xf>
    <xf numFmtId="49" fontId="4" fillId="18" borderId="10" xfId="0" applyNumberFormat="1" applyFont="1" applyFill="1" applyBorder="1" applyAlignment="1">
      <alignment horizontal="right" wrapText="1"/>
    </xf>
    <xf numFmtId="0" fontId="5" fillId="0" borderId="0" xfId="0" applyFont="1" applyBorder="1" applyAlignment="1">
      <alignment/>
    </xf>
    <xf numFmtId="0" fontId="4" fillId="0" borderId="16" xfId="0" applyFont="1" applyBorder="1" applyAlignment="1">
      <alignment wrapText="1"/>
    </xf>
    <xf numFmtId="0" fontId="9" fillId="0" borderId="0" xfId="0" applyFont="1" applyAlignment="1">
      <alignment/>
    </xf>
    <xf numFmtId="225" fontId="4" fillId="0" borderId="0" xfId="0" applyNumberFormat="1" applyFont="1" applyBorder="1" applyAlignment="1">
      <alignment/>
    </xf>
    <xf numFmtId="0" fontId="42" fillId="18" borderId="10" xfId="0" applyFont="1" applyFill="1" applyBorder="1" applyAlignment="1">
      <alignment horizontal="right" wrapText="1"/>
    </xf>
    <xf numFmtId="0" fontId="46" fillId="16" borderId="0" xfId="0" applyFont="1" applyFill="1" applyBorder="1" applyAlignment="1">
      <alignment/>
    </xf>
    <xf numFmtId="3" fontId="46" fillId="16" borderId="0" xfId="0" applyNumberFormat="1" applyFont="1" applyFill="1" applyBorder="1" applyAlignment="1">
      <alignment/>
    </xf>
    <xf numFmtId="0" fontId="4" fillId="18" borderId="10" xfId="0" applyFont="1" applyFill="1" applyBorder="1" applyAlignment="1">
      <alignment horizontal="center" wrapText="1"/>
    </xf>
    <xf numFmtId="0" fontId="36" fillId="0" borderId="0" xfId="0" applyFont="1" applyFill="1" applyAlignment="1">
      <alignment/>
    </xf>
    <xf numFmtId="0" fontId="0" fillId="0" borderId="0" xfId="0" applyFont="1" applyBorder="1" applyAlignment="1">
      <alignment/>
    </xf>
    <xf numFmtId="0" fontId="40" fillId="0" borderId="0" xfId="0" applyFont="1" applyAlignment="1">
      <alignment/>
    </xf>
    <xf numFmtId="0" fontId="38" fillId="0" borderId="0" xfId="0" applyFont="1" applyAlignment="1">
      <alignment horizontal="left"/>
    </xf>
    <xf numFmtId="0" fontId="42" fillId="0" borderId="0" xfId="0" applyFont="1" applyAlignment="1">
      <alignment horizontal="left"/>
    </xf>
    <xf numFmtId="3" fontId="32" fillId="0" borderId="0" xfId="15" applyNumberFormat="1" applyFont="1" applyAlignment="1">
      <alignment/>
      <protection/>
    </xf>
    <xf numFmtId="3" fontId="11" fillId="0" borderId="0" xfId="15" applyNumberFormat="1" applyFont="1">
      <alignment/>
      <protection/>
    </xf>
    <xf numFmtId="3" fontId="47" fillId="0" borderId="0" xfId="15" applyNumberFormat="1" applyFont="1" applyAlignment="1">
      <alignment/>
      <protection/>
    </xf>
    <xf numFmtId="3" fontId="48" fillId="0" borderId="0" xfId="15" applyNumberFormat="1" applyFont="1">
      <alignment/>
      <protection/>
    </xf>
    <xf numFmtId="0" fontId="7" fillId="18" borderId="11" xfId="15" applyFont="1" applyFill="1" applyBorder="1" applyAlignment="1">
      <alignment horizontal="right"/>
      <protection/>
    </xf>
    <xf numFmtId="4" fontId="5" fillId="18" borderId="12" xfId="15" applyNumberFormat="1" applyFont="1" applyFill="1" applyBorder="1">
      <alignment/>
      <protection/>
    </xf>
    <xf numFmtId="4" fontId="5" fillId="18" borderId="12" xfId="15" applyNumberFormat="1" applyFont="1" applyFill="1" applyBorder="1" applyAlignment="1">
      <alignment horizontal="right"/>
      <protection/>
    </xf>
    <xf numFmtId="185" fontId="6" fillId="18" borderId="0" xfId="15" applyNumberFormat="1" applyFont="1" applyFill="1" applyBorder="1" applyAlignment="1">
      <alignment/>
      <protection/>
    </xf>
    <xf numFmtId="185" fontId="5" fillId="18" borderId="0" xfId="15" applyNumberFormat="1" applyFont="1" applyFill="1" applyBorder="1">
      <alignment/>
      <protection/>
    </xf>
    <xf numFmtId="185" fontId="5" fillId="18" borderId="0" xfId="15" applyNumberFormat="1" applyFont="1" applyFill="1" applyBorder="1" applyAlignment="1">
      <alignment horizontal="right"/>
      <protection/>
    </xf>
    <xf numFmtId="3" fontId="38" fillId="0" borderId="11" xfId="15" applyNumberFormat="1" applyFont="1" applyFill="1" applyBorder="1" applyAlignment="1">
      <alignment/>
      <protection/>
    </xf>
    <xf numFmtId="3" fontId="32" fillId="0" borderId="0" xfId="15" applyNumberFormat="1" applyFont="1">
      <alignment/>
      <protection/>
    </xf>
    <xf numFmtId="3" fontId="47" fillId="0" borderId="0" xfId="15" applyNumberFormat="1" applyFont="1">
      <alignment/>
      <protection/>
    </xf>
    <xf numFmtId="3" fontId="38" fillId="0" borderId="11" xfId="15" applyNumberFormat="1" applyFont="1" applyFill="1" applyBorder="1">
      <alignment/>
      <protection/>
    </xf>
    <xf numFmtId="3" fontId="38" fillId="0" borderId="0" xfId="15" applyNumberFormat="1" applyFont="1" applyFill="1" applyBorder="1" applyAlignment="1">
      <alignment/>
      <protection/>
    </xf>
    <xf numFmtId="0" fontId="4" fillId="0" borderId="0" xfId="0" applyFont="1" applyAlignment="1">
      <alignment/>
    </xf>
    <xf numFmtId="9" fontId="5" fillId="16" borderId="0" xfId="0" applyNumberFormat="1" applyFont="1" applyFill="1" applyAlignment="1">
      <alignment/>
    </xf>
    <xf numFmtId="0" fontId="38" fillId="16" borderId="0" xfId="0" applyFont="1" applyFill="1" applyAlignment="1">
      <alignment/>
    </xf>
    <xf numFmtId="3" fontId="6" fillId="16" borderId="0" xfId="0" applyNumberFormat="1" applyFont="1" applyFill="1" applyAlignment="1">
      <alignment horizontal="right"/>
    </xf>
    <xf numFmtId="0" fontId="6" fillId="16" borderId="11" xfId="0" applyFont="1" applyFill="1" applyBorder="1" applyAlignment="1">
      <alignment/>
    </xf>
    <xf numFmtId="3" fontId="6" fillId="16" borderId="11" xfId="0" applyNumberFormat="1" applyFont="1" applyFill="1" applyBorder="1" applyAlignment="1">
      <alignment horizontal="right"/>
    </xf>
    <xf numFmtId="0" fontId="6" fillId="16" borderId="0" xfId="0" applyFont="1" applyFill="1" applyAlignment="1">
      <alignment horizontal="right"/>
    </xf>
    <xf numFmtId="0" fontId="6" fillId="16" borderId="11" xfId="0" applyFont="1" applyFill="1" applyBorder="1" applyAlignment="1">
      <alignment horizontal="right"/>
    </xf>
    <xf numFmtId="0" fontId="40" fillId="0" borderId="0" xfId="0" applyFont="1" applyFill="1" applyAlignment="1">
      <alignment vertical="top"/>
    </xf>
    <xf numFmtId="0" fontId="40" fillId="16" borderId="0" xfId="0" applyFont="1" applyFill="1" applyAlignment="1">
      <alignment/>
    </xf>
    <xf numFmtId="0" fontId="5" fillId="0" borderId="0" xfId="69" applyFont="1">
      <alignment/>
      <protection/>
    </xf>
    <xf numFmtId="0" fontId="49" fillId="0" borderId="0" xfId="0" applyFont="1" applyAlignment="1">
      <alignment horizontal="right"/>
    </xf>
    <xf numFmtId="0" fontId="4" fillId="18" borderId="12" xfId="0" applyFont="1" applyFill="1" applyBorder="1" applyAlignment="1">
      <alignment/>
    </xf>
    <xf numFmtId="0" fontId="4" fillId="18" borderId="11" xfId="0" applyFont="1" applyFill="1" applyBorder="1" applyAlignment="1">
      <alignment wrapText="1"/>
    </xf>
    <xf numFmtId="226" fontId="5" fillId="0" borderId="0" xfId="0" applyNumberFormat="1" applyFont="1" applyFill="1" applyBorder="1" applyAlignment="1">
      <alignment horizontal="left"/>
    </xf>
    <xf numFmtId="226" fontId="5" fillId="0" borderId="0" xfId="0" applyNumberFormat="1" applyFont="1" applyFill="1" applyAlignment="1">
      <alignment horizontal="left"/>
    </xf>
    <xf numFmtId="226" fontId="4" fillId="0" borderId="12" xfId="0" applyNumberFormat="1" applyFont="1" applyFill="1" applyBorder="1" applyAlignment="1">
      <alignment horizontal="left"/>
    </xf>
    <xf numFmtId="3" fontId="4" fillId="0" borderId="12" xfId="0" applyNumberFormat="1" applyFont="1" applyFill="1" applyBorder="1" applyAlignment="1">
      <alignment/>
    </xf>
    <xf numFmtId="226" fontId="4" fillId="0" borderId="0" xfId="0" applyNumberFormat="1" applyFont="1" applyFill="1" applyBorder="1" applyAlignment="1">
      <alignment horizontal="left"/>
    </xf>
    <xf numFmtId="0" fontId="5" fillId="0" borderId="0" xfId="60" applyFont="1" applyFill="1" applyAlignment="1">
      <alignment/>
      <protection/>
    </xf>
    <xf numFmtId="0" fontId="5" fillId="0" borderId="0" xfId="60" applyFont="1" applyFill="1" applyBorder="1" applyAlignment="1">
      <alignment/>
      <protection/>
    </xf>
    <xf numFmtId="185" fontId="5" fillId="0" borderId="0" xfId="0" applyNumberFormat="1" applyFont="1" applyFill="1" applyAlignment="1">
      <alignment horizontal="right" wrapText="1"/>
    </xf>
    <xf numFmtId="0" fontId="51" fillId="0" borderId="0" xfId="0" applyFont="1" applyAlignment="1">
      <alignment horizontal="left" wrapText="1"/>
    </xf>
    <xf numFmtId="3" fontId="5" fillId="0" borderId="0" xfId="0" applyNumberFormat="1" applyFont="1" applyFill="1" applyBorder="1" applyAlignment="1">
      <alignment horizontal="right"/>
    </xf>
    <xf numFmtId="0" fontId="51" fillId="0" borderId="0" xfId="0" applyFont="1" applyAlignment="1">
      <alignment horizontal="left"/>
    </xf>
    <xf numFmtId="0" fontId="5" fillId="0" borderId="0" xfId="69" applyFont="1" applyFill="1">
      <alignment/>
      <protection/>
    </xf>
    <xf numFmtId="0" fontId="38" fillId="0" borderId="0" xfId="69" applyFont="1">
      <alignment/>
      <protection/>
    </xf>
    <xf numFmtId="0" fontId="52" fillId="0" borderId="0" xfId="0" applyFont="1" applyFill="1" applyAlignment="1">
      <alignment/>
    </xf>
    <xf numFmtId="3" fontId="4" fillId="0" borderId="0" xfId="0" applyNumberFormat="1" applyFont="1" applyFill="1" applyAlignment="1">
      <alignment horizontal="right"/>
    </xf>
    <xf numFmtId="3" fontId="5" fillId="0" borderId="0" xfId="0" applyNumberFormat="1" applyFont="1" applyFill="1" applyAlignment="1">
      <alignment horizontal="right"/>
    </xf>
    <xf numFmtId="0" fontId="4" fillId="0" borderId="0" xfId="0" applyFont="1" applyFill="1" applyAlignment="1">
      <alignment/>
    </xf>
    <xf numFmtId="3" fontId="7" fillId="0" borderId="0" xfId="0" applyNumberFormat="1" applyFont="1" applyFill="1" applyAlignment="1">
      <alignment horizontal="right"/>
    </xf>
    <xf numFmtId="0" fontId="7" fillId="0" borderId="0" xfId="0" applyFont="1" applyFill="1" applyAlignment="1">
      <alignment/>
    </xf>
    <xf numFmtId="9" fontId="7" fillId="0" borderId="0" xfId="68" applyFont="1" applyFill="1" applyAlignment="1">
      <alignment horizontal="right"/>
    </xf>
    <xf numFmtId="0" fontId="5" fillId="0" borderId="0" xfId="0" applyFont="1" applyFill="1" applyAlignment="1">
      <alignment horizontal="right"/>
    </xf>
    <xf numFmtId="3" fontId="4" fillId="0" borderId="12" xfId="0" applyNumberFormat="1" applyFont="1" applyFill="1" applyBorder="1" applyAlignment="1">
      <alignment horizontal="right"/>
    </xf>
    <xf numFmtId="3" fontId="4" fillId="16" borderId="0" xfId="0" applyNumberFormat="1" applyFont="1" applyFill="1" applyAlignment="1">
      <alignment horizontal="right"/>
    </xf>
    <xf numFmtId="191" fontId="5" fillId="16" borderId="11" xfId="0" applyNumberFormat="1" applyFont="1" applyFill="1" applyBorder="1" applyAlignment="1">
      <alignment horizontal="right"/>
    </xf>
    <xf numFmtId="3" fontId="5" fillId="16" borderId="11" xfId="0" applyNumberFormat="1" applyFont="1" applyFill="1" applyBorder="1" applyAlignment="1">
      <alignment horizontal="right"/>
    </xf>
    <xf numFmtId="185" fontId="5" fillId="16" borderId="0" xfId="0" applyNumberFormat="1" applyFont="1" applyFill="1" applyAlignment="1">
      <alignment/>
    </xf>
    <xf numFmtId="0" fontId="9" fillId="16" borderId="0" xfId="0" applyFont="1" applyFill="1" applyAlignment="1">
      <alignment/>
    </xf>
    <xf numFmtId="0" fontId="4" fillId="18" borderId="18" xfId="0" applyFont="1" applyFill="1" applyBorder="1" applyAlignment="1">
      <alignment horizontal="right"/>
    </xf>
    <xf numFmtId="165" fontId="5" fillId="16" borderId="0" xfId="0" applyNumberFormat="1" applyFont="1" applyFill="1" applyAlignment="1">
      <alignment/>
    </xf>
    <xf numFmtId="0" fontId="0" fillId="18" borderId="12" xfId="0" applyFont="1" applyFill="1" applyBorder="1" applyAlignment="1">
      <alignment/>
    </xf>
    <xf numFmtId="0" fontId="0" fillId="0" borderId="0" xfId="0" applyFont="1" applyBorder="1" applyAlignment="1">
      <alignment/>
    </xf>
    <xf numFmtId="0" fontId="0" fillId="0" borderId="0" xfId="0" applyFont="1" applyAlignment="1">
      <alignment wrapText="1"/>
    </xf>
    <xf numFmtId="3" fontId="0" fillId="0" borderId="0" xfId="0" applyNumberFormat="1" applyFont="1" applyAlignment="1">
      <alignment/>
    </xf>
    <xf numFmtId="3" fontId="11" fillId="0" borderId="0" xfId="59" applyNumberFormat="1" applyFont="1" applyFill="1" applyBorder="1" applyAlignment="1">
      <alignment/>
      <protection/>
    </xf>
    <xf numFmtId="0" fontId="3" fillId="20" borderId="10" xfId="64" applyFont="1" applyFill="1" applyBorder="1" applyAlignment="1">
      <alignment horizontal="left"/>
      <protection/>
    </xf>
    <xf numFmtId="0" fontId="3" fillId="20" borderId="10" xfId="64" applyFont="1" applyFill="1" applyBorder="1" applyAlignment="1">
      <alignment horizontal="center"/>
      <protection/>
    </xf>
    <xf numFmtId="0" fontId="3" fillId="20" borderId="10" xfId="64" applyFont="1" applyFill="1" applyBorder="1" applyAlignment="1">
      <alignment horizontal="right"/>
      <protection/>
    </xf>
    <xf numFmtId="165" fontId="5" fillId="16" borderId="0" xfId="0" applyNumberFormat="1" applyFont="1" applyFill="1" applyBorder="1" applyAlignment="1">
      <alignment/>
    </xf>
    <xf numFmtId="1" fontId="4" fillId="16" borderId="0" xfId="0" applyNumberFormat="1" applyFont="1" applyFill="1" applyBorder="1" applyAlignment="1">
      <alignment/>
    </xf>
    <xf numFmtId="0" fontId="3" fillId="21" borderId="0" xfId="64" applyFont="1" applyFill="1" applyBorder="1" applyAlignment="1">
      <alignment wrapText="1"/>
      <protection/>
    </xf>
    <xf numFmtId="0" fontId="4" fillId="18" borderId="10" xfId="15" applyFont="1" applyFill="1" applyBorder="1" applyAlignment="1">
      <alignment horizontal="left"/>
      <protection/>
    </xf>
    <xf numFmtId="0" fontId="5" fillId="16" borderId="0" xfId="15" applyFont="1" applyFill="1" applyBorder="1" applyAlignment="1">
      <alignment/>
      <protection/>
    </xf>
    <xf numFmtId="165" fontId="5" fillId="16" borderId="0" xfId="15" applyNumberFormat="1" applyFont="1" applyFill="1" applyBorder="1" applyAlignment="1">
      <alignment horizontal="right"/>
      <protection/>
    </xf>
    <xf numFmtId="0" fontId="5" fillId="16" borderId="11" xfId="15" applyFont="1" applyFill="1" applyBorder="1" applyAlignment="1">
      <alignment/>
      <protection/>
    </xf>
    <xf numFmtId="165" fontId="5" fillId="16" borderId="11" xfId="15" applyNumberFormat="1" applyFont="1" applyFill="1" applyBorder="1" applyAlignment="1">
      <alignment horizontal="right"/>
      <protection/>
    </xf>
    <xf numFmtId="0" fontId="4" fillId="16" borderId="0" xfId="15" applyFont="1" applyFill="1" applyBorder="1" applyAlignment="1">
      <alignment/>
      <protection/>
    </xf>
    <xf numFmtId="165" fontId="4" fillId="16" borderId="0" xfId="15" applyNumberFormat="1" applyFont="1" applyFill="1" applyBorder="1" applyAlignment="1">
      <alignment horizontal="right"/>
      <protection/>
    </xf>
    <xf numFmtId="0" fontId="40" fillId="0" borderId="0" xfId="0" applyFont="1" applyFill="1" applyAlignment="1">
      <alignment/>
    </xf>
    <xf numFmtId="0" fontId="40" fillId="0" borderId="0" xfId="0" applyFont="1" applyAlignment="1">
      <alignment/>
    </xf>
    <xf numFmtId="3" fontId="40" fillId="0" borderId="0" xfId="0" applyNumberFormat="1" applyFont="1" applyFill="1" applyBorder="1" applyAlignment="1">
      <alignment/>
    </xf>
    <xf numFmtId="0" fontId="0" fillId="16" borderId="0" xfId="0" applyFill="1" applyAlignment="1">
      <alignment/>
    </xf>
    <xf numFmtId="0" fontId="1" fillId="0" borderId="0" xfId="0" applyFont="1" applyFill="1" applyAlignment="1">
      <alignment/>
    </xf>
    <xf numFmtId="3" fontId="9" fillId="0" borderId="0" xfId="0" applyNumberFormat="1" applyFont="1" applyFill="1" applyAlignment="1" applyProtection="1">
      <alignment horizontal="right"/>
      <protection/>
    </xf>
    <xf numFmtId="3" fontId="3" fillId="0" borderId="12" xfId="0" applyNumberFormat="1" applyFont="1" applyFill="1" applyBorder="1" applyAlignment="1">
      <alignment horizontal="right"/>
    </xf>
    <xf numFmtId="3" fontId="10" fillId="0" borderId="12" xfId="0" applyNumberFormat="1" applyFont="1" applyFill="1" applyBorder="1" applyAlignment="1" applyProtection="1">
      <alignment horizontal="right"/>
      <protection/>
    </xf>
    <xf numFmtId="3" fontId="9" fillId="0" borderId="0" xfId="0" applyNumberFormat="1" applyFont="1" applyFill="1" applyBorder="1" applyAlignment="1" applyProtection="1">
      <alignment horizontal="right"/>
      <protection/>
    </xf>
    <xf numFmtId="3" fontId="10" fillId="0" borderId="0" xfId="0" applyNumberFormat="1" applyFont="1" applyFill="1" applyBorder="1" applyAlignment="1" applyProtection="1">
      <alignment horizontal="right"/>
      <protection/>
    </xf>
    <xf numFmtId="3" fontId="3" fillId="0" borderId="0" xfId="0" applyNumberFormat="1" applyFont="1" applyFill="1" applyBorder="1" applyAlignment="1">
      <alignment horizontal="left"/>
    </xf>
    <xf numFmtId="3" fontId="10" fillId="0" borderId="12" xfId="0" applyNumberFormat="1" applyFont="1" applyFill="1" applyBorder="1" applyAlignment="1">
      <alignment/>
    </xf>
    <xf numFmtId="0" fontId="1" fillId="0" borderId="0" xfId="0" applyFont="1" applyAlignment="1">
      <alignment/>
    </xf>
    <xf numFmtId="3" fontId="6" fillId="0" borderId="0" xfId="0" applyNumberFormat="1" applyFont="1" applyFill="1" applyAlignment="1">
      <alignment/>
    </xf>
    <xf numFmtId="0" fontId="6" fillId="0" borderId="0" xfId="0" applyFont="1" applyAlignment="1">
      <alignment/>
    </xf>
    <xf numFmtId="0" fontId="11" fillId="0" borderId="0" xfId="15" applyFont="1" applyAlignment="1">
      <alignment/>
      <protection/>
    </xf>
    <xf numFmtId="0" fontId="4" fillId="18" borderId="10" xfId="15" applyFont="1" applyFill="1" applyBorder="1" applyAlignment="1">
      <alignment/>
      <protection/>
    </xf>
    <xf numFmtId="3" fontId="5" fillId="0" borderId="0" xfId="15" applyNumberFormat="1" applyFont="1" applyBorder="1" applyAlignment="1">
      <alignment vertical="top"/>
      <protection/>
    </xf>
    <xf numFmtId="3" fontId="5" fillId="0" borderId="0" xfId="15" applyNumberFormat="1" applyFont="1" applyFill="1" applyBorder="1" applyAlignment="1">
      <alignment vertical="top"/>
      <protection/>
    </xf>
    <xf numFmtId="0" fontId="5" fillId="0" borderId="0" xfId="15" applyFont="1" applyBorder="1" applyAlignment="1">
      <alignment vertical="top"/>
      <protection/>
    </xf>
    <xf numFmtId="3" fontId="4" fillId="0" borderId="12" xfId="15" applyNumberFormat="1" applyFont="1" applyFill="1" applyBorder="1" applyAlignment="1">
      <alignment vertical="top" wrapText="1"/>
      <protection/>
    </xf>
    <xf numFmtId="3" fontId="4" fillId="0" borderId="12" xfId="15" applyNumberFormat="1" applyFont="1" applyFill="1" applyBorder="1" applyAlignment="1">
      <alignment vertical="top"/>
      <protection/>
    </xf>
    <xf numFmtId="3" fontId="6" fillId="0" borderId="0" xfId="15" applyNumberFormat="1" applyFont="1" applyFill="1" applyAlignment="1">
      <alignment wrapText="1"/>
      <protection/>
    </xf>
    <xf numFmtId="3" fontId="5" fillId="0" borderId="0" xfId="15" applyNumberFormat="1" applyFont="1" applyFill="1" applyBorder="1" applyAlignment="1">
      <alignment/>
      <protection/>
    </xf>
    <xf numFmtId="3" fontId="5" fillId="0" borderId="0" xfId="15" applyNumberFormat="1" applyFont="1" applyBorder="1" applyAlignment="1">
      <alignment/>
      <protection/>
    </xf>
    <xf numFmtId="3" fontId="4" fillId="0" borderId="10" xfId="15" applyNumberFormat="1" applyFont="1" applyFill="1" applyBorder="1" applyAlignment="1">
      <alignment vertical="center"/>
      <protection/>
    </xf>
    <xf numFmtId="3" fontId="5" fillId="0" borderId="0" xfId="15" applyNumberFormat="1" applyFont="1" applyFill="1" applyBorder="1" applyAlignment="1">
      <alignment horizontal="left"/>
      <protection/>
    </xf>
    <xf numFmtId="3" fontId="5" fillId="0" borderId="0" xfId="15" applyNumberFormat="1" applyFont="1" applyFill="1" applyBorder="1" applyAlignment="1">
      <alignment horizontal="left" wrapText="1"/>
      <protection/>
    </xf>
    <xf numFmtId="3" fontId="11" fillId="0" borderId="0" xfId="15" applyNumberFormat="1" applyFont="1" applyFill="1" applyBorder="1" applyAlignment="1">
      <alignment vertical="center"/>
      <protection/>
    </xf>
    <xf numFmtId="3" fontId="34" fillId="0" borderId="0" xfId="15" applyNumberFormat="1" applyFont="1" applyFill="1" applyBorder="1" applyAlignment="1">
      <alignment vertical="center"/>
      <protection/>
    </xf>
    <xf numFmtId="166" fontId="34" fillId="0" borderId="0" xfId="15" applyNumberFormat="1" applyFont="1" applyFill="1" applyBorder="1" applyAlignment="1">
      <alignment vertical="center"/>
      <protection/>
    </xf>
    <xf numFmtId="0" fontId="5" fillId="0" borderId="0" xfId="15" applyFont="1" applyAlignment="1">
      <alignment horizontal="left"/>
      <protection/>
    </xf>
    <xf numFmtId="0" fontId="5" fillId="0" borderId="0" xfId="15" applyFont="1" applyFill="1" applyAlignment="1">
      <alignment/>
      <protection/>
    </xf>
    <xf numFmtId="0" fontId="11" fillId="0" borderId="0" xfId="15" applyFont="1" applyFill="1" applyAlignment="1">
      <alignment/>
      <protection/>
    </xf>
    <xf numFmtId="166" fontId="4" fillId="0" borderId="0" xfId="15" applyNumberFormat="1" applyFont="1" applyFill="1" applyBorder="1" applyAlignment="1">
      <alignment vertical="center"/>
      <protection/>
    </xf>
    <xf numFmtId="3" fontId="11" fillId="0" borderId="0" xfId="15" applyNumberFormat="1" applyFont="1" applyFill="1" applyBorder="1" applyAlignment="1">
      <alignment/>
      <protection/>
    </xf>
    <xf numFmtId="3" fontId="11" fillId="0" borderId="0" xfId="15" applyNumberFormat="1" applyFont="1" applyFill="1" applyBorder="1" applyAlignment="1">
      <alignment horizontal="left" vertical="center" wrapText="1"/>
      <protection/>
    </xf>
    <xf numFmtId="0" fontId="38" fillId="0" borderId="0" xfId="15" applyFont="1" applyAlignment="1">
      <alignment/>
      <protection/>
    </xf>
    <xf numFmtId="0" fontId="7" fillId="0" borderId="0" xfId="15" applyFont="1" applyFill="1" applyBorder="1" applyAlignment="1">
      <alignment/>
      <protection/>
    </xf>
    <xf numFmtId="0" fontId="54" fillId="0" borderId="0" xfId="0" applyFont="1" applyFill="1" applyAlignment="1">
      <alignment/>
    </xf>
    <xf numFmtId="0" fontId="53" fillId="0" borderId="0" xfId="0" applyFont="1" applyFill="1" applyBorder="1" applyAlignment="1">
      <alignment/>
    </xf>
    <xf numFmtId="0" fontId="53" fillId="0" borderId="0" xfId="0" applyFont="1" applyFill="1" applyBorder="1" applyAlignment="1">
      <alignment horizontal="right" wrapText="1"/>
    </xf>
    <xf numFmtId="0" fontId="53" fillId="0" borderId="0" xfId="0" applyFont="1" applyFill="1" applyBorder="1" applyAlignment="1">
      <alignment wrapText="1"/>
    </xf>
    <xf numFmtId="0" fontId="54" fillId="0" borderId="0" xfId="0" applyFont="1" applyAlignment="1">
      <alignment/>
    </xf>
    <xf numFmtId="0" fontId="54" fillId="0" borderId="0" xfId="0" applyFont="1" applyFill="1" applyBorder="1" applyAlignment="1">
      <alignment/>
    </xf>
    <xf numFmtId="0" fontId="54" fillId="0" borderId="0" xfId="0" applyFont="1" applyAlignment="1">
      <alignment/>
    </xf>
    <xf numFmtId="185" fontId="54" fillId="0" borderId="0" xfId="0" applyNumberFormat="1" applyFont="1" applyAlignment="1">
      <alignment/>
    </xf>
    <xf numFmtId="0" fontId="1" fillId="0" borderId="0" xfId="0" applyFont="1" applyAlignment="1">
      <alignment/>
    </xf>
    <xf numFmtId="165" fontId="1" fillId="0" borderId="0" xfId="0" applyNumberFormat="1" applyFont="1" applyAlignment="1">
      <alignment/>
    </xf>
    <xf numFmtId="0" fontId="3" fillId="0" borderId="16" xfId="0" applyFont="1" applyFill="1" applyBorder="1" applyAlignment="1">
      <alignment wrapText="1"/>
    </xf>
    <xf numFmtId="0" fontId="4" fillId="0" borderId="16" xfId="0" applyFont="1" applyFill="1" applyBorder="1" applyAlignment="1">
      <alignment/>
    </xf>
    <xf numFmtId="3" fontId="4" fillId="0" borderId="16" xfId="0" applyNumberFormat="1" applyFont="1" applyFill="1" applyBorder="1" applyAlignment="1">
      <alignment/>
    </xf>
    <xf numFmtId="9" fontId="42" fillId="0" borderId="10" xfId="0" applyNumberFormat="1" applyFont="1" applyBorder="1" applyAlignment="1">
      <alignment/>
    </xf>
    <xf numFmtId="9" fontId="0" fillId="0" borderId="0" xfId="0" applyNumberFormat="1" applyFont="1" applyAlignment="1">
      <alignment/>
    </xf>
    <xf numFmtId="9" fontId="42" fillId="0" borderId="17" xfId="0" applyNumberFormat="1" applyFont="1" applyFill="1" applyBorder="1" applyAlignment="1">
      <alignment/>
    </xf>
    <xf numFmtId="9" fontId="4" fillId="0" borderId="17" xfId="0" applyNumberFormat="1" applyFont="1" applyBorder="1" applyAlignment="1">
      <alignment/>
    </xf>
    <xf numFmtId="0" fontId="4" fillId="18" borderId="10" xfId="0" applyFont="1" applyFill="1" applyBorder="1" applyAlignment="1">
      <alignment horizontal="right"/>
    </xf>
    <xf numFmtId="0" fontId="6" fillId="0" borderId="0" xfId="0" applyFont="1" applyFill="1" applyBorder="1" applyAlignment="1">
      <alignment horizontal="right" wrapText="1"/>
    </xf>
    <xf numFmtId="3" fontId="6" fillId="0" borderId="0" xfId="0" applyNumberFormat="1" applyFont="1" applyFill="1" applyBorder="1" applyAlignment="1">
      <alignment/>
    </xf>
    <xf numFmtId="0" fontId="0" fillId="16" borderId="10" xfId="0" applyFont="1" applyFill="1" applyBorder="1" applyAlignment="1">
      <alignment horizontal="right"/>
    </xf>
    <xf numFmtId="191" fontId="0" fillId="16" borderId="0" xfId="0" applyNumberFormat="1" applyFont="1" applyFill="1" applyAlignment="1">
      <alignment/>
    </xf>
    <xf numFmtId="0" fontId="4" fillId="18" borderId="10" xfId="0" applyFont="1" applyFill="1" applyBorder="1" applyAlignment="1">
      <alignment horizontal="center"/>
    </xf>
    <xf numFmtId="0" fontId="3" fillId="16" borderId="0" xfId="0" applyFont="1" applyFill="1" applyAlignment="1">
      <alignment/>
    </xf>
    <xf numFmtId="9" fontId="6" fillId="16" borderId="0" xfId="0" applyNumberFormat="1" applyFont="1" applyFill="1" applyAlignment="1">
      <alignment/>
    </xf>
    <xf numFmtId="0" fontId="9" fillId="16" borderId="0" xfId="0" applyFont="1" applyFill="1" applyAlignment="1">
      <alignment horizontal="right"/>
    </xf>
    <xf numFmtId="0" fontId="5" fillId="18" borderId="10" xfId="15" applyFont="1" applyFill="1" applyBorder="1" applyAlignment="1">
      <alignment horizontal="right"/>
      <protection/>
    </xf>
    <xf numFmtId="3" fontId="5" fillId="0" borderId="0" xfId="15" applyNumberFormat="1" applyFont="1" applyFill="1">
      <alignment/>
      <protection/>
    </xf>
    <xf numFmtId="3" fontId="7" fillId="0" borderId="0" xfId="15" applyNumberFormat="1" applyFont="1" applyFill="1" applyProtection="1" quotePrefix="1">
      <alignment/>
      <protection/>
    </xf>
    <xf numFmtId="3" fontId="4" fillId="0" borderId="12" xfId="15" applyNumberFormat="1" applyFont="1" applyFill="1" applyBorder="1">
      <alignment/>
      <protection/>
    </xf>
    <xf numFmtId="3" fontId="8" fillId="0" borderId="12" xfId="15" applyNumberFormat="1" applyFont="1" applyFill="1" applyBorder="1" applyProtection="1">
      <alignment/>
      <protection/>
    </xf>
    <xf numFmtId="3" fontId="4" fillId="0" borderId="0" xfId="15" applyNumberFormat="1" applyFont="1" applyFill="1" applyBorder="1">
      <alignment/>
      <protection/>
    </xf>
    <xf numFmtId="3" fontId="8" fillId="0" borderId="0" xfId="15" applyNumberFormat="1" applyFont="1" applyFill="1" applyBorder="1" applyProtection="1">
      <alignment/>
      <protection/>
    </xf>
    <xf numFmtId="3" fontId="5" fillId="0" borderId="0" xfId="15" applyNumberFormat="1" applyFont="1" applyFill="1" applyAlignment="1">
      <alignment/>
      <protection/>
    </xf>
    <xf numFmtId="3" fontId="7" fillId="0" borderId="0" xfId="15" applyNumberFormat="1" applyFont="1" applyFill="1" applyProtection="1">
      <alignment/>
      <protection/>
    </xf>
    <xf numFmtId="3" fontId="7" fillId="0" borderId="0" xfId="15" applyNumberFormat="1" applyFont="1" applyFill="1" applyBorder="1" applyProtection="1">
      <alignment/>
      <protection/>
    </xf>
    <xf numFmtId="3" fontId="55" fillId="0" borderId="0" xfId="15" applyNumberFormat="1" applyFont="1" applyFill="1">
      <alignment/>
      <protection/>
    </xf>
    <xf numFmtId="3" fontId="57" fillId="0" borderId="0" xfId="15" applyNumberFormat="1" applyFont="1" applyFill="1" applyProtection="1" quotePrefix="1">
      <alignment/>
      <protection/>
    </xf>
    <xf numFmtId="3" fontId="56" fillId="0" borderId="12" xfId="15" applyNumberFormat="1" applyFont="1" applyFill="1" applyBorder="1">
      <alignment/>
      <protection/>
    </xf>
    <xf numFmtId="3" fontId="58" fillId="0" borderId="12" xfId="15" applyNumberFormat="1" applyFont="1" applyFill="1" applyBorder="1" applyProtection="1">
      <alignment/>
      <protection/>
    </xf>
    <xf numFmtId="3" fontId="56" fillId="0" borderId="0" xfId="15" applyNumberFormat="1" applyFont="1" applyFill="1" applyBorder="1">
      <alignment/>
      <protection/>
    </xf>
    <xf numFmtId="3" fontId="58" fillId="0" borderId="0" xfId="15" applyNumberFormat="1" applyFont="1" applyFill="1" applyBorder="1" applyProtection="1">
      <alignment/>
      <protection/>
    </xf>
    <xf numFmtId="3" fontId="55" fillId="0" borderId="0" xfId="15" applyNumberFormat="1" applyFont="1" applyFill="1" applyAlignment="1">
      <alignment/>
      <protection/>
    </xf>
    <xf numFmtId="3" fontId="57" fillId="0" borderId="0" xfId="15" applyNumberFormat="1" applyFont="1" applyFill="1" applyProtection="1">
      <alignment/>
      <protection/>
    </xf>
    <xf numFmtId="4" fontId="55" fillId="18" borderId="12" xfId="15" applyNumberFormat="1" applyFont="1" applyFill="1" applyBorder="1">
      <alignment/>
      <protection/>
    </xf>
    <xf numFmtId="4" fontId="55" fillId="18" borderId="12" xfId="15" applyNumberFormat="1" applyFont="1" applyFill="1" applyBorder="1" applyAlignment="1">
      <alignment horizontal="right"/>
      <protection/>
    </xf>
    <xf numFmtId="185" fontId="55" fillId="18" borderId="0" xfId="15" applyNumberFormat="1" applyFont="1" applyFill="1" applyBorder="1">
      <alignment/>
      <protection/>
    </xf>
    <xf numFmtId="185" fontId="55" fillId="18" borderId="0" xfId="15" applyNumberFormat="1" applyFont="1" applyFill="1" applyBorder="1" applyAlignment="1">
      <alignment horizontal="right"/>
      <protection/>
    </xf>
    <xf numFmtId="3" fontId="7" fillId="0" borderId="11" xfId="15" applyNumberFormat="1" applyFont="1" applyFill="1" applyBorder="1" applyProtection="1">
      <alignment/>
      <protection/>
    </xf>
    <xf numFmtId="3" fontId="4" fillId="0" borderId="12" xfId="15" applyNumberFormat="1" applyFont="1" applyFill="1" applyBorder="1" applyAlignment="1">
      <alignment horizontal="right"/>
      <protection/>
    </xf>
    <xf numFmtId="0" fontId="4" fillId="16" borderId="0" xfId="0" applyFont="1" applyFill="1" applyAlignment="1">
      <alignment wrapText="1"/>
    </xf>
    <xf numFmtId="1" fontId="5" fillId="0" borderId="0" xfId="0" applyNumberFormat="1" applyFont="1" applyFill="1" applyAlignment="1">
      <alignment wrapText="1"/>
    </xf>
    <xf numFmtId="0" fontId="51" fillId="0" borderId="0" xfId="69" applyFont="1" applyAlignment="1">
      <alignment wrapText="1"/>
      <protection/>
    </xf>
    <xf numFmtId="0" fontId="5" fillId="0" borderId="0" xfId="69" applyFont="1" applyAlignment="1">
      <alignment wrapText="1"/>
      <protection/>
    </xf>
    <xf numFmtId="226" fontId="5" fillId="0" borderId="0" xfId="69" applyNumberFormat="1" applyFont="1">
      <alignment/>
      <protection/>
    </xf>
    <xf numFmtId="3" fontId="5" fillId="0" borderId="0" xfId="69" applyNumberFormat="1" applyFont="1" applyFill="1">
      <alignment/>
      <protection/>
    </xf>
    <xf numFmtId="0" fontId="52" fillId="0" borderId="12" xfId="0" applyFont="1" applyFill="1" applyBorder="1" applyAlignment="1">
      <alignment/>
    </xf>
    <xf numFmtId="0" fontId="5" fillId="0" borderId="12" xfId="0" applyFont="1" applyFill="1" applyBorder="1" applyAlignment="1">
      <alignment/>
    </xf>
    <xf numFmtId="3" fontId="5" fillId="0" borderId="12" xfId="0" applyNumberFormat="1" applyFont="1" applyFill="1" applyBorder="1" applyAlignment="1">
      <alignment horizontal="right"/>
    </xf>
    <xf numFmtId="0" fontId="5" fillId="0" borderId="12" xfId="0" applyFont="1" applyBorder="1" applyAlignment="1">
      <alignment/>
    </xf>
    <xf numFmtId="0" fontId="5" fillId="0" borderId="12" xfId="69" applyFont="1" applyBorder="1">
      <alignment/>
      <protection/>
    </xf>
    <xf numFmtId="0" fontId="3" fillId="18" borderId="12" xfId="0" applyFont="1" applyFill="1" applyBorder="1" applyAlignment="1">
      <alignment/>
    </xf>
    <xf numFmtId="0" fontId="3" fillId="18" borderId="11" xfId="0" applyFont="1" applyFill="1" applyBorder="1" applyAlignment="1">
      <alignment/>
    </xf>
    <xf numFmtId="166" fontId="6" fillId="0" borderId="0" xfId="0" applyNumberFormat="1" applyFont="1" applyFill="1" applyAlignment="1">
      <alignment horizontal="right"/>
    </xf>
    <xf numFmtId="167" fontId="9" fillId="0" borderId="0" xfId="0" applyNumberFormat="1" applyFont="1" applyFill="1" applyAlignment="1" applyProtection="1">
      <alignment horizontal="right"/>
      <protection/>
    </xf>
    <xf numFmtId="166" fontId="6" fillId="0" borderId="0" xfId="0" applyNumberFormat="1" applyFont="1" applyFill="1" applyBorder="1" applyAlignment="1">
      <alignment horizontal="right"/>
    </xf>
    <xf numFmtId="167" fontId="9" fillId="0" borderId="0" xfId="0" applyNumberFormat="1" applyFont="1" applyFill="1" applyBorder="1" applyAlignment="1" applyProtection="1">
      <alignment horizontal="right"/>
      <protection/>
    </xf>
    <xf numFmtId="0" fontId="4" fillId="0" borderId="12" xfId="0" applyFont="1" applyFill="1" applyBorder="1" applyAlignment="1">
      <alignment/>
    </xf>
    <xf numFmtId="0" fontId="4" fillId="0" borderId="0" xfId="0" applyFont="1" applyFill="1" applyBorder="1" applyAlignment="1">
      <alignment/>
    </xf>
    <xf numFmtId="166" fontId="3" fillId="0" borderId="12" xfId="0" applyNumberFormat="1"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10" fillId="0" borderId="0" xfId="0" applyFont="1" applyAlignment="1">
      <alignment/>
    </xf>
    <xf numFmtId="0" fontId="10" fillId="0" borderId="0" xfId="0" applyFont="1" applyFill="1" applyAlignment="1">
      <alignment/>
    </xf>
    <xf numFmtId="0" fontId="6" fillId="0" borderId="0" xfId="0" applyFont="1" applyFill="1" applyAlignment="1">
      <alignment/>
    </xf>
    <xf numFmtId="3" fontId="3" fillId="18" borderId="12" xfId="0" applyNumberFormat="1" applyFont="1" applyFill="1" applyBorder="1" applyAlignment="1">
      <alignment/>
    </xf>
    <xf numFmtId="49" fontId="3" fillId="18" borderId="11" xfId="0" applyNumberFormat="1" applyFont="1" applyFill="1" applyBorder="1" applyAlignment="1">
      <alignment horizontal="right"/>
    </xf>
    <xf numFmtId="0" fontId="36" fillId="0" borderId="0" xfId="0" applyFont="1" applyFill="1" applyAlignment="1">
      <alignment/>
    </xf>
    <xf numFmtId="2" fontId="6" fillId="0" borderId="0" xfId="0" applyNumberFormat="1" applyFont="1" applyFill="1" applyBorder="1" applyAlignment="1">
      <alignment horizontal="right"/>
    </xf>
    <xf numFmtId="2" fontId="6" fillId="0" borderId="0" xfId="0" applyNumberFormat="1" applyFont="1" applyFill="1" applyBorder="1" applyAlignment="1" quotePrefix="1">
      <alignment horizontal="right"/>
    </xf>
    <xf numFmtId="3" fontId="6" fillId="0" borderId="0" xfId="0" applyNumberFormat="1" applyFont="1" applyFill="1" applyAlignment="1" quotePrefix="1">
      <alignment horizontal="right"/>
    </xf>
    <xf numFmtId="165" fontId="6" fillId="0" borderId="0" xfId="0" applyNumberFormat="1" applyFont="1" applyFill="1" applyAlignment="1" quotePrefix="1">
      <alignment horizontal="right"/>
    </xf>
    <xf numFmtId="0" fontId="6" fillId="0" borderId="0" xfId="0" applyFont="1" applyFill="1" applyAlignment="1">
      <alignment horizontal="right"/>
    </xf>
    <xf numFmtId="4" fontId="6" fillId="0" borderId="0" xfId="0" applyNumberFormat="1" applyFont="1" applyFill="1" applyAlignment="1" quotePrefix="1">
      <alignment horizontal="right"/>
    </xf>
    <xf numFmtId="3" fontId="6" fillId="21" borderId="0" xfId="64" applyNumberFormat="1" applyFont="1" applyFill="1" applyBorder="1" applyAlignment="1">
      <alignment wrapText="1"/>
      <protection/>
    </xf>
    <xf numFmtId="3" fontId="3" fillId="21" borderId="0" xfId="64" applyNumberFormat="1" applyFont="1" applyFill="1" applyBorder="1" applyAlignment="1">
      <alignment wrapText="1"/>
      <protection/>
    </xf>
    <xf numFmtId="3" fontId="6" fillId="21" borderId="0" xfId="64" applyNumberFormat="1" applyFont="1" applyFill="1" applyBorder="1" applyAlignment="1">
      <alignment/>
      <protection/>
    </xf>
    <xf numFmtId="3" fontId="3" fillId="21" borderId="0" xfId="64" applyNumberFormat="1" applyFont="1" applyFill="1" applyBorder="1" applyAlignment="1">
      <alignment/>
      <protection/>
    </xf>
    <xf numFmtId="3" fontId="6" fillId="21" borderId="11" xfId="64" applyNumberFormat="1" applyFont="1" applyFill="1" applyBorder="1" applyAlignment="1">
      <alignment wrapText="1"/>
      <protection/>
    </xf>
    <xf numFmtId="3" fontId="3" fillId="21" borderId="11" xfId="64" applyNumberFormat="1" applyFont="1" applyFill="1" applyBorder="1" applyAlignment="1">
      <alignment wrapText="1"/>
      <protection/>
    </xf>
    <xf numFmtId="3" fontId="4" fillId="16" borderId="11" xfId="0" applyNumberFormat="1" applyFont="1" applyFill="1" applyBorder="1" applyAlignment="1">
      <alignment/>
    </xf>
    <xf numFmtId="0" fontId="4" fillId="18" borderId="10" xfId="0" applyFont="1" applyFill="1" applyBorder="1" applyAlignment="1">
      <alignment horizontal="left"/>
    </xf>
    <xf numFmtId="3" fontId="4" fillId="16" borderId="0" xfId="0" applyNumberFormat="1" applyFont="1" applyFill="1" applyBorder="1" applyAlignment="1">
      <alignment horizontal="right"/>
    </xf>
    <xf numFmtId="0" fontId="5" fillId="16" borderId="0" xfId="0" applyFont="1" applyFill="1" applyAlignment="1">
      <alignment horizontal="left" wrapText="1" indent="1"/>
    </xf>
    <xf numFmtId="3" fontId="5" fillId="16" borderId="0" xfId="0" applyNumberFormat="1" applyFont="1" applyFill="1" applyBorder="1" applyAlignment="1">
      <alignment horizontal="right"/>
    </xf>
    <xf numFmtId="0" fontId="5" fillId="16" borderId="0" xfId="0" applyFont="1" applyFill="1" applyBorder="1" applyAlignment="1">
      <alignment horizontal="left" wrapText="1" indent="1"/>
    </xf>
    <xf numFmtId="0" fontId="4" fillId="16" borderId="0" xfId="0" applyFont="1" applyFill="1" applyBorder="1" applyAlignment="1">
      <alignment wrapText="1"/>
    </xf>
    <xf numFmtId="49" fontId="4" fillId="18" borderId="10" xfId="0" applyNumberFormat="1" applyFont="1" applyFill="1" applyBorder="1" applyAlignment="1">
      <alignment horizontal="right"/>
    </xf>
    <xf numFmtId="0" fontId="5" fillId="16" borderId="0" xfId="0" applyFont="1" applyFill="1" applyBorder="1" applyAlignment="1">
      <alignment horizontal="left"/>
    </xf>
    <xf numFmtId="3" fontId="4" fillId="18" borderId="12" xfId="0" applyNumberFormat="1" applyFont="1" applyFill="1" applyBorder="1" applyAlignment="1">
      <alignment horizontal="right" wrapText="1"/>
    </xf>
    <xf numFmtId="3" fontId="3" fillId="16" borderId="10" xfId="0" applyNumberFormat="1" applyFont="1" applyFill="1" applyBorder="1" applyAlignment="1">
      <alignment/>
    </xf>
    <xf numFmtId="3" fontId="6" fillId="16" borderId="10" xfId="0" applyNumberFormat="1" applyFont="1" applyFill="1" applyBorder="1" applyAlignment="1">
      <alignment horizontal="right"/>
    </xf>
    <xf numFmtId="3" fontId="6" fillId="16" borderId="0" xfId="0" applyNumberFormat="1" applyFont="1" applyFill="1" applyBorder="1" applyAlignment="1">
      <alignment horizontal="right"/>
    </xf>
    <xf numFmtId="0" fontId="0" fillId="0" borderId="0" xfId="0" applyFont="1" applyAlignment="1">
      <alignment horizontal="left"/>
    </xf>
    <xf numFmtId="0" fontId="0" fillId="0" borderId="0" xfId="0" applyFont="1" applyFill="1" applyAlignment="1">
      <alignment horizontal="left"/>
    </xf>
    <xf numFmtId="3" fontId="59" fillId="0" borderId="0" xfId="0" applyNumberFormat="1" applyFont="1" applyFill="1" applyBorder="1" applyAlignment="1">
      <alignment/>
    </xf>
    <xf numFmtId="3" fontId="59" fillId="0" borderId="0" xfId="0" applyNumberFormat="1" applyFont="1" applyFill="1" applyBorder="1" applyAlignment="1">
      <alignment horizontal="right" wrapText="1"/>
    </xf>
    <xf numFmtId="3" fontId="59" fillId="0" borderId="0" xfId="0" applyNumberFormat="1" applyFont="1" applyFill="1" applyBorder="1" applyAlignment="1">
      <alignment horizontal="right"/>
    </xf>
    <xf numFmtId="3" fontId="34" fillId="0" borderId="0" xfId="0" applyNumberFormat="1" applyFont="1" applyFill="1" applyBorder="1" applyAlignment="1">
      <alignment/>
    </xf>
    <xf numFmtId="3" fontId="36" fillId="0" borderId="0" xfId="0" applyNumberFormat="1" applyFont="1" applyFill="1" applyBorder="1" applyAlignment="1">
      <alignment/>
    </xf>
    <xf numFmtId="3" fontId="36" fillId="0" borderId="0" xfId="0" applyNumberFormat="1" applyFont="1" applyFill="1" applyBorder="1" applyAlignment="1">
      <alignment horizontal="right" wrapText="1"/>
    </xf>
    <xf numFmtId="3" fontId="36" fillId="0" borderId="0" xfId="0" applyNumberFormat="1" applyFont="1" applyFill="1" applyBorder="1" applyAlignment="1">
      <alignment horizontal="right"/>
    </xf>
    <xf numFmtId="3" fontId="11" fillId="0" borderId="0" xfId="0" applyNumberFormat="1" applyFont="1" applyFill="1" applyBorder="1" applyAlignment="1">
      <alignment/>
    </xf>
    <xf numFmtId="185" fontId="0" fillId="0" borderId="0" xfId="0" applyNumberFormat="1" applyFont="1" applyAlignment="1">
      <alignment/>
    </xf>
    <xf numFmtId="0" fontId="0" fillId="0" borderId="0" xfId="0" applyFont="1" applyFill="1" applyAlignment="1">
      <alignment/>
    </xf>
    <xf numFmtId="0" fontId="0" fillId="0" borderId="0" xfId="0" applyFont="1" applyAlignment="1">
      <alignment/>
    </xf>
    <xf numFmtId="3" fontId="4" fillId="0" borderId="0" xfId="0" applyNumberFormat="1" applyFont="1" applyFill="1" applyAlignment="1">
      <alignment/>
    </xf>
    <xf numFmtId="3" fontId="8" fillId="0" borderId="0" xfId="0" applyNumberFormat="1" applyFont="1" applyFill="1" applyAlignment="1">
      <alignment/>
    </xf>
    <xf numFmtId="0" fontId="42" fillId="0" borderId="0" xfId="0" applyFont="1" applyFill="1" applyBorder="1" applyAlignment="1">
      <alignment horizontal="left"/>
    </xf>
    <xf numFmtId="195" fontId="42" fillId="0" borderId="0" xfId="0" applyNumberFormat="1" applyFont="1" applyFill="1" applyAlignment="1">
      <alignment/>
    </xf>
    <xf numFmtId="3" fontId="4" fillId="0" borderId="17" xfId="0" applyNumberFormat="1" applyFont="1" applyBorder="1" applyAlignment="1">
      <alignment/>
    </xf>
    <xf numFmtId="3" fontId="5" fillId="0" borderId="0" xfId="0" applyNumberFormat="1" applyFont="1" applyBorder="1" applyAlignment="1" quotePrefix="1">
      <alignment horizontal="right"/>
    </xf>
    <xf numFmtId="3" fontId="5" fillId="0" borderId="11" xfId="0" applyNumberFormat="1" applyFont="1" applyBorder="1" applyAlignment="1" quotePrefix="1">
      <alignment horizontal="right"/>
    </xf>
    <xf numFmtId="3" fontId="4" fillId="0" borderId="17" xfId="0" applyNumberFormat="1" applyFont="1" applyBorder="1" applyAlignment="1" quotePrefix="1">
      <alignment horizontal="right"/>
    </xf>
    <xf numFmtId="3" fontId="4" fillId="0" borderId="16" xfId="0" applyNumberFormat="1" applyFont="1" applyBorder="1" applyAlignment="1">
      <alignment/>
    </xf>
    <xf numFmtId="0" fontId="4" fillId="18" borderId="12" xfId="0" applyFont="1" applyFill="1" applyBorder="1" applyAlignment="1" quotePrefix="1">
      <alignment horizontal="right"/>
    </xf>
    <xf numFmtId="0" fontId="5" fillId="18" borderId="11" xfId="0" applyFont="1" applyFill="1" applyBorder="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wrapText="1"/>
    </xf>
    <xf numFmtId="9" fontId="5" fillId="0" borderId="0" xfId="68" applyNumberFormat="1" applyFont="1" applyFill="1" applyBorder="1" applyAlignment="1">
      <alignment horizontal="right" vertical="top" wrapText="1"/>
    </xf>
    <xf numFmtId="0" fontId="5" fillId="0" borderId="11" xfId="0" applyFont="1" applyFill="1" applyBorder="1" applyAlignment="1">
      <alignment vertical="top" wrapText="1"/>
    </xf>
    <xf numFmtId="3" fontId="5" fillId="0" borderId="11" xfId="0" applyNumberFormat="1" applyFont="1" applyFill="1" applyBorder="1" applyAlignment="1">
      <alignment horizontal="right" vertical="top" wrapText="1"/>
    </xf>
    <xf numFmtId="0" fontId="4" fillId="0" borderId="0" xfId="0" applyFont="1" applyFill="1" applyBorder="1" applyAlignment="1">
      <alignment horizontal="left" vertical="top"/>
    </xf>
    <xf numFmtId="0" fontId="4" fillId="0" borderId="19" xfId="0" applyFont="1" applyFill="1" applyBorder="1" applyAlignment="1">
      <alignment vertical="top" wrapText="1"/>
    </xf>
    <xf numFmtId="3" fontId="4" fillId="0" borderId="12" xfId="0" applyNumberFormat="1" applyFont="1" applyFill="1" applyBorder="1" applyAlignment="1">
      <alignment horizontal="right" vertical="top" wrapText="1"/>
    </xf>
    <xf numFmtId="3" fontId="4" fillId="0" borderId="20" xfId="0" applyNumberFormat="1" applyFont="1" applyFill="1" applyBorder="1" applyAlignment="1">
      <alignment horizontal="right" vertical="top" wrapText="1"/>
    </xf>
    <xf numFmtId="0" fontId="4" fillId="0" borderId="21" xfId="0" applyFont="1" applyFill="1" applyBorder="1" applyAlignment="1">
      <alignment vertical="top" wrapText="1"/>
    </xf>
    <xf numFmtId="3" fontId="4" fillId="0" borderId="0" xfId="0" applyNumberFormat="1" applyFont="1" applyFill="1" applyBorder="1" applyAlignment="1">
      <alignment horizontal="right" vertical="top" wrapText="1"/>
    </xf>
    <xf numFmtId="3" fontId="4" fillId="0" borderId="22" xfId="0" applyNumberFormat="1" applyFont="1" applyFill="1" applyBorder="1" applyAlignment="1">
      <alignment horizontal="right" vertical="top" wrapText="1"/>
    </xf>
    <xf numFmtId="0" fontId="5" fillId="0" borderId="21" xfId="0" applyFont="1" applyFill="1" applyBorder="1" applyAlignment="1">
      <alignment vertical="top" wrapText="1"/>
    </xf>
    <xf numFmtId="9" fontId="5" fillId="0" borderId="0" xfId="0" applyNumberFormat="1" applyFont="1" applyFill="1" applyBorder="1" applyAlignment="1">
      <alignment horizontal="right" vertical="top" wrapText="1"/>
    </xf>
    <xf numFmtId="9" fontId="5" fillId="0" borderId="22" xfId="0" applyNumberFormat="1" applyFont="1" applyFill="1" applyBorder="1" applyAlignment="1">
      <alignment horizontal="right" vertical="top" wrapText="1"/>
    </xf>
    <xf numFmtId="0" fontId="5" fillId="0" borderId="18" xfId="0" applyFont="1" applyFill="1" applyBorder="1" applyAlignment="1">
      <alignment vertical="top" wrapText="1"/>
    </xf>
    <xf numFmtId="191" fontId="5" fillId="0" borderId="11" xfId="0" applyNumberFormat="1" applyFont="1" applyFill="1" applyBorder="1" applyAlignment="1">
      <alignment horizontal="right" vertical="top" wrapText="1"/>
    </xf>
    <xf numFmtId="191" fontId="5" fillId="0" borderId="23" xfId="0" applyNumberFormat="1" applyFont="1" applyFill="1" applyBorder="1" applyAlignment="1">
      <alignment horizontal="right" vertical="top" wrapText="1"/>
    </xf>
    <xf numFmtId="0" fontId="5" fillId="0" borderId="0" xfId="0" applyFont="1" applyFill="1" applyBorder="1" applyAlignment="1">
      <alignment horizontal="left"/>
    </xf>
    <xf numFmtId="0" fontId="7" fillId="0" borderId="0" xfId="0" applyFont="1" applyFill="1" applyBorder="1" applyAlignment="1">
      <alignment/>
    </xf>
    <xf numFmtId="3" fontId="7" fillId="0" borderId="0" xfId="0" applyNumberFormat="1" applyFont="1" applyFill="1" applyBorder="1" applyAlignment="1">
      <alignment/>
    </xf>
    <xf numFmtId="49" fontId="5" fillId="0" borderId="10" xfId="0" applyNumberFormat="1" applyFont="1" applyFill="1" applyBorder="1" applyAlignment="1">
      <alignment/>
    </xf>
    <xf numFmtId="4" fontId="5" fillId="0" borderId="10" xfId="0" applyNumberFormat="1" applyFont="1" applyFill="1" applyBorder="1" applyAlignment="1">
      <alignment horizontal="right"/>
    </xf>
    <xf numFmtId="227" fontId="5" fillId="16" borderId="0" xfId="0" applyNumberFormat="1" applyFont="1" applyFill="1" applyBorder="1" applyAlignment="1">
      <alignment horizontal="right" vertical="top" wrapText="1"/>
    </xf>
    <xf numFmtId="227" fontId="4" fillId="16" borderId="0" xfId="0" applyNumberFormat="1" applyFont="1" applyFill="1" applyBorder="1" applyAlignment="1">
      <alignment horizontal="right" vertical="top" wrapText="1"/>
    </xf>
    <xf numFmtId="227" fontId="5" fillId="16" borderId="0" xfId="68" applyNumberFormat="1" applyFont="1" applyFill="1" applyBorder="1" applyAlignment="1">
      <alignment horizontal="right" vertical="top" wrapText="1"/>
    </xf>
    <xf numFmtId="9" fontId="5" fillId="16" borderId="0" xfId="68" applyFont="1" applyFill="1" applyBorder="1" applyAlignment="1">
      <alignment horizontal="right" vertical="top" wrapText="1"/>
    </xf>
    <xf numFmtId="9" fontId="4" fillId="16" borderId="0" xfId="68" applyFont="1" applyFill="1" applyBorder="1" applyAlignment="1">
      <alignment horizontal="right" vertical="top" wrapText="1"/>
    </xf>
    <xf numFmtId="0" fontId="5" fillId="0" borderId="0" xfId="0" applyFont="1" applyFill="1" applyBorder="1" applyAlignment="1">
      <alignment vertical="top"/>
    </xf>
    <xf numFmtId="0" fontId="5" fillId="16" borderId="0" xfId="0" applyFont="1" applyFill="1" applyBorder="1" applyAlignment="1">
      <alignment horizontal="left" vertical="top" wrapText="1"/>
    </xf>
    <xf numFmtId="0" fontId="4" fillId="16" borderId="0" xfId="0" applyFont="1" applyFill="1" applyBorder="1" applyAlignment="1">
      <alignment horizontal="left" vertical="top" wrapText="1"/>
    </xf>
    <xf numFmtId="0" fontId="4" fillId="0" borderId="12" xfId="0" applyFont="1" applyFill="1" applyBorder="1" applyAlignment="1">
      <alignment vertical="top" wrapText="1"/>
    </xf>
    <xf numFmtId="227" fontId="4" fillId="16" borderId="12" xfId="0" applyNumberFormat="1" applyFont="1" applyFill="1" applyBorder="1" applyAlignment="1">
      <alignment horizontal="right" vertical="top" wrapText="1"/>
    </xf>
    <xf numFmtId="227" fontId="4" fillId="16" borderId="20" xfId="0" applyNumberFormat="1" applyFont="1" applyFill="1" applyBorder="1" applyAlignment="1">
      <alignment horizontal="right" vertical="top" wrapText="1"/>
    </xf>
    <xf numFmtId="0" fontId="4" fillId="0" borderId="0" xfId="0" applyFont="1" applyFill="1" applyBorder="1" applyAlignment="1">
      <alignment vertical="top" wrapText="1"/>
    </xf>
    <xf numFmtId="227" fontId="4" fillId="0" borderId="0" xfId="0" applyNumberFormat="1" applyFont="1" applyFill="1" applyBorder="1" applyAlignment="1">
      <alignment horizontal="right" vertical="top" wrapText="1"/>
    </xf>
    <xf numFmtId="227" fontId="4" fillId="16" borderId="22" xfId="0" applyNumberFormat="1" applyFont="1" applyFill="1" applyBorder="1" applyAlignment="1">
      <alignment horizontal="right" vertical="top" wrapText="1"/>
    </xf>
    <xf numFmtId="0" fontId="4" fillId="0" borderId="11" xfId="0" applyFont="1" applyFill="1" applyBorder="1" applyAlignment="1">
      <alignment vertical="top" wrapText="1"/>
    </xf>
    <xf numFmtId="9" fontId="5" fillId="16" borderId="11" xfId="0" applyNumberFormat="1" applyFont="1" applyFill="1" applyBorder="1" applyAlignment="1">
      <alignment horizontal="right" vertical="top" wrapText="1"/>
    </xf>
    <xf numFmtId="9" fontId="4" fillId="16" borderId="11" xfId="0" applyNumberFormat="1" applyFont="1" applyFill="1" applyBorder="1" applyAlignment="1">
      <alignment horizontal="right" vertical="top" wrapText="1"/>
    </xf>
    <xf numFmtId="9" fontId="4" fillId="16" borderId="23" xfId="0" applyNumberFormat="1" applyFont="1" applyFill="1" applyBorder="1" applyAlignment="1">
      <alignment horizontal="right" vertical="top" wrapText="1"/>
    </xf>
    <xf numFmtId="9" fontId="5" fillId="0" borderId="0" xfId="0" applyNumberFormat="1" applyFont="1" applyAlignment="1">
      <alignment/>
    </xf>
    <xf numFmtId="9" fontId="4" fillId="0" borderId="0" xfId="0" applyNumberFormat="1" applyFont="1" applyAlignment="1">
      <alignment/>
    </xf>
    <xf numFmtId="9" fontId="7" fillId="0" borderId="0" xfId="0" applyNumberFormat="1" applyFont="1" applyAlignment="1">
      <alignment/>
    </xf>
    <xf numFmtId="0" fontId="4" fillId="18" borderId="10" xfId="0" applyFont="1" applyFill="1" applyBorder="1" applyAlignment="1">
      <alignment horizontal="left" wrapText="1"/>
    </xf>
    <xf numFmtId="3" fontId="5" fillId="0" borderId="0" xfId="0" applyNumberFormat="1" applyFont="1" applyFill="1" applyBorder="1" applyAlignment="1">
      <alignment wrapText="1"/>
    </xf>
    <xf numFmtId="3" fontId="7" fillId="0" borderId="0" xfId="0" applyNumberFormat="1" applyFont="1" applyFill="1" applyBorder="1" applyAlignment="1">
      <alignment wrapText="1"/>
    </xf>
    <xf numFmtId="49" fontId="5" fillId="0" borderId="16" xfId="0" applyNumberFormat="1" applyFont="1" applyFill="1" applyBorder="1" applyAlignment="1">
      <alignment/>
    </xf>
    <xf numFmtId="3" fontId="5" fillId="0" borderId="16" xfId="0" applyNumberFormat="1" applyFont="1" applyFill="1" applyBorder="1" applyAlignment="1">
      <alignment/>
    </xf>
    <xf numFmtId="3" fontId="5" fillId="0" borderId="16" xfId="0" applyNumberFormat="1" applyFont="1" applyFill="1" applyBorder="1" applyAlignment="1">
      <alignment wrapText="1"/>
    </xf>
    <xf numFmtId="9" fontId="5" fillId="0" borderId="16" xfId="0" applyNumberFormat="1" applyFont="1" applyFill="1" applyBorder="1" applyAlignment="1">
      <alignment wrapText="1"/>
    </xf>
    <xf numFmtId="227" fontId="4" fillId="0" borderId="0" xfId="0" applyNumberFormat="1" applyFont="1" applyAlignment="1">
      <alignment horizontal="right"/>
    </xf>
    <xf numFmtId="227" fontId="5" fillId="0" borderId="0" xfId="0" applyNumberFormat="1" applyFont="1" applyFill="1" applyBorder="1" applyAlignment="1">
      <alignment horizontal="right" vertical="center" wrapText="1"/>
    </xf>
    <xf numFmtId="227" fontId="5" fillId="16" borderId="0" xfId="0" applyNumberFormat="1" applyFont="1" applyFill="1" applyBorder="1" applyAlignment="1">
      <alignment horizontal="right" vertical="center" wrapText="1"/>
    </xf>
    <xf numFmtId="9" fontId="5" fillId="0" borderId="0" xfId="68" applyFont="1" applyFill="1" applyBorder="1" applyAlignment="1">
      <alignment horizontal="right" vertical="center" wrapText="1"/>
    </xf>
    <xf numFmtId="9" fontId="5" fillId="0" borderId="0" xfId="68" applyNumberFormat="1" applyFont="1" applyFill="1" applyBorder="1" applyAlignment="1">
      <alignment horizontal="right" vertical="center" wrapText="1"/>
    </xf>
    <xf numFmtId="9" fontId="4" fillId="0" borderId="0" xfId="68" applyNumberFormat="1" applyFont="1" applyFill="1" applyBorder="1" applyAlignment="1">
      <alignment horizontal="right" vertical="center" wrapText="1"/>
    </xf>
    <xf numFmtId="9" fontId="5" fillId="0" borderId="0" xfId="0" applyNumberFormat="1" applyFont="1" applyFill="1" applyBorder="1" applyAlignment="1">
      <alignment horizontal="right" vertical="center" wrapText="1"/>
    </xf>
    <xf numFmtId="0" fontId="4" fillId="0" borderId="19" xfId="0" applyFont="1" applyBorder="1" applyAlignment="1">
      <alignment/>
    </xf>
    <xf numFmtId="227" fontId="4" fillId="0" borderId="12" xfId="0" applyNumberFormat="1" applyFont="1" applyBorder="1" applyAlignment="1">
      <alignment horizontal="right"/>
    </xf>
    <xf numFmtId="227" fontId="4" fillId="0" borderId="20" xfId="0" applyNumberFormat="1" applyFont="1" applyBorder="1" applyAlignment="1">
      <alignment horizontal="right"/>
    </xf>
    <xf numFmtId="0" fontId="5" fillId="0" borderId="21" xfId="0" applyFont="1" applyBorder="1" applyAlignment="1">
      <alignment/>
    </xf>
    <xf numFmtId="227" fontId="5" fillId="0" borderId="22" xfId="0" applyNumberFormat="1" applyFont="1" applyFill="1" applyBorder="1" applyAlignment="1">
      <alignment horizontal="right" vertical="center" wrapText="1"/>
    </xf>
    <xf numFmtId="9" fontId="5" fillId="0" borderId="18" xfId="0" applyNumberFormat="1" applyFont="1" applyBorder="1" applyAlignment="1">
      <alignment/>
    </xf>
    <xf numFmtId="9" fontId="5" fillId="0" borderId="11" xfId="0" applyNumberFormat="1" applyFont="1" applyFill="1" applyBorder="1" applyAlignment="1">
      <alignment horizontal="right" vertical="center" wrapText="1"/>
    </xf>
    <xf numFmtId="9" fontId="5" fillId="0" borderId="23" xfId="0" applyNumberFormat="1" applyFont="1" applyFill="1" applyBorder="1" applyAlignment="1">
      <alignment horizontal="right" vertical="center" wrapText="1"/>
    </xf>
    <xf numFmtId="17" fontId="4" fillId="18" borderId="10" xfId="0" applyNumberFormat="1" applyFont="1" applyFill="1" applyBorder="1" applyAlignment="1">
      <alignment horizontal="right" wrapText="1"/>
    </xf>
    <xf numFmtId="3" fontId="4" fillId="18" borderId="10" xfId="0" applyNumberFormat="1" applyFont="1" applyFill="1" applyBorder="1" applyAlignment="1">
      <alignment horizontal="center"/>
    </xf>
    <xf numFmtId="0" fontId="49" fillId="0" borderId="0" xfId="69" applyFont="1">
      <alignment/>
      <protection/>
    </xf>
    <xf numFmtId="0" fontId="4" fillId="18" borderId="19" xfId="0" applyFont="1" applyFill="1" applyBorder="1" applyAlignment="1">
      <alignment horizontal="center"/>
    </xf>
    <xf numFmtId="0" fontId="0" fillId="0" borderId="12" xfId="0" applyFont="1" applyBorder="1" applyAlignment="1">
      <alignment/>
    </xf>
    <xf numFmtId="0" fontId="4" fillId="18" borderId="12" xfId="0" applyFont="1" applyFill="1" applyBorder="1" applyAlignment="1">
      <alignment horizontal="center"/>
    </xf>
    <xf numFmtId="0" fontId="0" fillId="0" borderId="12" xfId="0" applyFont="1" applyBorder="1" applyAlignment="1">
      <alignment horizontal="center"/>
    </xf>
    <xf numFmtId="0" fontId="6" fillId="16" borderId="10" xfId="0" applyFont="1" applyFill="1" applyBorder="1" applyAlignment="1">
      <alignment/>
    </xf>
    <xf numFmtId="0" fontId="5" fillId="16" borderId="10" xfId="0" applyFont="1" applyFill="1" applyBorder="1" applyAlignment="1">
      <alignment/>
    </xf>
    <xf numFmtId="0" fontId="6" fillId="16" borderId="0" xfId="0" applyFont="1" applyFill="1" applyBorder="1" applyAlignment="1">
      <alignment/>
    </xf>
    <xf numFmtId="9" fontId="5" fillId="16" borderId="11" xfId="0" applyNumberFormat="1" applyFont="1" applyFill="1" applyBorder="1" applyAlignment="1">
      <alignment/>
    </xf>
    <xf numFmtId="9" fontId="5" fillId="16" borderId="10" xfId="0" applyNumberFormat="1" applyFont="1" applyFill="1" applyBorder="1" applyAlignment="1">
      <alignment horizontal="left"/>
    </xf>
    <xf numFmtId="9" fontId="5" fillId="16" borderId="0" xfId="0" applyNumberFormat="1" applyFont="1" applyFill="1" applyBorder="1" applyAlignment="1">
      <alignment/>
    </xf>
    <xf numFmtId="218" fontId="5" fillId="16" borderId="11" xfId="0" applyNumberFormat="1" applyFont="1" applyFill="1" applyBorder="1" applyAlignment="1">
      <alignment/>
    </xf>
    <xf numFmtId="9" fontId="5" fillId="16" borderId="10" xfId="0" applyNumberFormat="1" applyFont="1" applyFill="1" applyBorder="1" applyAlignment="1">
      <alignment/>
    </xf>
    <xf numFmtId="0" fontId="5" fillId="0" borderId="11" xfId="0" applyFont="1" applyBorder="1" applyAlignment="1">
      <alignment/>
    </xf>
    <xf numFmtId="0" fontId="4" fillId="0" borderId="0" xfId="0" applyFont="1" applyAlignment="1">
      <alignment/>
    </xf>
    <xf numFmtId="0" fontId="5" fillId="0" borderId="0" xfId="0" applyFont="1" applyAlignment="1">
      <alignment horizontal="right"/>
    </xf>
    <xf numFmtId="0" fontId="5" fillId="0" borderId="0" xfId="0" applyFont="1" applyFill="1" applyAlignment="1">
      <alignment horizontal="left"/>
    </xf>
    <xf numFmtId="191" fontId="5" fillId="0" borderId="0" xfId="68" applyNumberFormat="1" applyFont="1" applyFill="1" applyAlignment="1">
      <alignment horizontal="right"/>
    </xf>
    <xf numFmtId="2" fontId="5" fillId="0" borderId="0" xfId="68" applyNumberFormat="1" applyFont="1" applyFill="1" applyAlignment="1">
      <alignment horizontal="right"/>
    </xf>
    <xf numFmtId="4" fontId="5" fillId="0" borderId="0" xfId="68" applyNumberFormat="1" applyFont="1" applyFill="1" applyAlignment="1">
      <alignment horizontal="right"/>
    </xf>
    <xf numFmtId="9" fontId="5" fillId="0" borderId="0" xfId="0" applyNumberFormat="1" applyFont="1" applyFill="1" applyAlignment="1">
      <alignment horizontal="right"/>
    </xf>
    <xf numFmtId="220" fontId="4" fillId="0" borderId="12" xfId="0" applyNumberFormat="1" applyFont="1" applyFill="1" applyBorder="1" applyAlignment="1">
      <alignment horizontal="left"/>
    </xf>
    <xf numFmtId="0" fontId="4" fillId="0" borderId="12" xfId="0" applyFont="1" applyFill="1" applyBorder="1" applyAlignment="1">
      <alignment horizontal="left"/>
    </xf>
    <xf numFmtId="191" fontId="5" fillId="0" borderId="0" xfId="0" applyNumberFormat="1" applyFont="1" applyFill="1" applyAlignment="1">
      <alignment/>
    </xf>
    <xf numFmtId="0" fontId="4" fillId="18" borderId="11" xfId="0" applyFont="1" applyFill="1" applyBorder="1" applyAlignment="1">
      <alignment vertical="top" wrapText="1"/>
    </xf>
    <xf numFmtId="0" fontId="4" fillId="18" borderId="11" xfId="0" applyFont="1" applyFill="1" applyBorder="1" applyAlignment="1">
      <alignment horizontal="right" vertical="top" wrapText="1"/>
    </xf>
    <xf numFmtId="0" fontId="6" fillId="0" borderId="0" xfId="0" applyFont="1" applyBorder="1" applyAlignment="1">
      <alignment wrapText="1"/>
    </xf>
    <xf numFmtId="3" fontId="6" fillId="0" borderId="0" xfId="0" applyNumberFormat="1" applyFont="1" applyBorder="1" applyAlignment="1">
      <alignment horizontal="right" wrapText="1"/>
    </xf>
    <xf numFmtId="3" fontId="3" fillId="0" borderId="11" xfId="0" applyNumberFormat="1" applyFont="1" applyFill="1" applyBorder="1" applyAlignment="1">
      <alignment horizontal="right" wrapText="1"/>
    </xf>
    <xf numFmtId="0" fontId="4" fillId="0" borderId="11" xfId="0" applyFont="1" applyFill="1" applyBorder="1" applyAlignment="1">
      <alignment wrapText="1"/>
    </xf>
    <xf numFmtId="0" fontId="4" fillId="0" borderId="0" xfId="0" applyFont="1" applyFill="1" applyBorder="1" applyAlignment="1">
      <alignment wrapText="1"/>
    </xf>
    <xf numFmtId="3" fontId="4" fillId="18" borderId="12" xfId="15" applyNumberFormat="1" applyFont="1" applyFill="1" applyBorder="1" applyAlignment="1">
      <alignment/>
      <protection/>
    </xf>
    <xf numFmtId="3" fontId="4" fillId="18" borderId="10" xfId="15" applyNumberFormat="1" applyFont="1" applyFill="1" applyBorder="1" applyAlignment="1">
      <alignment horizontal="right"/>
      <protection/>
    </xf>
    <xf numFmtId="3" fontId="4" fillId="18" borderId="12" xfId="15" applyNumberFormat="1" applyFont="1" applyFill="1" applyBorder="1" applyAlignment="1">
      <alignment horizontal="right"/>
      <protection/>
    </xf>
    <xf numFmtId="3" fontId="5" fillId="18" borderId="10" xfId="15" applyNumberFormat="1" applyFont="1" applyFill="1" applyBorder="1" applyAlignment="1">
      <alignment horizontal="right"/>
      <protection/>
    </xf>
    <xf numFmtId="3" fontId="4" fillId="18" borderId="10" xfId="15" applyNumberFormat="1" applyFont="1" applyFill="1" applyBorder="1" applyAlignment="1">
      <alignment horizontal="center"/>
      <protection/>
    </xf>
    <xf numFmtId="3" fontId="4" fillId="18" borderId="11" xfId="15" applyNumberFormat="1" applyFont="1" applyFill="1" applyBorder="1" applyAlignment="1">
      <alignment/>
      <protection/>
    </xf>
    <xf numFmtId="3" fontId="4" fillId="18" borderId="11" xfId="15" applyNumberFormat="1" applyFont="1" applyFill="1" applyBorder="1" applyAlignment="1" quotePrefix="1">
      <alignment horizontal="right" wrapText="1"/>
      <protection/>
    </xf>
    <xf numFmtId="3" fontId="7" fillId="18" borderId="11" xfId="15" applyNumberFormat="1" applyFont="1" applyFill="1" applyBorder="1" applyAlignment="1">
      <alignment horizontal="right"/>
      <protection/>
    </xf>
    <xf numFmtId="0" fontId="4" fillId="18" borderId="11" xfId="15" applyNumberFormat="1" applyFont="1" applyFill="1" applyBorder="1" applyAlignment="1" quotePrefix="1">
      <alignment horizontal="right" wrapText="1"/>
      <protection/>
    </xf>
    <xf numFmtId="3" fontId="5" fillId="0" borderId="0" xfId="15" applyNumberFormat="1" applyFont="1" applyAlignment="1">
      <alignment/>
      <protection/>
    </xf>
    <xf numFmtId="3" fontId="4" fillId="0" borderId="12" xfId="15" applyNumberFormat="1" applyFont="1" applyFill="1" applyBorder="1" applyAlignment="1">
      <alignment/>
      <protection/>
    </xf>
    <xf numFmtId="3" fontId="4" fillId="0" borderId="0" xfId="15" applyNumberFormat="1" applyFont="1" applyFill="1" applyBorder="1" applyAlignment="1">
      <alignment/>
      <protection/>
    </xf>
    <xf numFmtId="4" fontId="5" fillId="18" borderId="12" xfId="15" applyNumberFormat="1" applyFont="1" applyFill="1" applyBorder="1" applyAlignment="1">
      <alignment/>
      <protection/>
    </xf>
    <xf numFmtId="185" fontId="5" fillId="18" borderId="0" xfId="15" applyNumberFormat="1" applyFont="1" applyFill="1" applyBorder="1" applyAlignment="1">
      <alignment/>
      <protection/>
    </xf>
    <xf numFmtId="3" fontId="5" fillId="18" borderId="0" xfId="15" applyNumberFormat="1" applyFont="1" applyFill="1" applyBorder="1">
      <alignment/>
      <protection/>
    </xf>
    <xf numFmtId="3" fontId="56" fillId="18" borderId="12" xfId="15" applyNumberFormat="1" applyFont="1" applyFill="1" applyBorder="1" applyAlignment="1">
      <alignment/>
      <protection/>
    </xf>
    <xf numFmtId="3" fontId="56" fillId="18" borderId="10" xfId="15" applyNumberFormat="1" applyFont="1" applyFill="1" applyBorder="1" applyAlignment="1">
      <alignment horizontal="right"/>
      <protection/>
    </xf>
    <xf numFmtId="3" fontId="56" fillId="18" borderId="12" xfId="15" applyNumberFormat="1" applyFont="1" applyFill="1" applyBorder="1" applyAlignment="1">
      <alignment horizontal="right"/>
      <protection/>
    </xf>
    <xf numFmtId="3" fontId="55" fillId="18" borderId="10" xfId="15" applyNumberFormat="1" applyFont="1" applyFill="1" applyBorder="1" applyAlignment="1">
      <alignment horizontal="right"/>
      <protection/>
    </xf>
    <xf numFmtId="3" fontId="56" fillId="18" borderId="10" xfId="15" applyNumberFormat="1" applyFont="1" applyFill="1" applyBorder="1" applyAlignment="1">
      <alignment horizontal="center"/>
      <protection/>
    </xf>
    <xf numFmtId="3" fontId="56" fillId="18" borderId="11" xfId="15" applyNumberFormat="1" applyFont="1" applyFill="1" applyBorder="1" applyAlignment="1">
      <alignment/>
      <protection/>
    </xf>
    <xf numFmtId="3" fontId="56" fillId="18" borderId="11" xfId="15" applyNumberFormat="1" applyFont="1" applyFill="1" applyBorder="1" applyAlignment="1" quotePrefix="1">
      <alignment horizontal="right" wrapText="1"/>
      <protection/>
    </xf>
    <xf numFmtId="3" fontId="57" fillId="18" borderId="11" xfId="15" applyNumberFormat="1" applyFont="1" applyFill="1" applyBorder="1" applyAlignment="1">
      <alignment horizontal="right"/>
      <protection/>
    </xf>
    <xf numFmtId="0" fontId="56" fillId="18" borderId="11" xfId="15" applyNumberFormat="1" applyFont="1" applyFill="1" applyBorder="1" applyAlignment="1" quotePrefix="1">
      <alignment horizontal="right" wrapText="1"/>
      <protection/>
    </xf>
    <xf numFmtId="3" fontId="55" fillId="0" borderId="0" xfId="15" applyNumberFormat="1" applyFont="1" applyAlignment="1">
      <alignment/>
      <protection/>
    </xf>
    <xf numFmtId="3" fontId="56" fillId="0" borderId="12" xfId="15" applyNumberFormat="1" applyFont="1" applyFill="1" applyBorder="1" applyAlignment="1">
      <alignment/>
      <protection/>
    </xf>
    <xf numFmtId="3" fontId="56" fillId="0" borderId="0" xfId="15" applyNumberFormat="1" applyFont="1" applyFill="1" applyBorder="1" applyAlignment="1">
      <alignment/>
      <protection/>
    </xf>
    <xf numFmtId="3" fontId="57" fillId="0" borderId="0" xfId="15" applyNumberFormat="1" applyFont="1" applyFill="1" applyBorder="1" applyProtection="1">
      <alignment/>
      <protection/>
    </xf>
    <xf numFmtId="4" fontId="55" fillId="18" borderId="12" xfId="15" applyNumberFormat="1" applyFont="1" applyFill="1" applyBorder="1" applyAlignment="1">
      <alignment/>
      <protection/>
    </xf>
    <xf numFmtId="185" fontId="55" fillId="18" borderId="0" xfId="15" applyNumberFormat="1" applyFont="1" applyFill="1" applyBorder="1" applyAlignment="1">
      <alignment/>
      <protection/>
    </xf>
    <xf numFmtId="3" fontId="4" fillId="18" borderId="10" xfId="15" applyNumberFormat="1" applyFont="1" applyFill="1" applyBorder="1" applyAlignment="1">
      <alignment horizontal="center"/>
      <protection/>
    </xf>
    <xf numFmtId="0" fontId="4" fillId="18" borderId="10" xfId="15" applyFont="1" applyFill="1" applyBorder="1" applyAlignment="1">
      <alignment horizontal="right"/>
      <protection/>
    </xf>
    <xf numFmtId="0" fontId="4" fillId="18" borderId="12" xfId="15" applyFont="1" applyFill="1" applyBorder="1" applyAlignment="1">
      <alignment horizontal="right"/>
      <protection/>
    </xf>
    <xf numFmtId="0" fontId="4" fillId="18" borderId="10" xfId="15" applyFont="1" applyFill="1" applyBorder="1" applyAlignment="1">
      <alignment horizontal="center"/>
      <protection/>
    </xf>
    <xf numFmtId="0" fontId="4" fillId="18" borderId="11" xfId="15" applyFont="1" applyFill="1" applyBorder="1" applyAlignment="1" quotePrefix="1">
      <alignment horizontal="right" wrapText="1"/>
      <protection/>
    </xf>
    <xf numFmtId="185" fontId="49" fillId="18" borderId="0" xfId="15" applyNumberFormat="1" applyFont="1" applyFill="1" applyBorder="1">
      <alignment/>
      <protection/>
    </xf>
    <xf numFmtId="185" fontId="49" fillId="18" borderId="0" xfId="15" applyNumberFormat="1" applyFont="1" applyFill="1" applyBorder="1" applyAlignment="1">
      <alignment horizontal="right"/>
      <protection/>
    </xf>
    <xf numFmtId="17" fontId="4" fillId="18" borderId="11" xfId="0" applyNumberFormat="1" applyFont="1" applyFill="1" applyBorder="1" applyAlignment="1" quotePrefix="1">
      <alignment horizontal="right"/>
    </xf>
    <xf numFmtId="165" fontId="6" fillId="16" borderId="0" xfId="0" applyNumberFormat="1" applyFont="1" applyFill="1" applyAlignment="1">
      <alignment horizontal="right"/>
    </xf>
    <xf numFmtId="15" fontId="4" fillId="18" borderId="10" xfId="0" applyNumberFormat="1" applyFont="1" applyFill="1" applyBorder="1" applyAlignment="1" quotePrefix="1">
      <alignment horizontal="right" wrapText="1"/>
    </xf>
    <xf numFmtId="0" fontId="4" fillId="18" borderId="12" xfId="0" applyFont="1" applyFill="1" applyBorder="1" applyAlignment="1">
      <alignment horizontal="center" wrapText="1"/>
    </xf>
    <xf numFmtId="3" fontId="5" fillId="0" borderId="0" xfId="69" applyNumberFormat="1" applyFont="1">
      <alignment/>
      <protection/>
    </xf>
    <xf numFmtId="0" fontId="38" fillId="0" borderId="0" xfId="69" applyFont="1" applyAlignment="1">
      <alignment/>
      <protection/>
    </xf>
    <xf numFmtId="0" fontId="5" fillId="0" borderId="0" xfId="69" applyFont="1" applyAlignment="1">
      <alignment/>
      <protection/>
    </xf>
    <xf numFmtId="0" fontId="61" fillId="0" borderId="0" xfId="15" applyFont="1">
      <alignment/>
      <protection/>
    </xf>
    <xf numFmtId="166" fontId="60" fillId="0" borderId="0" xfId="15" applyNumberFormat="1" applyFont="1" applyFill="1" applyBorder="1" applyAlignment="1">
      <alignment vertical="center"/>
      <protection/>
    </xf>
    <xf numFmtId="0" fontId="3" fillId="18" borderId="11" xfId="0" applyFont="1" applyFill="1" applyBorder="1" applyAlignment="1">
      <alignment horizontal="right"/>
    </xf>
    <xf numFmtId="0" fontId="4" fillId="0" borderId="12" xfId="0" applyFont="1" applyBorder="1" applyAlignment="1">
      <alignment/>
    </xf>
    <xf numFmtId="195" fontId="3" fillId="0" borderId="12" xfId="0" applyNumberFormat="1" applyFont="1" applyFill="1" applyBorder="1" applyAlignment="1">
      <alignment/>
    </xf>
    <xf numFmtId="1" fontId="4" fillId="16" borderId="0" xfId="0" applyNumberFormat="1" applyFont="1" applyFill="1" applyAlignment="1">
      <alignment horizontal="right"/>
    </xf>
    <xf numFmtId="0" fontId="4" fillId="16" borderId="0" xfId="0" applyFont="1" applyFill="1" applyAlignment="1">
      <alignment horizontal="right"/>
    </xf>
    <xf numFmtId="1" fontId="5" fillId="16" borderId="11" xfId="0" applyNumberFormat="1" applyFont="1" applyFill="1" applyBorder="1" applyAlignment="1">
      <alignment horizontal="right"/>
    </xf>
    <xf numFmtId="0" fontId="4" fillId="18" borderId="12" xfId="0" applyFont="1" applyFill="1" applyBorder="1" applyAlignment="1">
      <alignment wrapText="1"/>
    </xf>
    <xf numFmtId="0" fontId="4" fillId="0" borderId="0" xfId="0" applyFont="1" applyFill="1" applyAlignment="1">
      <alignment/>
    </xf>
    <xf numFmtId="3" fontId="4" fillId="0" borderId="0" xfId="0" applyNumberFormat="1" applyFont="1" applyAlignment="1">
      <alignment horizontal="right"/>
    </xf>
    <xf numFmtId="0" fontId="4" fillId="0" borderId="12" xfId="0" applyFont="1" applyFill="1" applyBorder="1" applyAlignment="1">
      <alignment/>
    </xf>
    <xf numFmtId="1" fontId="5" fillId="0" borderId="0" xfId="0" applyNumberFormat="1" applyFont="1" applyFill="1" applyAlignment="1">
      <alignment horizontal="right"/>
    </xf>
    <xf numFmtId="3" fontId="5" fillId="0" borderId="0" xfId="0" applyNumberFormat="1" applyFont="1" applyFill="1" applyBorder="1" applyAlignment="1">
      <alignment/>
    </xf>
    <xf numFmtId="3" fontId="4" fillId="0" borderId="12" xfId="0" applyNumberFormat="1" applyFont="1" applyBorder="1" applyAlignment="1">
      <alignment horizontal="right"/>
    </xf>
    <xf numFmtId="0" fontId="4" fillId="0" borderId="0" xfId="0" applyFont="1" applyFill="1" applyBorder="1" applyAlignment="1">
      <alignment/>
    </xf>
    <xf numFmtId="3" fontId="4" fillId="0" borderId="0" xfId="0" applyNumberFormat="1" applyFont="1" applyBorder="1" applyAlignment="1">
      <alignment horizontal="right"/>
    </xf>
    <xf numFmtId="0" fontId="63" fillId="0" borderId="0" xfId="0" applyFont="1" applyFill="1" applyAlignment="1">
      <alignment wrapText="1"/>
    </xf>
    <xf numFmtId="0" fontId="63" fillId="0" borderId="0" xfId="0" applyFont="1" applyFill="1" applyAlignment="1">
      <alignment/>
    </xf>
    <xf numFmtId="0" fontId="63" fillId="0" borderId="0" xfId="0" applyFont="1" applyFill="1" applyAlignment="1">
      <alignment horizontal="right"/>
    </xf>
    <xf numFmtId="185" fontId="5" fillId="0" borderId="0" xfId="0" applyNumberFormat="1" applyFont="1" applyFill="1" applyBorder="1" applyAlignment="1">
      <alignment horizontal="right"/>
    </xf>
    <xf numFmtId="0" fontId="5" fillId="0" borderId="0" xfId="0" applyFont="1" applyFill="1" applyAlignment="1">
      <alignment horizontal="left" wrapText="1"/>
    </xf>
    <xf numFmtId="3" fontId="5" fillId="0" borderId="0" xfId="0" applyNumberFormat="1" applyFont="1" applyFill="1" applyAlignment="1" quotePrefix="1">
      <alignment horizontal="right" wrapText="1"/>
    </xf>
    <xf numFmtId="3" fontId="5" fillId="0" borderId="0" xfId="0" applyNumberFormat="1" applyFont="1" applyFill="1" applyAlignment="1" quotePrefix="1">
      <alignment horizontal="right"/>
    </xf>
    <xf numFmtId="185" fontId="5" fillId="0" borderId="0" xfId="0" applyNumberFormat="1" applyFont="1" applyFill="1" applyAlignment="1">
      <alignment horizontal="right"/>
    </xf>
    <xf numFmtId="3"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49" fontId="5" fillId="0" borderId="0" xfId="0" applyNumberFormat="1" applyFont="1" applyFill="1" applyBorder="1" applyAlignment="1">
      <alignment horizontal="right"/>
    </xf>
    <xf numFmtId="0" fontId="4" fillId="0" borderId="0" xfId="0" applyFont="1" applyFill="1" applyBorder="1" applyAlignment="1">
      <alignment horizontal="left"/>
    </xf>
    <xf numFmtId="0" fontId="5" fillId="0" borderId="0" xfId="65" applyFont="1" applyFill="1">
      <alignment/>
      <protection/>
    </xf>
    <xf numFmtId="0" fontId="5" fillId="0" borderId="0" xfId="65" applyFont="1" applyFill="1" quotePrefix="1">
      <alignment/>
      <protection/>
    </xf>
    <xf numFmtId="0" fontId="5" fillId="0" borderId="11" xfId="65" applyFont="1" applyFill="1" applyBorder="1">
      <alignment/>
      <protection/>
    </xf>
    <xf numFmtId="0" fontId="5" fillId="0" borderId="11" xfId="0" applyFont="1" applyFill="1" applyBorder="1" applyAlignment="1">
      <alignment/>
    </xf>
    <xf numFmtId="3" fontId="5" fillId="0" borderId="11" xfId="0" applyNumberFormat="1" applyFont="1" applyFill="1" applyBorder="1" applyAlignment="1">
      <alignment horizontal="right"/>
    </xf>
    <xf numFmtId="0" fontId="5" fillId="0" borderId="11" xfId="65" applyFont="1" applyFill="1" applyBorder="1" quotePrefix="1">
      <alignment/>
      <protection/>
    </xf>
    <xf numFmtId="0" fontId="5" fillId="0" borderId="11" xfId="0" applyFont="1" applyFill="1" applyBorder="1" applyAlignment="1">
      <alignment horizontal="left" wrapText="1"/>
    </xf>
    <xf numFmtId="0" fontId="51" fillId="0" borderId="12" xfId="0" applyFont="1" applyFill="1" applyBorder="1" applyAlignment="1">
      <alignment horizontal="left" wrapText="1"/>
    </xf>
    <xf numFmtId="0" fontId="51" fillId="0" borderId="0" xfId="0" applyFont="1" applyFill="1" applyBorder="1" applyAlignment="1">
      <alignment horizontal="left" wrapText="1"/>
    </xf>
    <xf numFmtId="0" fontId="51" fillId="0" borderId="0" xfId="0" applyFont="1" applyFill="1" applyAlignment="1">
      <alignment horizontal="left" wrapText="1"/>
    </xf>
  </cellXfs>
  <cellStyles count="58">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9Q figures Geo Q4 2010" xfId="58"/>
    <cellStyle name="Normal_9Q figures Q4 2010 eng" xfId="59"/>
    <cellStyle name="Normal_Appendix 2 Res per AO" xfId="60"/>
    <cellStyle name="Normal_Book6" xfId="61"/>
    <cellStyle name="Normal_Book8" xfId="62"/>
    <cellStyle name="Normal_RoE continuing op 07_10_clean" xfId="63"/>
    <cellStyle name="Normal_Sheet2" xfId="64"/>
    <cellStyle name="Normal_Trygg Liv appendix tabeller eng" xfId="65"/>
    <cellStyle name="Note" xfId="66"/>
    <cellStyle name="Output" xfId="67"/>
    <cellStyle name="Percent" xfId="68"/>
    <cellStyle name="SEB"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52</xdr:row>
      <xdr:rowOff>123825</xdr:rowOff>
    </xdr:to>
    <xdr:pic>
      <xdr:nvPicPr>
        <xdr:cNvPr id="1" name="Picture 4"/>
        <xdr:cNvPicPr preferRelativeResize="1">
          <a:picLocks noChangeAspect="1"/>
        </xdr:cNvPicPr>
      </xdr:nvPicPr>
      <xdr:blipFill>
        <a:blip r:embed="rId1"/>
        <a:stretch>
          <a:fillRect/>
        </a:stretch>
      </xdr:blipFill>
      <xdr:spPr>
        <a:xfrm>
          <a:off x="0" y="0"/>
          <a:ext cx="6038850" cy="854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rterlyReports\2011_Q2\Excel\Appendix_3_Q2_2011_Trading%20Book%20per%20Risktyp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rterlyReports\2011_Q2\From%20divisions\Life\Life%20Fact%20book%20tabeller%201106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03759\Local%20Settings\Temporary%20Internet%20Files\Life%20Fact%20book%20tabeller%201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tion"/>
      <sheetName val="English"/>
      <sheetName val="Svenska"/>
      <sheetName val="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Sales volume"/>
      <sheetName val="Premiums+AuM"/>
      <sheetName val="Surplus value"/>
      <sheetName val="New business profit"/>
      <sheetName val="Embedded val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Sales volume"/>
      <sheetName val="Premiums+AuM"/>
      <sheetName val="Surplus value"/>
      <sheetName val="New business profit"/>
      <sheetName val="Embedded valu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85" zoomScaleNormal="85" zoomScaleSheetLayoutView="100" workbookViewId="0" topLeftCell="A1">
      <selection activeCell="A1" sqref="A1"/>
    </sheetView>
  </sheetViews>
  <sheetFormatPr defaultColWidth="9.140625" defaultRowHeight="12.75"/>
  <cols>
    <col min="1" max="16384" width="9.140625" style="424" customWidth="1"/>
  </cols>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X86"/>
  <sheetViews>
    <sheetView showGridLines="0" showZeros="0" workbookViewId="0" topLeftCell="A1">
      <selection activeCell="A1" sqref="A1"/>
    </sheetView>
  </sheetViews>
  <sheetFormatPr defaultColWidth="9.140625" defaultRowHeight="12.75"/>
  <cols>
    <col min="1" max="1" width="2.421875" style="56" customWidth="1"/>
    <col min="2" max="2" width="29.8515625" style="56" customWidth="1"/>
    <col min="3" max="6" width="8.421875" style="56" customWidth="1"/>
    <col min="7" max="7" width="8.00390625" style="66" customWidth="1"/>
    <col min="8" max="24" width="8.00390625" style="57" customWidth="1"/>
    <col min="25" max="28" width="8.00390625" style="56" customWidth="1"/>
    <col min="29" max="29" width="0" style="56" hidden="1" customWidth="1"/>
    <col min="30" max="16384" width="8.00390625" style="56" customWidth="1"/>
  </cols>
  <sheetData>
    <row r="1" ht="15">
      <c r="B1" s="155" t="s">
        <v>122</v>
      </c>
    </row>
    <row r="2" ht="15">
      <c r="B2" s="155" t="s">
        <v>102</v>
      </c>
    </row>
    <row r="3" spans="2:12" ht="22.5" customHeight="1">
      <c r="B3" s="58" t="s">
        <v>66</v>
      </c>
      <c r="C3" s="59" t="s">
        <v>95</v>
      </c>
      <c r="D3" s="59" t="s">
        <v>96</v>
      </c>
      <c r="E3" s="59" t="s">
        <v>97</v>
      </c>
      <c r="F3" s="59" t="s">
        <v>98</v>
      </c>
      <c r="G3" s="59" t="s">
        <v>696</v>
      </c>
      <c r="H3" s="59" t="s">
        <v>766</v>
      </c>
      <c r="I3" s="87"/>
      <c r="J3" s="88"/>
      <c r="L3" s="87"/>
    </row>
    <row r="4" spans="2:24" ht="22.5" customHeight="1">
      <c r="B4" s="61" t="s">
        <v>68</v>
      </c>
      <c r="C4" s="62">
        <v>506</v>
      </c>
      <c r="D4" s="61">
        <v>471</v>
      </c>
      <c r="E4" s="61">
        <v>454</v>
      </c>
      <c r="F4" s="61">
        <v>492</v>
      </c>
      <c r="G4" s="61">
        <v>456</v>
      </c>
      <c r="H4" s="61">
        <v>486</v>
      </c>
      <c r="I4" s="63"/>
      <c r="J4" s="63"/>
      <c r="K4" s="63"/>
      <c r="Q4" s="85"/>
      <c r="R4" s="85"/>
      <c r="U4" s="90"/>
      <c r="V4" s="85"/>
      <c r="W4" s="85"/>
      <c r="X4" s="91"/>
    </row>
    <row r="5" spans="2:24" ht="12">
      <c r="B5" s="61" t="s">
        <v>69</v>
      </c>
      <c r="C5" s="62">
        <v>228</v>
      </c>
      <c r="D5" s="61">
        <v>250</v>
      </c>
      <c r="E5" s="61">
        <v>251</v>
      </c>
      <c r="F5" s="61">
        <v>235</v>
      </c>
      <c r="G5" s="61">
        <v>209</v>
      </c>
      <c r="H5" s="61">
        <v>240</v>
      </c>
      <c r="I5" s="63"/>
      <c r="J5" s="63"/>
      <c r="K5" s="63"/>
      <c r="Q5" s="85"/>
      <c r="R5" s="85"/>
      <c r="V5" s="85"/>
      <c r="W5" s="85"/>
      <c r="X5" s="91"/>
    </row>
    <row r="6" spans="2:24" ht="12">
      <c r="B6" s="61" t="s">
        <v>70</v>
      </c>
      <c r="C6" s="62">
        <v>131</v>
      </c>
      <c r="D6" s="61">
        <v>141</v>
      </c>
      <c r="E6" s="61">
        <v>69</v>
      </c>
      <c r="F6" s="61">
        <v>60</v>
      </c>
      <c r="G6" s="61">
        <v>80</v>
      </c>
      <c r="H6" s="61">
        <v>89</v>
      </c>
      <c r="I6" s="63"/>
      <c r="J6" s="63"/>
      <c r="K6" s="63"/>
      <c r="Q6" s="85"/>
      <c r="R6" s="85"/>
      <c r="V6" s="85"/>
      <c r="W6" s="85"/>
      <c r="X6" s="91"/>
    </row>
    <row r="7" spans="2:24" ht="12" hidden="1">
      <c r="B7" s="61" t="s">
        <v>71</v>
      </c>
      <c r="C7" s="62"/>
      <c r="D7" s="61"/>
      <c r="E7" s="61"/>
      <c r="F7" s="61">
        <v>0</v>
      </c>
      <c r="G7" s="61"/>
      <c r="H7" s="61"/>
      <c r="I7" s="63"/>
      <c r="J7" s="63"/>
      <c r="K7" s="63"/>
      <c r="Q7" s="85"/>
      <c r="R7" s="85"/>
      <c r="V7" s="85"/>
      <c r="W7" s="85"/>
      <c r="X7" s="91"/>
    </row>
    <row r="8" spans="2:24" ht="12">
      <c r="B8" s="64" t="s">
        <v>72</v>
      </c>
      <c r="C8" s="62">
        <v>4</v>
      </c>
      <c r="D8" s="61">
        <v>9</v>
      </c>
      <c r="E8" s="61">
        <v>28</v>
      </c>
      <c r="F8" s="61">
        <v>11</v>
      </c>
      <c r="G8" s="61">
        <v>-5</v>
      </c>
      <c r="H8" s="61">
        <v>-12</v>
      </c>
      <c r="I8" s="63"/>
      <c r="J8" s="63"/>
      <c r="K8" s="63"/>
      <c r="L8" s="66"/>
      <c r="Q8" s="85"/>
      <c r="R8" s="85"/>
      <c r="V8" s="85"/>
      <c r="W8" s="85"/>
      <c r="X8" s="91"/>
    </row>
    <row r="9" spans="2:24" s="72" customFormat="1" ht="22.5" customHeight="1">
      <c r="B9" s="67" t="s">
        <v>73</v>
      </c>
      <c r="C9" s="68">
        <v>869</v>
      </c>
      <c r="D9" s="68">
        <v>871</v>
      </c>
      <c r="E9" s="68">
        <v>802</v>
      </c>
      <c r="F9" s="68">
        <v>798</v>
      </c>
      <c r="G9" s="68">
        <v>740</v>
      </c>
      <c r="H9" s="68">
        <f>SUM(H4:H8)</f>
        <v>803</v>
      </c>
      <c r="I9" s="70"/>
      <c r="J9" s="92"/>
      <c r="K9" s="69"/>
      <c r="L9" s="60"/>
      <c r="M9" s="71"/>
      <c r="N9" s="71"/>
      <c r="O9" s="71"/>
      <c r="P9" s="71"/>
      <c r="Q9" s="85"/>
      <c r="R9" s="85"/>
      <c r="S9" s="69"/>
      <c r="T9" s="69"/>
      <c r="U9" s="69"/>
      <c r="V9" s="69"/>
      <c r="W9" s="85"/>
      <c r="X9" s="91"/>
    </row>
    <row r="10" spans="2:24" ht="12">
      <c r="B10" s="61" t="s">
        <v>74</v>
      </c>
      <c r="C10" s="62">
        <v>-206</v>
      </c>
      <c r="D10" s="61">
        <v>-182</v>
      </c>
      <c r="E10" s="61">
        <v>-177</v>
      </c>
      <c r="F10" s="61">
        <v>-163</v>
      </c>
      <c r="G10" s="61">
        <v>-146</v>
      </c>
      <c r="H10" s="61">
        <v>-187</v>
      </c>
      <c r="I10" s="63"/>
      <c r="J10" s="63"/>
      <c r="K10" s="63"/>
      <c r="L10" s="66"/>
      <c r="Q10" s="85"/>
      <c r="R10" s="85"/>
      <c r="V10" s="85"/>
      <c r="W10" s="85"/>
      <c r="X10" s="91"/>
    </row>
    <row r="11" spans="2:24" ht="12">
      <c r="B11" s="73" t="s">
        <v>75</v>
      </c>
      <c r="C11" s="62">
        <v>-306</v>
      </c>
      <c r="D11" s="61">
        <v>-289</v>
      </c>
      <c r="E11" s="61">
        <v>-292</v>
      </c>
      <c r="F11" s="61">
        <v>-290</v>
      </c>
      <c r="G11" s="61">
        <v>-250</v>
      </c>
      <c r="H11" s="61">
        <v>-263</v>
      </c>
      <c r="I11" s="63"/>
      <c r="J11" s="63"/>
      <c r="K11" s="63"/>
      <c r="L11" s="66"/>
      <c r="Q11" s="85"/>
      <c r="R11" s="85"/>
      <c r="S11" s="90"/>
      <c r="V11" s="85"/>
      <c r="W11" s="85"/>
      <c r="X11" s="91"/>
    </row>
    <row r="12" spans="2:24" ht="12" hidden="1">
      <c r="B12" s="73" t="s">
        <v>103</v>
      </c>
      <c r="C12" s="62"/>
      <c r="D12" s="61"/>
      <c r="E12" s="61"/>
      <c r="F12" s="61">
        <v>0</v>
      </c>
      <c r="G12" s="61"/>
      <c r="H12" s="61"/>
      <c r="I12" s="63"/>
      <c r="J12" s="63"/>
      <c r="K12" s="63"/>
      <c r="Q12" s="85"/>
      <c r="R12" s="85"/>
      <c r="V12" s="85"/>
      <c r="W12" s="85"/>
      <c r="X12" s="91"/>
    </row>
    <row r="13" spans="2:24" ht="12" hidden="1">
      <c r="B13" s="73" t="s">
        <v>104</v>
      </c>
      <c r="C13" s="62"/>
      <c r="D13" s="61"/>
      <c r="E13" s="61"/>
      <c r="F13" s="61">
        <v>0</v>
      </c>
      <c r="G13" s="61"/>
      <c r="H13" s="61"/>
      <c r="I13" s="63"/>
      <c r="J13" s="63"/>
      <c r="K13" s="63"/>
      <c r="Q13" s="85"/>
      <c r="R13" s="85"/>
      <c r="V13" s="85"/>
      <c r="W13" s="85"/>
      <c r="X13" s="91"/>
    </row>
    <row r="14" spans="2:24" ht="22.5" customHeight="1">
      <c r="B14" s="74" t="s">
        <v>76</v>
      </c>
      <c r="C14" s="62">
        <v>-21</v>
      </c>
      <c r="D14" s="61">
        <v>-20</v>
      </c>
      <c r="E14" s="61">
        <v>-20</v>
      </c>
      <c r="F14" s="61">
        <v>-235</v>
      </c>
      <c r="G14" s="61">
        <v>-32</v>
      </c>
      <c r="H14" s="61">
        <v>-33</v>
      </c>
      <c r="I14" s="63"/>
      <c r="J14" s="63"/>
      <c r="K14" s="63"/>
      <c r="Q14" s="85"/>
      <c r="R14" s="85"/>
      <c r="V14" s="85"/>
      <c r="W14" s="85"/>
      <c r="X14" s="91"/>
    </row>
    <row r="15" spans="2:24" ht="12" hidden="1">
      <c r="B15" s="73" t="s">
        <v>77</v>
      </c>
      <c r="C15" s="62"/>
      <c r="D15" s="61"/>
      <c r="E15" s="61"/>
      <c r="F15" s="61">
        <v>0</v>
      </c>
      <c r="G15" s="61"/>
      <c r="H15" s="61"/>
      <c r="I15" s="63"/>
      <c r="K15" s="63"/>
      <c r="Q15" s="85"/>
      <c r="R15" s="85"/>
      <c r="V15" s="85"/>
      <c r="W15" s="85"/>
      <c r="X15" s="91"/>
    </row>
    <row r="16" spans="2:24" s="72" customFormat="1" ht="22.5" customHeight="1">
      <c r="B16" s="67" t="s">
        <v>78</v>
      </c>
      <c r="C16" s="68">
        <v>-533</v>
      </c>
      <c r="D16" s="68">
        <v>-491</v>
      </c>
      <c r="E16" s="68">
        <v>-489</v>
      </c>
      <c r="F16" s="68">
        <v>-688</v>
      </c>
      <c r="G16" s="68">
        <v>-428</v>
      </c>
      <c r="H16" s="68">
        <v>-483</v>
      </c>
      <c r="I16" s="70"/>
      <c r="J16" s="92"/>
      <c r="K16" s="69"/>
      <c r="L16" s="60"/>
      <c r="M16" s="71"/>
      <c r="N16" s="71"/>
      <c r="O16" s="71"/>
      <c r="P16" s="71"/>
      <c r="Q16" s="85"/>
      <c r="R16" s="85"/>
      <c r="S16" s="69"/>
      <c r="T16" s="69"/>
      <c r="U16" s="69"/>
      <c r="V16" s="69"/>
      <c r="W16" s="85"/>
      <c r="X16" s="91"/>
    </row>
    <row r="17" spans="2:24" s="72" customFormat="1" ht="15.75" customHeight="1">
      <c r="B17" s="75" t="s">
        <v>79</v>
      </c>
      <c r="C17" s="76">
        <v>336</v>
      </c>
      <c r="D17" s="76">
        <v>380</v>
      </c>
      <c r="E17" s="76">
        <v>313</v>
      </c>
      <c r="F17" s="76">
        <v>110</v>
      </c>
      <c r="G17" s="76">
        <v>312</v>
      </c>
      <c r="H17" s="76">
        <v>320</v>
      </c>
      <c r="I17" s="70"/>
      <c r="J17" s="69"/>
      <c r="K17" s="69"/>
      <c r="L17" s="60"/>
      <c r="M17" s="71"/>
      <c r="N17" s="71"/>
      <c r="O17" s="71"/>
      <c r="P17" s="71"/>
      <c r="Q17" s="85"/>
      <c r="R17" s="85"/>
      <c r="S17" s="69"/>
      <c r="T17" s="69"/>
      <c r="U17" s="69"/>
      <c r="V17" s="69"/>
      <c r="W17" s="85"/>
      <c r="X17" s="91"/>
    </row>
    <row r="18" spans="2:24" s="79" customFormat="1" ht="24">
      <c r="B18" s="77" t="s">
        <v>80</v>
      </c>
      <c r="C18" s="62"/>
      <c r="D18" s="61">
        <v>-1</v>
      </c>
      <c r="E18" s="61"/>
      <c r="F18" s="61">
        <v>-4</v>
      </c>
      <c r="G18" s="61">
        <v>2</v>
      </c>
      <c r="H18" s="61">
        <v>-2</v>
      </c>
      <c r="I18" s="63"/>
      <c r="J18" s="63"/>
      <c r="K18" s="63"/>
      <c r="L18" s="57"/>
      <c r="M18" s="78"/>
      <c r="N18" s="78"/>
      <c r="O18" s="78"/>
      <c r="P18" s="78"/>
      <c r="Q18" s="85"/>
      <c r="R18" s="85"/>
      <c r="S18" s="78"/>
      <c r="T18" s="78"/>
      <c r="U18" s="78"/>
      <c r="V18" s="85"/>
      <c r="W18" s="85"/>
      <c r="X18" s="91"/>
    </row>
    <row r="19" spans="2:24" ht="12">
      <c r="B19" s="64" t="s">
        <v>81</v>
      </c>
      <c r="C19" s="62">
        <v>-1431</v>
      </c>
      <c r="D19" s="61">
        <v>-451</v>
      </c>
      <c r="E19" s="61">
        <v>273</v>
      </c>
      <c r="F19" s="61">
        <v>736</v>
      </c>
      <c r="G19" s="61">
        <v>572</v>
      </c>
      <c r="H19" s="61">
        <v>679</v>
      </c>
      <c r="I19" s="63"/>
      <c r="J19" s="63"/>
      <c r="K19" s="63"/>
      <c r="Q19" s="85"/>
      <c r="R19" s="85"/>
      <c r="V19" s="85"/>
      <c r="W19" s="85"/>
      <c r="X19" s="91"/>
    </row>
    <row r="20" spans="2:24" s="83" customFormat="1" ht="22.5" customHeight="1">
      <c r="B20" s="80" t="s">
        <v>82</v>
      </c>
      <c r="C20" s="80">
        <v>-1095</v>
      </c>
      <c r="D20" s="80">
        <v>-72</v>
      </c>
      <c r="E20" s="80">
        <v>586</v>
      </c>
      <c r="F20" s="80">
        <v>842</v>
      </c>
      <c r="G20" s="80">
        <v>886</v>
      </c>
      <c r="H20" s="80">
        <v>997</v>
      </c>
      <c r="I20" s="70"/>
      <c r="J20" s="81"/>
      <c r="K20" s="81"/>
      <c r="L20" s="60"/>
      <c r="M20" s="82"/>
      <c r="N20" s="82"/>
      <c r="O20" s="82"/>
      <c r="P20" s="82"/>
      <c r="Q20" s="85"/>
      <c r="R20" s="85"/>
      <c r="S20" s="81"/>
      <c r="T20" s="81"/>
      <c r="U20" s="81"/>
      <c r="V20" s="81"/>
      <c r="W20" s="85"/>
      <c r="X20" s="91"/>
    </row>
    <row r="21" spans="2:24" s="83" customFormat="1" ht="12">
      <c r="B21" s="94"/>
      <c r="C21" s="94"/>
      <c r="D21" s="94"/>
      <c r="E21" s="94"/>
      <c r="F21" s="94"/>
      <c r="G21" s="82"/>
      <c r="H21" s="82"/>
      <c r="I21" s="82"/>
      <c r="J21" s="82"/>
      <c r="K21" s="82"/>
      <c r="L21" s="82"/>
      <c r="M21" s="82"/>
      <c r="N21" s="82"/>
      <c r="O21" s="82"/>
      <c r="P21" s="82"/>
      <c r="Q21" s="82"/>
      <c r="R21" s="82"/>
      <c r="S21" s="82"/>
      <c r="T21" s="82"/>
      <c r="U21" s="82"/>
      <c r="V21" s="82"/>
      <c r="W21" s="85" t="e">
        <f>SUM(#REF!)</f>
        <v>#REF!</v>
      </c>
      <c r="X21" s="82"/>
    </row>
    <row r="22" spans="2:6" ht="11.25">
      <c r="B22" s="85"/>
      <c r="C22" s="86"/>
      <c r="D22" s="86"/>
      <c r="E22" s="86"/>
      <c r="F22" s="86"/>
    </row>
    <row r="23" ht="15">
      <c r="B23" s="155" t="s">
        <v>122</v>
      </c>
    </row>
    <row r="24" ht="15">
      <c r="B24" s="155" t="s">
        <v>123</v>
      </c>
    </row>
    <row r="25" spans="2:8" ht="24">
      <c r="B25" s="58" t="s">
        <v>66</v>
      </c>
      <c r="C25" s="59" t="s">
        <v>95</v>
      </c>
      <c r="D25" s="59" t="s">
        <v>96</v>
      </c>
      <c r="E25" s="59" t="s">
        <v>97</v>
      </c>
      <c r="F25" s="59" t="s">
        <v>98</v>
      </c>
      <c r="G25" s="59" t="s">
        <v>696</v>
      </c>
      <c r="H25" s="59" t="s">
        <v>766</v>
      </c>
    </row>
    <row r="26" spans="2:8" ht="12">
      <c r="B26" s="61" t="s">
        <v>68</v>
      </c>
      <c r="C26" s="62">
        <v>156</v>
      </c>
      <c r="D26" s="62">
        <v>141</v>
      </c>
      <c r="E26" s="62">
        <v>139</v>
      </c>
      <c r="F26" s="62">
        <v>153</v>
      </c>
      <c r="G26" s="62">
        <v>150</v>
      </c>
      <c r="H26" s="62">
        <v>156</v>
      </c>
    </row>
    <row r="27" spans="2:8" ht="12">
      <c r="B27" s="61" t="s">
        <v>69</v>
      </c>
      <c r="C27" s="62">
        <v>77</v>
      </c>
      <c r="D27" s="62">
        <v>80</v>
      </c>
      <c r="E27" s="62">
        <v>76</v>
      </c>
      <c r="F27" s="62">
        <v>74</v>
      </c>
      <c r="G27" s="62">
        <v>66</v>
      </c>
      <c r="H27" s="62">
        <v>83</v>
      </c>
    </row>
    <row r="28" spans="2:8" ht="12">
      <c r="B28" s="61" t="s">
        <v>70</v>
      </c>
      <c r="C28" s="62">
        <v>24</v>
      </c>
      <c r="D28" s="61">
        <v>25</v>
      </c>
      <c r="E28" s="61">
        <v>9</v>
      </c>
      <c r="F28" s="61">
        <v>-6</v>
      </c>
      <c r="G28" s="61">
        <v>12</v>
      </c>
      <c r="H28" s="61">
        <v>14</v>
      </c>
    </row>
    <row r="29" spans="2:8" ht="12">
      <c r="B29" s="61" t="s">
        <v>71</v>
      </c>
      <c r="C29" s="62"/>
      <c r="D29" s="61"/>
      <c r="E29" s="61"/>
      <c r="F29" s="61"/>
      <c r="G29" s="61"/>
      <c r="H29" s="61"/>
    </row>
    <row r="30" spans="2:8" ht="12">
      <c r="B30" s="64" t="s">
        <v>72</v>
      </c>
      <c r="C30" s="62">
        <v>3</v>
      </c>
      <c r="D30" s="61">
        <v>4</v>
      </c>
      <c r="E30" s="61">
        <v>2</v>
      </c>
      <c r="F30" s="61">
        <v>10</v>
      </c>
      <c r="G30" s="61">
        <v>1</v>
      </c>
      <c r="H30" s="61">
        <v>1</v>
      </c>
    </row>
    <row r="31" spans="2:8" ht="12">
      <c r="B31" s="67" t="s">
        <v>73</v>
      </c>
      <c r="C31" s="68">
        <v>260</v>
      </c>
      <c r="D31" s="68">
        <v>250</v>
      </c>
      <c r="E31" s="68">
        <v>226</v>
      </c>
      <c r="F31" s="68">
        <v>231</v>
      </c>
      <c r="G31" s="68">
        <v>229</v>
      </c>
      <c r="H31" s="68">
        <v>254</v>
      </c>
    </row>
    <row r="32" spans="2:8" ht="12">
      <c r="B32" s="61" t="s">
        <v>74</v>
      </c>
      <c r="C32" s="62">
        <v>-83</v>
      </c>
      <c r="D32" s="61">
        <v>-59</v>
      </c>
      <c r="E32" s="61">
        <v>-59</v>
      </c>
      <c r="F32" s="61">
        <v>-42</v>
      </c>
      <c r="G32" s="61">
        <v>-52</v>
      </c>
      <c r="H32" s="61">
        <v>-60</v>
      </c>
    </row>
    <row r="33" spans="2:8" ht="12">
      <c r="B33" s="73" t="s">
        <v>75</v>
      </c>
      <c r="C33" s="62">
        <v>-107</v>
      </c>
      <c r="D33" s="61">
        <v>-88</v>
      </c>
      <c r="E33" s="61">
        <v>-85</v>
      </c>
      <c r="F33" s="61">
        <v>-70</v>
      </c>
      <c r="G33" s="61">
        <v>-78</v>
      </c>
      <c r="H33" s="61">
        <v>-81</v>
      </c>
    </row>
    <row r="34" spans="2:8" ht="12">
      <c r="B34" s="73" t="s">
        <v>103</v>
      </c>
      <c r="C34" s="62"/>
      <c r="D34" s="61"/>
      <c r="E34" s="61"/>
      <c r="F34" s="61"/>
      <c r="G34" s="61"/>
      <c r="H34" s="61"/>
    </row>
    <row r="35" spans="2:8" ht="12">
      <c r="B35" s="73" t="s">
        <v>104</v>
      </c>
      <c r="C35" s="62"/>
      <c r="D35" s="61"/>
      <c r="E35" s="61"/>
      <c r="F35" s="61"/>
      <c r="G35" s="61"/>
      <c r="H35" s="61"/>
    </row>
    <row r="36" spans="2:8" ht="36">
      <c r="B36" s="74" t="s">
        <v>76</v>
      </c>
      <c r="C36" s="62">
        <v>-4</v>
      </c>
      <c r="D36" s="61">
        <v>-4</v>
      </c>
      <c r="E36" s="61">
        <v>-4</v>
      </c>
      <c r="F36" s="61">
        <v>-5</v>
      </c>
      <c r="G36" s="61">
        <v>-3</v>
      </c>
      <c r="H36" s="61">
        <v>-4</v>
      </c>
    </row>
    <row r="37" spans="2:8" ht="12">
      <c r="B37" s="73" t="s">
        <v>77</v>
      </c>
      <c r="C37" s="62"/>
      <c r="D37" s="61"/>
      <c r="E37" s="61"/>
      <c r="F37" s="61"/>
      <c r="G37" s="61"/>
      <c r="H37" s="61"/>
    </row>
    <row r="38" spans="2:8" ht="12">
      <c r="B38" s="67" t="s">
        <v>78</v>
      </c>
      <c r="C38" s="68">
        <v>-194</v>
      </c>
      <c r="D38" s="68">
        <v>-151</v>
      </c>
      <c r="E38" s="68">
        <v>-148</v>
      </c>
      <c r="F38" s="68">
        <v>-117</v>
      </c>
      <c r="G38" s="68">
        <v>-133</v>
      </c>
      <c r="H38" s="68">
        <f>SUM(H32:H37)</f>
        <v>-145</v>
      </c>
    </row>
    <row r="39" spans="2:8" ht="12">
      <c r="B39" s="75" t="s">
        <v>79</v>
      </c>
      <c r="C39" s="76">
        <v>66</v>
      </c>
      <c r="D39" s="76">
        <v>99</v>
      </c>
      <c r="E39" s="76">
        <v>78</v>
      </c>
      <c r="F39" s="76">
        <v>114</v>
      </c>
      <c r="G39" s="76">
        <v>96</v>
      </c>
      <c r="H39" s="76">
        <f>+H31+H38</f>
        <v>109</v>
      </c>
    </row>
    <row r="40" spans="2:8" ht="24">
      <c r="B40" s="77" t="s">
        <v>80</v>
      </c>
      <c r="C40" s="62"/>
      <c r="D40" s="61"/>
      <c r="E40" s="61"/>
      <c r="F40" s="61">
        <v>1</v>
      </c>
      <c r="G40" s="61">
        <v>2</v>
      </c>
      <c r="H40" s="61">
        <v>1</v>
      </c>
    </row>
    <row r="41" spans="2:8" ht="12">
      <c r="B41" s="64" t="s">
        <v>81</v>
      </c>
      <c r="C41" s="62">
        <v>-151</v>
      </c>
      <c r="D41" s="61">
        <v>-108</v>
      </c>
      <c r="E41" s="61">
        <v>10</v>
      </c>
      <c r="F41" s="61">
        <v>162</v>
      </c>
      <c r="G41" s="61">
        <v>17</v>
      </c>
      <c r="H41" s="61">
        <v>122</v>
      </c>
    </row>
    <row r="42" spans="2:8" ht="12">
      <c r="B42" s="80" t="s">
        <v>82</v>
      </c>
      <c r="C42" s="80">
        <v>-85</v>
      </c>
      <c r="D42" s="80">
        <v>-9</v>
      </c>
      <c r="E42" s="80">
        <v>88</v>
      </c>
      <c r="F42" s="80">
        <v>277</v>
      </c>
      <c r="G42" s="80">
        <v>115</v>
      </c>
      <c r="H42" s="80">
        <f>SUM(H39:H41)</f>
        <v>232</v>
      </c>
    </row>
    <row r="45" ht="15">
      <c r="B45" s="155" t="s">
        <v>122</v>
      </c>
    </row>
    <row r="46" ht="15">
      <c r="B46" s="155" t="s">
        <v>124</v>
      </c>
    </row>
    <row r="47" spans="2:8" ht="24">
      <c r="B47" s="58" t="s">
        <v>66</v>
      </c>
      <c r="C47" s="59" t="s">
        <v>95</v>
      </c>
      <c r="D47" s="59" t="s">
        <v>96</v>
      </c>
      <c r="E47" s="59" t="s">
        <v>97</v>
      </c>
      <c r="F47" s="59" t="s">
        <v>98</v>
      </c>
      <c r="G47" s="59" t="s">
        <v>696</v>
      </c>
      <c r="H47" s="59" t="s">
        <v>766</v>
      </c>
    </row>
    <row r="48" spans="2:8" ht="12">
      <c r="B48" s="61" t="s">
        <v>68</v>
      </c>
      <c r="C48" s="62">
        <v>155</v>
      </c>
      <c r="D48" s="61">
        <v>154</v>
      </c>
      <c r="E48" s="61">
        <v>144</v>
      </c>
      <c r="F48" s="61">
        <v>148</v>
      </c>
      <c r="G48" s="61">
        <v>133</v>
      </c>
      <c r="H48" s="61">
        <v>133</v>
      </c>
    </row>
    <row r="49" spans="2:8" ht="12">
      <c r="B49" s="61" t="s">
        <v>69</v>
      </c>
      <c r="C49" s="62">
        <v>53</v>
      </c>
      <c r="D49" s="61">
        <v>55</v>
      </c>
      <c r="E49" s="61">
        <v>54</v>
      </c>
      <c r="F49" s="61">
        <v>52</v>
      </c>
      <c r="G49" s="61">
        <v>49</v>
      </c>
      <c r="H49" s="61">
        <v>60</v>
      </c>
    </row>
    <row r="50" spans="2:8" ht="12">
      <c r="B50" s="61" t="s">
        <v>70</v>
      </c>
      <c r="C50" s="62">
        <v>23</v>
      </c>
      <c r="D50" s="61">
        <v>26</v>
      </c>
      <c r="E50" s="61">
        <v>28</v>
      </c>
      <c r="F50" s="61">
        <v>33</v>
      </c>
      <c r="G50" s="61">
        <v>30</v>
      </c>
      <c r="H50" s="61">
        <v>30</v>
      </c>
    </row>
    <row r="51" spans="2:8" ht="12">
      <c r="B51" s="61" t="s">
        <v>71</v>
      </c>
      <c r="C51" s="62"/>
      <c r="D51" s="61"/>
      <c r="E51" s="61"/>
      <c r="F51" s="61"/>
      <c r="G51" s="61"/>
      <c r="H51" s="61"/>
    </row>
    <row r="52" spans="2:8" ht="12">
      <c r="B52" s="64" t="s">
        <v>72</v>
      </c>
      <c r="C52" s="62">
        <v>3</v>
      </c>
      <c r="D52" s="61">
        <v>1</v>
      </c>
      <c r="E52" s="61">
        <v>1</v>
      </c>
      <c r="F52" s="61">
        <v>1</v>
      </c>
      <c r="G52" s="61">
        <v>-2</v>
      </c>
      <c r="H52" s="61">
        <v>-3</v>
      </c>
    </row>
    <row r="53" spans="2:8" ht="12">
      <c r="B53" s="67" t="s">
        <v>73</v>
      </c>
      <c r="C53" s="68">
        <v>234</v>
      </c>
      <c r="D53" s="68">
        <v>236</v>
      </c>
      <c r="E53" s="68">
        <v>227</v>
      </c>
      <c r="F53" s="68">
        <v>234</v>
      </c>
      <c r="G53" s="68">
        <v>210</v>
      </c>
      <c r="H53" s="68">
        <f>SUM(H48:H52)</f>
        <v>220</v>
      </c>
    </row>
    <row r="54" spans="2:8" ht="12">
      <c r="B54" s="61" t="s">
        <v>74</v>
      </c>
      <c r="C54" s="62">
        <v>-49</v>
      </c>
      <c r="D54" s="61">
        <v>-50</v>
      </c>
      <c r="E54" s="61">
        <v>-49</v>
      </c>
      <c r="F54" s="61">
        <v>-63</v>
      </c>
      <c r="G54" s="61">
        <v>-35</v>
      </c>
      <c r="H54" s="61">
        <v>-55</v>
      </c>
    </row>
    <row r="55" spans="2:8" ht="12">
      <c r="B55" s="73" t="s">
        <v>75</v>
      </c>
      <c r="C55" s="62">
        <v>-81</v>
      </c>
      <c r="D55" s="61">
        <v>-69</v>
      </c>
      <c r="E55" s="61">
        <v>-72</v>
      </c>
      <c r="F55" s="61">
        <v>-99</v>
      </c>
      <c r="G55" s="61">
        <v>-54</v>
      </c>
      <c r="H55" s="61">
        <v>-66</v>
      </c>
    </row>
    <row r="56" spans="2:8" ht="12">
      <c r="B56" s="73" t="s">
        <v>103</v>
      </c>
      <c r="C56" s="62"/>
      <c r="D56" s="61"/>
      <c r="E56" s="61"/>
      <c r="F56" s="61"/>
      <c r="G56" s="61"/>
      <c r="H56" s="61"/>
    </row>
    <row r="57" spans="2:8" ht="12">
      <c r="B57" s="73" t="s">
        <v>104</v>
      </c>
      <c r="C57" s="62"/>
      <c r="D57" s="61"/>
      <c r="E57" s="61"/>
      <c r="F57" s="61"/>
      <c r="G57" s="61"/>
      <c r="H57" s="61"/>
    </row>
    <row r="58" spans="2:8" ht="36">
      <c r="B58" s="74" t="s">
        <v>76</v>
      </c>
      <c r="C58" s="62">
        <v>-8</v>
      </c>
      <c r="D58" s="61">
        <v>-7</v>
      </c>
      <c r="E58" s="61">
        <v>-8</v>
      </c>
      <c r="F58" s="61">
        <v>-11</v>
      </c>
      <c r="G58" s="61">
        <v>-6</v>
      </c>
      <c r="H58" s="61">
        <v>-6</v>
      </c>
    </row>
    <row r="59" spans="2:8" ht="12">
      <c r="B59" s="73" t="s">
        <v>77</v>
      </c>
      <c r="C59" s="62"/>
      <c r="D59" s="61"/>
      <c r="E59" s="61"/>
      <c r="F59" s="61"/>
      <c r="G59" s="61"/>
      <c r="H59" s="61"/>
    </row>
    <row r="60" spans="2:8" ht="12">
      <c r="B60" s="67" t="s">
        <v>78</v>
      </c>
      <c r="C60" s="68">
        <v>-138</v>
      </c>
      <c r="D60" s="68">
        <v>-126</v>
      </c>
      <c r="E60" s="68">
        <v>-129</v>
      </c>
      <c r="F60" s="68">
        <v>-173</v>
      </c>
      <c r="G60" s="68">
        <v>-95</v>
      </c>
      <c r="H60" s="68">
        <v>-127</v>
      </c>
    </row>
    <row r="61" spans="2:8" ht="12">
      <c r="B61" s="75" t="s">
        <v>79</v>
      </c>
      <c r="C61" s="76">
        <v>96</v>
      </c>
      <c r="D61" s="76">
        <v>110</v>
      </c>
      <c r="E61" s="76">
        <v>98</v>
      </c>
      <c r="F61" s="76">
        <v>61</v>
      </c>
      <c r="G61" s="76">
        <v>115</v>
      </c>
      <c r="H61" s="76">
        <v>93</v>
      </c>
    </row>
    <row r="62" spans="2:8" ht="24">
      <c r="B62" s="77" t="s">
        <v>80</v>
      </c>
      <c r="C62" s="62"/>
      <c r="D62" s="61">
        <v>-1</v>
      </c>
      <c r="E62" s="61"/>
      <c r="F62" s="61">
        <v>-5</v>
      </c>
      <c r="G62" s="61"/>
      <c r="H62" s="61">
        <v>-4</v>
      </c>
    </row>
    <row r="63" spans="2:8" ht="12">
      <c r="B63" s="64" t="s">
        <v>81</v>
      </c>
      <c r="C63" s="62">
        <v>-574</v>
      </c>
      <c r="D63" s="61">
        <v>-170</v>
      </c>
      <c r="E63" s="61">
        <v>109</v>
      </c>
      <c r="F63" s="61">
        <v>275</v>
      </c>
      <c r="G63" s="61">
        <v>182</v>
      </c>
      <c r="H63" s="61">
        <v>157</v>
      </c>
    </row>
    <row r="64" spans="2:8" ht="12">
      <c r="B64" s="80" t="s">
        <v>82</v>
      </c>
      <c r="C64" s="80">
        <v>-478</v>
      </c>
      <c r="D64" s="80">
        <v>-61</v>
      </c>
      <c r="E64" s="80">
        <v>207</v>
      </c>
      <c r="F64" s="80">
        <v>331</v>
      </c>
      <c r="G64" s="80">
        <v>297</v>
      </c>
      <c r="H64" s="80">
        <v>246</v>
      </c>
    </row>
    <row r="67" ht="14.25">
      <c r="B67" s="55" t="s">
        <v>122</v>
      </c>
    </row>
    <row r="68" ht="14.25">
      <c r="B68" s="55" t="s">
        <v>125</v>
      </c>
    </row>
    <row r="69" spans="2:8" ht="24">
      <c r="B69" s="58" t="s">
        <v>66</v>
      </c>
      <c r="C69" s="59" t="s">
        <v>95</v>
      </c>
      <c r="D69" s="59" t="s">
        <v>96</v>
      </c>
      <c r="E69" s="59" t="s">
        <v>97</v>
      </c>
      <c r="F69" s="59" t="s">
        <v>98</v>
      </c>
      <c r="G69" s="59" t="s">
        <v>696</v>
      </c>
      <c r="H69" s="59" t="s">
        <v>766</v>
      </c>
    </row>
    <row r="70" spans="2:8" ht="12">
      <c r="B70" s="61" t="s">
        <v>68</v>
      </c>
      <c r="C70" s="62">
        <v>195</v>
      </c>
      <c r="D70" s="61">
        <v>175</v>
      </c>
      <c r="E70" s="61">
        <v>171</v>
      </c>
      <c r="F70" s="61">
        <v>191</v>
      </c>
      <c r="G70" s="61">
        <v>173</v>
      </c>
      <c r="H70" s="61">
        <v>197</v>
      </c>
    </row>
    <row r="71" spans="2:8" ht="12">
      <c r="B71" s="61" t="s">
        <v>69</v>
      </c>
      <c r="C71" s="62">
        <v>98</v>
      </c>
      <c r="D71" s="61">
        <v>115</v>
      </c>
      <c r="E71" s="61">
        <v>121</v>
      </c>
      <c r="F71" s="61">
        <v>110</v>
      </c>
      <c r="G71" s="61">
        <v>94</v>
      </c>
      <c r="H71" s="61">
        <v>98</v>
      </c>
    </row>
    <row r="72" spans="2:8" ht="12">
      <c r="B72" s="61" t="s">
        <v>70</v>
      </c>
      <c r="C72" s="62">
        <v>83</v>
      </c>
      <c r="D72" s="61">
        <v>91</v>
      </c>
      <c r="E72" s="61">
        <v>31</v>
      </c>
      <c r="F72" s="61">
        <v>32</v>
      </c>
      <c r="G72" s="61">
        <v>38</v>
      </c>
      <c r="H72" s="61">
        <v>45</v>
      </c>
    </row>
    <row r="73" spans="2:8" ht="12">
      <c r="B73" s="61" t="s">
        <v>71</v>
      </c>
      <c r="C73" s="62"/>
      <c r="D73" s="61"/>
      <c r="E73" s="61"/>
      <c r="F73" s="61"/>
      <c r="G73" s="61"/>
      <c r="H73" s="61"/>
    </row>
    <row r="74" spans="2:8" ht="12">
      <c r="B74" s="64" t="s">
        <v>72</v>
      </c>
      <c r="C74" s="62">
        <v>-1</v>
      </c>
      <c r="D74" s="61">
        <v>4</v>
      </c>
      <c r="E74" s="61">
        <v>25</v>
      </c>
      <c r="F74" s="61">
        <v>-1</v>
      </c>
      <c r="G74" s="61">
        <v>-3</v>
      </c>
      <c r="H74" s="61">
        <v>-11</v>
      </c>
    </row>
    <row r="75" spans="2:8" ht="12">
      <c r="B75" s="67" t="s">
        <v>73</v>
      </c>
      <c r="C75" s="68">
        <v>375</v>
      </c>
      <c r="D75" s="68">
        <v>385</v>
      </c>
      <c r="E75" s="68">
        <v>348</v>
      </c>
      <c r="F75" s="68">
        <v>332</v>
      </c>
      <c r="G75" s="68">
        <v>302</v>
      </c>
      <c r="H75" s="68">
        <f>SUM(H70:H74)</f>
        <v>329</v>
      </c>
    </row>
    <row r="76" spans="2:8" ht="12">
      <c r="B76" s="61" t="s">
        <v>74</v>
      </c>
      <c r="C76" s="62">
        <v>-74</v>
      </c>
      <c r="D76" s="61">
        <v>-73</v>
      </c>
      <c r="E76" s="61">
        <v>-69</v>
      </c>
      <c r="F76" s="61">
        <v>-57</v>
      </c>
      <c r="G76" s="61">
        <v>-59</v>
      </c>
      <c r="H76" s="61">
        <v>-72</v>
      </c>
    </row>
    <row r="77" spans="2:8" ht="12">
      <c r="B77" s="73" t="s">
        <v>75</v>
      </c>
      <c r="C77" s="62">
        <v>-119</v>
      </c>
      <c r="D77" s="61">
        <v>-133</v>
      </c>
      <c r="E77" s="61">
        <v>-135</v>
      </c>
      <c r="F77" s="61">
        <v>-121</v>
      </c>
      <c r="G77" s="61">
        <v>-118</v>
      </c>
      <c r="H77" s="61">
        <v>-117</v>
      </c>
    </row>
    <row r="78" spans="2:8" ht="12">
      <c r="B78" s="73" t="s">
        <v>103</v>
      </c>
      <c r="C78" s="62"/>
      <c r="D78" s="61"/>
      <c r="E78" s="61"/>
      <c r="F78" s="61"/>
      <c r="G78" s="61"/>
      <c r="H78" s="61"/>
    </row>
    <row r="79" spans="2:8" ht="12">
      <c r="B79" s="73" t="s">
        <v>104</v>
      </c>
      <c r="C79" s="62"/>
      <c r="D79" s="61"/>
      <c r="E79" s="61"/>
      <c r="F79" s="61"/>
      <c r="G79" s="61"/>
      <c r="H79" s="61"/>
    </row>
    <row r="80" spans="2:8" ht="36">
      <c r="B80" s="74" t="s">
        <v>76</v>
      </c>
      <c r="C80" s="62">
        <v>-9</v>
      </c>
      <c r="D80" s="61">
        <v>-8</v>
      </c>
      <c r="E80" s="61">
        <v>-8</v>
      </c>
      <c r="F80" s="61">
        <v>-219</v>
      </c>
      <c r="G80" s="61">
        <v>-22</v>
      </c>
      <c r="H80" s="61">
        <v>-23</v>
      </c>
    </row>
    <row r="81" spans="2:8" ht="12">
      <c r="B81" s="73" t="s">
        <v>77</v>
      </c>
      <c r="C81" s="62"/>
      <c r="D81" s="61"/>
      <c r="E81" s="61"/>
      <c r="F81" s="61"/>
      <c r="G81" s="61"/>
      <c r="H81" s="61"/>
    </row>
    <row r="82" spans="2:8" ht="12">
      <c r="B82" s="67" t="s">
        <v>78</v>
      </c>
      <c r="C82" s="68">
        <v>-202</v>
      </c>
      <c r="D82" s="68">
        <v>-214</v>
      </c>
      <c r="E82" s="68">
        <v>-212</v>
      </c>
      <c r="F82" s="68">
        <v>-397</v>
      </c>
      <c r="G82" s="68">
        <v>-199</v>
      </c>
      <c r="H82" s="68">
        <v>-212</v>
      </c>
    </row>
    <row r="83" spans="2:8" ht="12">
      <c r="B83" s="75" t="s">
        <v>79</v>
      </c>
      <c r="C83" s="76">
        <v>173</v>
      </c>
      <c r="D83" s="76">
        <v>171</v>
      </c>
      <c r="E83" s="76">
        <v>136</v>
      </c>
      <c r="F83" s="76">
        <v>-65</v>
      </c>
      <c r="G83" s="76">
        <v>103</v>
      </c>
      <c r="H83" s="76">
        <v>117</v>
      </c>
    </row>
    <row r="84" spans="2:8" ht="24">
      <c r="B84" s="77" t="s">
        <v>80</v>
      </c>
      <c r="C84" s="62"/>
      <c r="D84" s="61"/>
      <c r="E84" s="61"/>
      <c r="F84" s="61"/>
      <c r="G84" s="61"/>
      <c r="H84" s="61">
        <v>1</v>
      </c>
    </row>
    <row r="85" spans="2:8" ht="12">
      <c r="B85" s="64" t="s">
        <v>81</v>
      </c>
      <c r="C85" s="62">
        <v>-705</v>
      </c>
      <c r="D85" s="61">
        <v>-173</v>
      </c>
      <c r="E85" s="61">
        <v>154</v>
      </c>
      <c r="F85" s="61">
        <v>299</v>
      </c>
      <c r="G85" s="61">
        <v>372</v>
      </c>
      <c r="H85" s="61">
        <v>401</v>
      </c>
    </row>
    <row r="86" spans="2:8" ht="12">
      <c r="B86" s="80" t="s">
        <v>82</v>
      </c>
      <c r="C86" s="80">
        <v>-532</v>
      </c>
      <c r="D86" s="80">
        <v>-2</v>
      </c>
      <c r="E86" s="80">
        <v>290</v>
      </c>
      <c r="F86" s="80">
        <v>234</v>
      </c>
      <c r="G86" s="80">
        <v>475</v>
      </c>
      <c r="H86" s="80">
        <v>519</v>
      </c>
    </row>
  </sheetData>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Y21"/>
  <sheetViews>
    <sheetView showGridLines="0" showZeros="0" workbookViewId="0" topLeftCell="A1">
      <selection activeCell="A1" sqref="A1"/>
    </sheetView>
  </sheetViews>
  <sheetFormatPr defaultColWidth="9.140625" defaultRowHeight="12.75"/>
  <cols>
    <col min="1" max="1" width="2.421875" style="56" customWidth="1"/>
    <col min="2" max="2" width="29.8515625" style="56" customWidth="1"/>
    <col min="3" max="6" width="8.421875" style="56" customWidth="1"/>
    <col min="7" max="17" width="8.00390625" style="57" customWidth="1"/>
    <col min="18" max="18" width="8.421875" style="57" customWidth="1"/>
    <col min="19" max="25" width="8.00390625" style="57" customWidth="1"/>
    <col min="26" max="29" width="8.00390625" style="56" customWidth="1"/>
    <col min="30" max="30" width="0" style="56" hidden="1" customWidth="1"/>
    <col min="31" max="16384" width="8.00390625" style="56" customWidth="1"/>
  </cols>
  <sheetData>
    <row r="1" ht="15">
      <c r="B1" s="155" t="s">
        <v>127</v>
      </c>
    </row>
    <row r="2" ht="15">
      <c r="B2" s="155" t="s">
        <v>102</v>
      </c>
    </row>
    <row r="3" spans="2:18" ht="22.5" customHeight="1">
      <c r="B3" s="58" t="s">
        <v>66</v>
      </c>
      <c r="C3" s="59" t="s">
        <v>95</v>
      </c>
      <c r="D3" s="59" t="s">
        <v>96</v>
      </c>
      <c r="E3" s="59" t="s">
        <v>97</v>
      </c>
      <c r="F3" s="59" t="s">
        <v>98</v>
      </c>
      <c r="G3" s="59" t="s">
        <v>696</v>
      </c>
      <c r="H3" s="59" t="s">
        <v>766</v>
      </c>
      <c r="I3" s="60"/>
      <c r="J3" s="88"/>
      <c r="L3" s="87"/>
      <c r="M3" s="56"/>
      <c r="R3" s="87"/>
    </row>
    <row r="4" spans="2:25" ht="22.5" customHeight="1">
      <c r="B4" s="61" t="s">
        <v>68</v>
      </c>
      <c r="C4" s="62">
        <v>-56</v>
      </c>
      <c r="D4" s="62">
        <v>233</v>
      </c>
      <c r="E4" s="62">
        <v>495</v>
      </c>
      <c r="F4" s="62">
        <v>605</v>
      </c>
      <c r="G4" s="62">
        <v>589</v>
      </c>
      <c r="H4" s="62">
        <v>273</v>
      </c>
      <c r="I4" s="85"/>
      <c r="J4" s="85"/>
      <c r="K4" s="85"/>
      <c r="M4" s="89"/>
      <c r="N4" s="85"/>
      <c r="O4" s="85"/>
      <c r="P4" s="85"/>
      <c r="Q4" s="85"/>
      <c r="R4" s="85"/>
      <c r="S4" s="85"/>
      <c r="W4" s="85"/>
      <c r="X4" s="85"/>
      <c r="Y4" s="110"/>
    </row>
    <row r="5" spans="2:25" ht="12">
      <c r="B5" s="61" t="s">
        <v>69</v>
      </c>
      <c r="C5" s="62">
        <v>230</v>
      </c>
      <c r="D5" s="62">
        <v>243</v>
      </c>
      <c r="E5" s="62">
        <v>251</v>
      </c>
      <c r="F5" s="62">
        <v>205</v>
      </c>
      <c r="G5" s="62">
        <v>253</v>
      </c>
      <c r="H5" s="62">
        <v>292</v>
      </c>
      <c r="I5" s="85"/>
      <c r="J5" s="85"/>
      <c r="K5" s="85"/>
      <c r="M5" s="89"/>
      <c r="N5" s="85"/>
      <c r="O5" s="85"/>
      <c r="P5" s="85"/>
      <c r="Q5" s="85"/>
      <c r="R5" s="85"/>
      <c r="S5" s="85"/>
      <c r="W5" s="85"/>
      <c r="X5" s="85"/>
      <c r="Y5" s="110"/>
    </row>
    <row r="6" spans="2:25" ht="12">
      <c r="B6" s="61" t="s">
        <v>70</v>
      </c>
      <c r="C6" s="62">
        <v>-96</v>
      </c>
      <c r="D6" s="62">
        <v>-506</v>
      </c>
      <c r="E6" s="62">
        <v>-102</v>
      </c>
      <c r="F6" s="62">
        <v>-259</v>
      </c>
      <c r="G6" s="62">
        <v>-9</v>
      </c>
      <c r="H6" s="62">
        <v>-360</v>
      </c>
      <c r="I6" s="85"/>
      <c r="J6" s="85"/>
      <c r="K6" s="85"/>
      <c r="M6" s="89"/>
      <c r="N6" s="85"/>
      <c r="O6" s="85"/>
      <c r="P6" s="85"/>
      <c r="Q6" s="85"/>
      <c r="R6" s="85"/>
      <c r="S6" s="85"/>
      <c r="W6" s="85"/>
      <c r="X6" s="85"/>
      <c r="Y6" s="110"/>
    </row>
    <row r="7" spans="2:25" ht="12">
      <c r="B7" s="61" t="s">
        <v>71</v>
      </c>
      <c r="C7" s="62">
        <v>-307</v>
      </c>
      <c r="D7" s="62">
        <v>-337</v>
      </c>
      <c r="E7" s="62">
        <v>-325</v>
      </c>
      <c r="F7" s="62">
        <v>-326</v>
      </c>
      <c r="G7" s="62">
        <v>-356</v>
      </c>
      <c r="H7" s="62">
        <v>-361</v>
      </c>
      <c r="I7" s="85"/>
      <c r="J7" s="85"/>
      <c r="K7" s="85"/>
      <c r="L7" s="66"/>
      <c r="M7" s="89"/>
      <c r="N7" s="85"/>
      <c r="O7" s="85"/>
      <c r="P7" s="85"/>
      <c r="Q7" s="85"/>
      <c r="R7" s="85"/>
      <c r="S7" s="85"/>
      <c r="W7" s="85"/>
      <c r="X7" s="85"/>
      <c r="Y7" s="110"/>
    </row>
    <row r="8" spans="2:25" ht="12">
      <c r="B8" s="64" t="s">
        <v>72</v>
      </c>
      <c r="C8" s="62">
        <v>73</v>
      </c>
      <c r="D8" s="62">
        <v>-72</v>
      </c>
      <c r="E8" s="62">
        <v>-323</v>
      </c>
      <c r="F8" s="62">
        <v>130</v>
      </c>
      <c r="G8" s="62">
        <v>-155</v>
      </c>
      <c r="H8" s="62">
        <v>-44</v>
      </c>
      <c r="I8" s="85"/>
      <c r="J8" s="85"/>
      <c r="K8" s="85"/>
      <c r="L8" s="66"/>
      <c r="M8" s="89"/>
      <c r="N8" s="85"/>
      <c r="O8" s="85"/>
      <c r="P8" s="85"/>
      <c r="Q8" s="85"/>
      <c r="R8" s="85"/>
      <c r="S8" s="85"/>
      <c r="W8" s="85"/>
      <c r="X8" s="85"/>
      <c r="Y8" s="110"/>
    </row>
    <row r="9" spans="2:25" s="72" customFormat="1" ht="22.5" customHeight="1">
      <c r="B9" s="67" t="s">
        <v>73</v>
      </c>
      <c r="C9" s="68">
        <v>-156</v>
      </c>
      <c r="D9" s="68">
        <v>-439</v>
      </c>
      <c r="E9" s="68">
        <v>-4</v>
      </c>
      <c r="F9" s="68">
        <v>355</v>
      </c>
      <c r="G9" s="68">
        <v>322</v>
      </c>
      <c r="H9" s="68">
        <v>-200</v>
      </c>
      <c r="I9" s="85"/>
      <c r="J9" s="69"/>
      <c r="K9" s="85"/>
      <c r="L9" s="60"/>
      <c r="M9" s="60"/>
      <c r="N9" s="69"/>
      <c r="O9" s="69"/>
      <c r="P9" s="69"/>
      <c r="Q9" s="69"/>
      <c r="R9" s="69"/>
      <c r="S9" s="85"/>
      <c r="T9" s="71"/>
      <c r="U9" s="71"/>
      <c r="V9" s="71"/>
      <c r="W9" s="85"/>
      <c r="X9" s="85"/>
      <c r="Y9" s="110"/>
    </row>
    <row r="10" spans="2:25" ht="12">
      <c r="B10" s="61" t="s">
        <v>74</v>
      </c>
      <c r="C10" s="62">
        <v>-1027</v>
      </c>
      <c r="D10" s="62">
        <v>-1073</v>
      </c>
      <c r="E10" s="62">
        <v>-1104</v>
      </c>
      <c r="F10" s="62">
        <v>-1042</v>
      </c>
      <c r="G10" s="62">
        <v>-1069</v>
      </c>
      <c r="H10" s="62">
        <v>-999</v>
      </c>
      <c r="I10" s="85"/>
      <c r="J10" s="85"/>
      <c r="K10" s="85"/>
      <c r="L10" s="66"/>
      <c r="M10" s="89"/>
      <c r="N10" s="85"/>
      <c r="O10" s="85"/>
      <c r="P10" s="85"/>
      <c r="Q10" s="85"/>
      <c r="R10" s="85"/>
      <c r="S10" s="85"/>
      <c r="W10" s="85"/>
      <c r="X10" s="85"/>
      <c r="Y10" s="110"/>
    </row>
    <row r="11" spans="2:25" ht="12">
      <c r="B11" s="73" t="s">
        <v>75</v>
      </c>
      <c r="C11" s="62">
        <v>947</v>
      </c>
      <c r="D11" s="62">
        <v>1032</v>
      </c>
      <c r="E11" s="62">
        <v>997</v>
      </c>
      <c r="F11" s="62">
        <v>1045</v>
      </c>
      <c r="G11" s="62">
        <v>1044</v>
      </c>
      <c r="H11" s="62">
        <v>1057</v>
      </c>
      <c r="I11" s="85"/>
      <c r="J11" s="85"/>
      <c r="K11" s="85"/>
      <c r="L11" s="66"/>
      <c r="M11" s="89"/>
      <c r="N11" s="85"/>
      <c r="O11" s="85"/>
      <c r="P11" s="85"/>
      <c r="Q11" s="85"/>
      <c r="R11" s="85"/>
      <c r="S11" s="85"/>
      <c r="W11" s="85"/>
      <c r="X11" s="85"/>
      <c r="Y11" s="110"/>
    </row>
    <row r="12" spans="2:25" ht="11.25" customHeight="1" hidden="1">
      <c r="B12" s="73" t="s">
        <v>103</v>
      </c>
      <c r="C12" s="62">
        <v>0</v>
      </c>
      <c r="D12" s="62">
        <v>0</v>
      </c>
      <c r="E12" s="62">
        <v>0</v>
      </c>
      <c r="F12" s="62">
        <v>0</v>
      </c>
      <c r="G12" s="62">
        <v>0</v>
      </c>
      <c r="H12" s="62"/>
      <c r="I12" s="85"/>
      <c r="J12" s="85"/>
      <c r="K12" s="85"/>
      <c r="M12" s="89"/>
      <c r="N12" s="85"/>
      <c r="O12" s="85"/>
      <c r="P12" s="85"/>
      <c r="Q12" s="85"/>
      <c r="R12" s="85"/>
      <c r="S12" s="85"/>
      <c r="W12" s="85"/>
      <c r="X12" s="85"/>
      <c r="Y12" s="110"/>
    </row>
    <row r="13" spans="2:25" ht="11.25" customHeight="1" hidden="1">
      <c r="B13" s="73" t="s">
        <v>104</v>
      </c>
      <c r="C13" s="62">
        <v>0</v>
      </c>
      <c r="D13" s="62">
        <v>0</v>
      </c>
      <c r="E13" s="62">
        <v>0</v>
      </c>
      <c r="F13" s="62">
        <v>0</v>
      </c>
      <c r="G13" s="62">
        <v>0</v>
      </c>
      <c r="H13" s="62"/>
      <c r="I13" s="85"/>
      <c r="J13" s="85"/>
      <c r="K13" s="85"/>
      <c r="M13" s="89"/>
      <c r="N13" s="85"/>
      <c r="O13" s="85"/>
      <c r="P13" s="85"/>
      <c r="Q13" s="85"/>
      <c r="R13" s="85"/>
      <c r="S13" s="85"/>
      <c r="W13" s="85"/>
      <c r="X13" s="85"/>
      <c r="Y13" s="110"/>
    </row>
    <row r="14" spans="2:25" ht="22.5" customHeight="1">
      <c r="B14" s="74" t="s">
        <v>76</v>
      </c>
      <c r="C14" s="62">
        <v>-146</v>
      </c>
      <c r="D14" s="62">
        <v>-143</v>
      </c>
      <c r="E14" s="62">
        <v>-135</v>
      </c>
      <c r="F14" s="62">
        <v>-132</v>
      </c>
      <c r="G14" s="62">
        <v>-127</v>
      </c>
      <c r="H14" s="62">
        <v>-127</v>
      </c>
      <c r="I14" s="85"/>
      <c r="J14" s="85"/>
      <c r="K14" s="85"/>
      <c r="M14" s="89"/>
      <c r="N14" s="85"/>
      <c r="O14" s="85"/>
      <c r="P14" s="85"/>
      <c r="Q14" s="85"/>
      <c r="R14" s="85"/>
      <c r="S14" s="85"/>
      <c r="W14" s="85"/>
      <c r="X14" s="85"/>
      <c r="Y14" s="110"/>
    </row>
    <row r="15" spans="2:25" ht="11.25" customHeight="1">
      <c r="B15" s="73" t="s">
        <v>77</v>
      </c>
      <c r="C15" s="62">
        <v>0</v>
      </c>
      <c r="D15" s="62">
        <v>0</v>
      </c>
      <c r="E15" s="62">
        <v>-755</v>
      </c>
      <c r="F15" s="62">
        <v>-9</v>
      </c>
      <c r="G15" s="62">
        <v>0</v>
      </c>
      <c r="H15" s="62">
        <v>0</v>
      </c>
      <c r="I15" s="85"/>
      <c r="J15" s="85"/>
      <c r="K15" s="85"/>
      <c r="M15" s="89"/>
      <c r="N15" s="85"/>
      <c r="O15" s="85"/>
      <c r="P15" s="85"/>
      <c r="Q15" s="85"/>
      <c r="R15" s="85"/>
      <c r="S15" s="85"/>
      <c r="W15" s="85"/>
      <c r="X15" s="85"/>
      <c r="Y15" s="110"/>
    </row>
    <row r="16" spans="2:25" s="72" customFormat="1" ht="22.5" customHeight="1">
      <c r="B16" s="67" t="s">
        <v>78</v>
      </c>
      <c r="C16" s="68">
        <v>-226</v>
      </c>
      <c r="D16" s="68">
        <v>-184</v>
      </c>
      <c r="E16" s="68">
        <v>-997</v>
      </c>
      <c r="F16" s="68">
        <v>-138</v>
      </c>
      <c r="G16" s="68">
        <v>-152</v>
      </c>
      <c r="H16" s="68">
        <v>-69</v>
      </c>
      <c r="I16" s="85"/>
      <c r="J16" s="69"/>
      <c r="K16" s="85"/>
      <c r="L16" s="60"/>
      <c r="M16" s="60"/>
      <c r="N16" s="69"/>
      <c r="O16" s="69"/>
      <c r="P16" s="69"/>
      <c r="Q16" s="69"/>
      <c r="R16" s="69"/>
      <c r="S16" s="85"/>
      <c r="T16" s="71"/>
      <c r="U16" s="71"/>
      <c r="V16" s="71"/>
      <c r="W16" s="85"/>
      <c r="X16" s="85"/>
      <c r="Y16" s="110"/>
    </row>
    <row r="17" spans="2:25" s="72" customFormat="1" ht="15.75" customHeight="1">
      <c r="B17" s="75" t="s">
        <v>79</v>
      </c>
      <c r="C17" s="76">
        <v>-382</v>
      </c>
      <c r="D17" s="76">
        <v>-623</v>
      </c>
      <c r="E17" s="76">
        <v>-1001</v>
      </c>
      <c r="F17" s="76">
        <v>217</v>
      </c>
      <c r="G17" s="76">
        <v>170</v>
      </c>
      <c r="H17" s="76">
        <v>-269</v>
      </c>
      <c r="I17" s="85"/>
      <c r="J17" s="69"/>
      <c r="K17" s="85"/>
      <c r="L17" s="60"/>
      <c r="M17" s="60"/>
      <c r="N17" s="69"/>
      <c r="O17" s="69"/>
      <c r="P17" s="69"/>
      <c r="Q17" s="69"/>
      <c r="R17" s="69"/>
      <c r="S17" s="85"/>
      <c r="T17" s="71"/>
      <c r="U17" s="71"/>
      <c r="V17" s="71"/>
      <c r="W17" s="85"/>
      <c r="X17" s="85"/>
      <c r="Y17" s="110"/>
    </row>
    <row r="18" spans="2:25" s="79" customFormat="1" ht="24">
      <c r="B18" s="77" t="s">
        <v>80</v>
      </c>
      <c r="C18" s="93">
        <v>-1</v>
      </c>
      <c r="D18" s="93">
        <v>-1</v>
      </c>
      <c r="E18" s="93">
        <v>0</v>
      </c>
      <c r="F18" s="93">
        <v>2</v>
      </c>
      <c r="G18" s="93">
        <v>0</v>
      </c>
      <c r="H18" s="93">
        <v>0</v>
      </c>
      <c r="I18" s="85"/>
      <c r="J18" s="85"/>
      <c r="K18" s="85"/>
      <c r="L18" s="57"/>
      <c r="M18" s="89"/>
      <c r="N18" s="85"/>
      <c r="O18" s="85"/>
      <c r="P18" s="85"/>
      <c r="Q18" s="85"/>
      <c r="R18" s="407"/>
      <c r="S18" s="85"/>
      <c r="T18" s="78"/>
      <c r="U18" s="78"/>
      <c r="V18" s="78"/>
      <c r="W18" s="85"/>
      <c r="X18" s="85"/>
      <c r="Y18" s="110"/>
    </row>
    <row r="19" spans="2:25" ht="12">
      <c r="B19" s="64" t="s">
        <v>81</v>
      </c>
      <c r="C19" s="62">
        <v>-81</v>
      </c>
      <c r="D19" s="62">
        <v>-65</v>
      </c>
      <c r="E19" s="62">
        <v>6</v>
      </c>
      <c r="F19" s="62">
        <v>-81</v>
      </c>
      <c r="G19" s="62">
        <v>112</v>
      </c>
      <c r="H19" s="62">
        <v>85</v>
      </c>
      <c r="I19" s="85"/>
      <c r="J19" s="85"/>
      <c r="K19" s="85"/>
      <c r="M19" s="89"/>
      <c r="N19" s="85"/>
      <c r="O19" s="85"/>
      <c r="P19" s="85"/>
      <c r="Q19" s="85"/>
      <c r="R19" s="85"/>
      <c r="S19" s="85"/>
      <c r="W19" s="85"/>
      <c r="X19" s="85"/>
      <c r="Y19" s="110"/>
    </row>
    <row r="20" spans="2:25" s="83" customFormat="1" ht="22.5" customHeight="1">
      <c r="B20" s="80" t="s">
        <v>82</v>
      </c>
      <c r="C20" s="80">
        <v>-464</v>
      </c>
      <c r="D20" s="80">
        <v>-689</v>
      </c>
      <c r="E20" s="80">
        <v>-995</v>
      </c>
      <c r="F20" s="80">
        <v>138</v>
      </c>
      <c r="G20" s="80">
        <v>282</v>
      </c>
      <c r="H20" s="80">
        <v>-184</v>
      </c>
      <c r="I20" s="85"/>
      <c r="J20" s="81"/>
      <c r="K20" s="85"/>
      <c r="L20" s="60"/>
      <c r="M20" s="60"/>
      <c r="N20" s="81"/>
      <c r="O20" s="81"/>
      <c r="P20" s="81"/>
      <c r="Q20" s="81"/>
      <c r="R20" s="81"/>
      <c r="S20" s="85"/>
      <c r="T20" s="82"/>
      <c r="U20" s="82"/>
      <c r="V20" s="82"/>
      <c r="W20" s="85"/>
      <c r="X20" s="85"/>
      <c r="Y20" s="110"/>
    </row>
    <row r="21" spans="2:25" ht="11.25">
      <c r="B21" s="85"/>
      <c r="C21" s="86"/>
      <c r="D21" s="86"/>
      <c r="E21" s="86"/>
      <c r="F21" s="86"/>
      <c r="R21" s="63"/>
      <c r="W21" s="66"/>
      <c r="X21" s="66"/>
      <c r="Y21" s="66"/>
    </row>
  </sheetData>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12.xml><?xml version="1.0" encoding="utf-8"?>
<worksheet xmlns="http://schemas.openxmlformats.org/spreadsheetml/2006/main" xmlns:r="http://schemas.openxmlformats.org/officeDocument/2006/relationships">
  <dimension ref="A1:J97"/>
  <sheetViews>
    <sheetView showGridLines="0" showZeros="0" workbookViewId="0" topLeftCell="A1">
      <selection activeCell="A1" sqref="A1"/>
    </sheetView>
  </sheetViews>
  <sheetFormatPr defaultColWidth="9.140625" defaultRowHeight="12.75"/>
  <cols>
    <col min="1" max="1" width="32.57421875" style="144" customWidth="1"/>
    <col min="2" max="10" width="8.00390625" style="142" customWidth="1"/>
    <col min="12" max="16384" width="8.00390625" style="142" customWidth="1"/>
  </cols>
  <sheetData>
    <row r="1" spans="1:9" ht="15">
      <c r="A1" s="458" t="s">
        <v>153</v>
      </c>
      <c r="B1" s="436"/>
      <c r="C1" s="436"/>
      <c r="D1" s="436"/>
      <c r="E1" s="436"/>
      <c r="F1" s="436"/>
      <c r="G1" s="436"/>
      <c r="H1" s="436"/>
      <c r="I1" s="436"/>
    </row>
    <row r="2" spans="1:10" ht="24">
      <c r="A2" s="437" t="s">
        <v>66</v>
      </c>
      <c r="B2" s="240" t="s">
        <v>154</v>
      </c>
      <c r="C2" s="240" t="s">
        <v>155</v>
      </c>
      <c r="D2" s="240" t="s">
        <v>94</v>
      </c>
      <c r="E2" s="240" t="s">
        <v>95</v>
      </c>
      <c r="F2" s="240" t="s">
        <v>156</v>
      </c>
      <c r="G2" s="240" t="s">
        <v>157</v>
      </c>
      <c r="H2" s="240" t="s">
        <v>98</v>
      </c>
      <c r="I2" s="240" t="s">
        <v>696</v>
      </c>
      <c r="J2" s="240" t="s">
        <v>766</v>
      </c>
    </row>
    <row r="3" spans="1:10" s="143" customFormat="1" ht="12">
      <c r="A3" s="438" t="s">
        <v>73</v>
      </c>
      <c r="B3" s="439">
        <v>7485</v>
      </c>
      <c r="C3" s="439">
        <v>4933</v>
      </c>
      <c r="D3" s="439">
        <v>4839</v>
      </c>
      <c r="E3" s="439">
        <v>4766</v>
      </c>
      <c r="F3" s="439">
        <v>5126</v>
      </c>
      <c r="G3" s="439">
        <v>4871</v>
      </c>
      <c r="H3" s="439">
        <v>5613</v>
      </c>
      <c r="I3" s="439">
        <v>5399</v>
      </c>
      <c r="J3" s="439">
        <v>6097</v>
      </c>
    </row>
    <row r="4" spans="1:10" s="143" customFormat="1" ht="12">
      <c r="A4" s="440" t="s">
        <v>78</v>
      </c>
      <c r="B4" s="439">
        <v>-4785</v>
      </c>
      <c r="C4" s="439">
        <v>-2956</v>
      </c>
      <c r="D4" s="439">
        <v>-2883</v>
      </c>
      <c r="E4" s="439">
        <v>-3427</v>
      </c>
      <c r="F4" s="439">
        <v>-3669</v>
      </c>
      <c r="G4" s="439">
        <v>-3348</v>
      </c>
      <c r="H4" s="439">
        <v>-3612</v>
      </c>
      <c r="I4" s="439">
        <v>-3899</v>
      </c>
      <c r="J4" s="439">
        <v>-4108</v>
      </c>
    </row>
    <row r="5" spans="1:10" s="143" customFormat="1" ht="12">
      <c r="A5" s="441" t="s">
        <v>79</v>
      </c>
      <c r="B5" s="442">
        <v>2700</v>
      </c>
      <c r="C5" s="442">
        <v>1977</v>
      </c>
      <c r="D5" s="442">
        <v>1956</v>
      </c>
      <c r="E5" s="442">
        <v>1339</v>
      </c>
      <c r="F5" s="442">
        <v>1457</v>
      </c>
      <c r="G5" s="442">
        <v>1523</v>
      </c>
      <c r="H5" s="442">
        <v>2001</v>
      </c>
      <c r="I5" s="442">
        <v>1500</v>
      </c>
      <c r="J5" s="442">
        <v>1989</v>
      </c>
    </row>
    <row r="6" spans="1:10" s="143" customFormat="1" ht="24">
      <c r="A6" s="443" t="s">
        <v>80</v>
      </c>
      <c r="B6" s="444"/>
      <c r="C6" s="444"/>
      <c r="D6" s="444"/>
      <c r="E6" s="444"/>
      <c r="F6" s="444"/>
      <c r="G6" s="444"/>
      <c r="H6" s="444">
        <v>0</v>
      </c>
      <c r="I6" s="444">
        <v>2</v>
      </c>
      <c r="J6" s="444">
        <v>-2</v>
      </c>
    </row>
    <row r="7" spans="1:10" s="144" customFormat="1" ht="12">
      <c r="A7" s="445" t="s">
        <v>81</v>
      </c>
      <c r="B7" s="444">
        <v>-450</v>
      </c>
      <c r="C7" s="444">
        <v>-139</v>
      </c>
      <c r="D7" s="444">
        <v>-260</v>
      </c>
      <c r="E7" s="444">
        <v>-192</v>
      </c>
      <c r="F7" s="444">
        <v>-13</v>
      </c>
      <c r="G7" s="444">
        <v>3</v>
      </c>
      <c r="H7" s="444">
        <v>-126</v>
      </c>
      <c r="I7" s="444">
        <v>-125</v>
      </c>
      <c r="J7" s="444"/>
    </row>
    <row r="8" spans="1:10" s="145" customFormat="1" ht="12">
      <c r="A8" s="446" t="s">
        <v>82</v>
      </c>
      <c r="B8" s="446">
        <v>2250</v>
      </c>
      <c r="C8" s="446">
        <v>1838</v>
      </c>
      <c r="D8" s="446">
        <v>1696</v>
      </c>
      <c r="E8" s="446">
        <v>1147</v>
      </c>
      <c r="F8" s="446">
        <v>1444</v>
      </c>
      <c r="G8" s="446">
        <v>1526</v>
      </c>
      <c r="H8" s="446">
        <v>1875</v>
      </c>
      <c r="I8" s="446">
        <v>1377</v>
      </c>
      <c r="J8" s="446">
        <v>1987</v>
      </c>
    </row>
    <row r="9" spans="1:9" s="145" customFormat="1" ht="12">
      <c r="A9" s="447" t="s">
        <v>160</v>
      </c>
      <c r="B9" s="448"/>
      <c r="C9" s="448"/>
      <c r="D9" s="448"/>
      <c r="E9" s="448"/>
      <c r="F9" s="448"/>
      <c r="G9" s="448"/>
      <c r="H9" s="448"/>
      <c r="I9" s="448"/>
    </row>
    <row r="10" spans="1:9" s="146" customFormat="1" ht="11.25">
      <c r="A10" s="449"/>
      <c r="B10" s="449"/>
      <c r="C10" s="449"/>
      <c r="D10" s="449"/>
      <c r="E10" s="449"/>
      <c r="F10" s="449"/>
      <c r="G10" s="449"/>
      <c r="H10" s="449"/>
      <c r="I10" s="449"/>
    </row>
    <row r="11" spans="1:9" ht="15">
      <c r="A11" s="458" t="s">
        <v>161</v>
      </c>
      <c r="B11" s="436"/>
      <c r="C11" s="436"/>
      <c r="D11" s="436"/>
      <c r="E11" s="436"/>
      <c r="F11" s="436"/>
      <c r="G11" s="436"/>
      <c r="H11" s="436"/>
      <c r="I11" s="436"/>
    </row>
    <row r="12" spans="1:10" ht="24">
      <c r="A12" s="437" t="s">
        <v>66</v>
      </c>
      <c r="B12" s="240" t="s">
        <v>154</v>
      </c>
      <c r="C12" s="240" t="s">
        <v>155</v>
      </c>
      <c r="D12" s="240" t="s">
        <v>94</v>
      </c>
      <c r="E12" s="240" t="s">
        <v>95</v>
      </c>
      <c r="F12" s="240" t="s">
        <v>156</v>
      </c>
      <c r="G12" s="240" t="s">
        <v>157</v>
      </c>
      <c r="H12" s="240" t="s">
        <v>98</v>
      </c>
      <c r="I12" s="240" t="s">
        <v>696</v>
      </c>
      <c r="J12" s="240" t="s">
        <v>766</v>
      </c>
    </row>
    <row r="13" spans="1:10" s="143" customFormat="1" ht="12">
      <c r="A13" s="438" t="s">
        <v>73</v>
      </c>
      <c r="B13" s="439">
        <v>966</v>
      </c>
      <c r="C13" s="439">
        <v>896</v>
      </c>
      <c r="D13" s="439">
        <v>850</v>
      </c>
      <c r="E13" s="439">
        <v>726</v>
      </c>
      <c r="F13" s="439">
        <v>721</v>
      </c>
      <c r="G13" s="439">
        <v>649</v>
      </c>
      <c r="H13" s="439">
        <v>749</v>
      </c>
      <c r="I13" s="439">
        <v>701</v>
      </c>
      <c r="J13" s="439">
        <v>753</v>
      </c>
    </row>
    <row r="14" spans="1:10" s="143" customFormat="1" ht="12">
      <c r="A14" s="440" t="s">
        <v>78</v>
      </c>
      <c r="B14" s="439">
        <v>-372</v>
      </c>
      <c r="C14" s="439">
        <v>-393</v>
      </c>
      <c r="D14" s="439">
        <v>-236</v>
      </c>
      <c r="E14" s="439">
        <v>-335</v>
      </c>
      <c r="F14" s="439">
        <v>-305</v>
      </c>
      <c r="G14" s="439">
        <v>-301</v>
      </c>
      <c r="H14" s="439">
        <v>-374</v>
      </c>
      <c r="I14" s="439">
        <v>-266</v>
      </c>
      <c r="J14" s="439">
        <v>-299</v>
      </c>
    </row>
    <row r="15" spans="1:10" s="143" customFormat="1" ht="12">
      <c r="A15" s="441" t="s">
        <v>79</v>
      </c>
      <c r="B15" s="442">
        <v>594</v>
      </c>
      <c r="C15" s="442">
        <v>503</v>
      </c>
      <c r="D15" s="442">
        <v>614</v>
      </c>
      <c r="E15" s="442">
        <v>391</v>
      </c>
      <c r="F15" s="442">
        <v>416</v>
      </c>
      <c r="G15" s="442">
        <v>348</v>
      </c>
      <c r="H15" s="442">
        <v>375</v>
      </c>
      <c r="I15" s="442">
        <v>435</v>
      </c>
      <c r="J15" s="442">
        <f>SUM(J13:J14)</f>
        <v>454</v>
      </c>
    </row>
    <row r="16" spans="1:10" s="143" customFormat="1" ht="24">
      <c r="A16" s="443" t="s">
        <v>80</v>
      </c>
      <c r="B16" s="444"/>
      <c r="C16" s="444"/>
      <c r="D16" s="444"/>
      <c r="E16" s="444"/>
      <c r="F16" s="444"/>
      <c r="G16" s="444"/>
      <c r="H16" s="444">
        <v>0</v>
      </c>
      <c r="I16" s="444"/>
      <c r="J16" s="444"/>
    </row>
    <row r="17" spans="1:10" s="144" customFormat="1" ht="12">
      <c r="A17" s="445" t="s">
        <v>81</v>
      </c>
      <c r="B17" s="444">
        <v>-73</v>
      </c>
      <c r="C17" s="444">
        <v>-44</v>
      </c>
      <c r="D17" s="444">
        <v>-28</v>
      </c>
      <c r="E17" s="444">
        <v>-51</v>
      </c>
      <c r="F17" s="444">
        <v>-37</v>
      </c>
      <c r="G17" s="444">
        <v>-24</v>
      </c>
      <c r="H17" s="444">
        <v>-31</v>
      </c>
      <c r="I17" s="444">
        <v>-35</v>
      </c>
      <c r="J17" s="444">
        <v>-20</v>
      </c>
    </row>
    <row r="18" spans="1:10" s="145" customFormat="1" ht="12">
      <c r="A18" s="446" t="s">
        <v>82</v>
      </c>
      <c r="B18" s="446">
        <v>521</v>
      </c>
      <c r="C18" s="446">
        <v>459</v>
      </c>
      <c r="D18" s="446">
        <v>586</v>
      </c>
      <c r="E18" s="446">
        <v>340</v>
      </c>
      <c r="F18" s="446">
        <v>379</v>
      </c>
      <c r="G18" s="446">
        <v>324</v>
      </c>
      <c r="H18" s="446">
        <v>344</v>
      </c>
      <c r="I18" s="446">
        <v>400</v>
      </c>
      <c r="J18" s="446">
        <f>SUM(J15:J17)</f>
        <v>434</v>
      </c>
    </row>
    <row r="19" spans="1:10" s="146" customFormat="1" ht="11.25">
      <c r="A19" s="449"/>
      <c r="B19" s="449"/>
      <c r="C19" s="449"/>
      <c r="D19" s="449"/>
      <c r="E19" s="449"/>
      <c r="F19" s="449"/>
      <c r="G19" s="449"/>
      <c r="H19" s="449"/>
      <c r="I19" s="449"/>
      <c r="J19" s="449"/>
    </row>
    <row r="20" spans="1:10" ht="15">
      <c r="A20" s="458" t="s">
        <v>162</v>
      </c>
      <c r="B20" s="436"/>
      <c r="C20" s="436"/>
      <c r="D20" s="436"/>
      <c r="E20" s="436"/>
      <c r="F20" s="436"/>
      <c r="G20" s="436"/>
      <c r="H20" s="436"/>
      <c r="I20" s="436"/>
      <c r="J20" s="436"/>
    </row>
    <row r="21" spans="1:10" ht="24">
      <c r="A21" s="437" t="s">
        <v>66</v>
      </c>
      <c r="B21" s="240" t="s">
        <v>154</v>
      </c>
      <c r="C21" s="240" t="s">
        <v>155</v>
      </c>
      <c r="D21" s="240" t="s">
        <v>94</v>
      </c>
      <c r="E21" s="240" t="s">
        <v>95</v>
      </c>
      <c r="F21" s="240" t="s">
        <v>156</v>
      </c>
      <c r="G21" s="240" t="s">
        <v>157</v>
      </c>
      <c r="H21" s="240" t="s">
        <v>98</v>
      </c>
      <c r="I21" s="240" t="s">
        <v>696</v>
      </c>
      <c r="J21" s="240" t="s">
        <v>766</v>
      </c>
    </row>
    <row r="22" spans="1:10" s="143" customFormat="1" ht="12">
      <c r="A22" s="438" t="s">
        <v>73</v>
      </c>
      <c r="B22" s="439">
        <v>798</v>
      </c>
      <c r="C22" s="439">
        <v>752</v>
      </c>
      <c r="D22" s="439">
        <v>785</v>
      </c>
      <c r="E22" s="439">
        <v>724</v>
      </c>
      <c r="F22" s="439">
        <v>842</v>
      </c>
      <c r="G22" s="439">
        <v>731</v>
      </c>
      <c r="H22" s="439">
        <v>723</v>
      </c>
      <c r="I22" s="439">
        <v>708</v>
      </c>
      <c r="J22" s="439">
        <v>706</v>
      </c>
    </row>
    <row r="23" spans="1:10" s="143" customFormat="1" ht="12">
      <c r="A23" s="440" t="s">
        <v>78</v>
      </c>
      <c r="B23" s="439">
        <v>-453</v>
      </c>
      <c r="C23" s="439">
        <v>-368</v>
      </c>
      <c r="D23" s="439">
        <v>-323</v>
      </c>
      <c r="E23" s="439">
        <v>-380</v>
      </c>
      <c r="F23" s="439">
        <v>-422</v>
      </c>
      <c r="G23" s="439">
        <v>-364</v>
      </c>
      <c r="H23" s="439">
        <v>-440</v>
      </c>
      <c r="I23" s="439">
        <v>-384</v>
      </c>
      <c r="J23" s="439">
        <v>-387</v>
      </c>
    </row>
    <row r="24" spans="1:10" s="143" customFormat="1" ht="12">
      <c r="A24" s="441" t="s">
        <v>79</v>
      </c>
      <c r="B24" s="442">
        <v>345</v>
      </c>
      <c r="C24" s="442">
        <v>384</v>
      </c>
      <c r="D24" s="442">
        <v>462</v>
      </c>
      <c r="E24" s="442">
        <v>344</v>
      </c>
      <c r="F24" s="442">
        <v>420</v>
      </c>
      <c r="G24" s="442">
        <v>367</v>
      </c>
      <c r="H24" s="442">
        <v>283</v>
      </c>
      <c r="I24" s="442">
        <v>324</v>
      </c>
      <c r="J24" s="442">
        <f>SUM(J22:J23)</f>
        <v>319</v>
      </c>
    </row>
    <row r="25" spans="1:10" s="143" customFormat="1" ht="24">
      <c r="A25" s="443" t="s">
        <v>80</v>
      </c>
      <c r="B25" s="444"/>
      <c r="C25" s="444"/>
      <c r="D25" s="444"/>
      <c r="E25" s="444"/>
      <c r="F25" s="444"/>
      <c r="G25" s="444"/>
      <c r="H25" s="444">
        <v>0</v>
      </c>
      <c r="I25" s="444"/>
      <c r="J25" s="444"/>
    </row>
    <row r="26" spans="1:10" s="144" customFormat="1" ht="12">
      <c r="A26" s="445" t="s">
        <v>81</v>
      </c>
      <c r="B26" s="444">
        <v>-36</v>
      </c>
      <c r="C26" s="444">
        <v>-30</v>
      </c>
      <c r="D26" s="444">
        <v>-70</v>
      </c>
      <c r="E26" s="444">
        <v>-26</v>
      </c>
      <c r="F26" s="444">
        <v>-22</v>
      </c>
      <c r="G26" s="444">
        <v>-31</v>
      </c>
      <c r="H26" s="444">
        <v>-37</v>
      </c>
      <c r="I26" s="444">
        <v>-15</v>
      </c>
      <c r="J26" s="444">
        <v>-13</v>
      </c>
    </row>
    <row r="27" spans="1:10" s="145" customFormat="1" ht="12">
      <c r="A27" s="446" t="s">
        <v>82</v>
      </c>
      <c r="B27" s="446">
        <v>309</v>
      </c>
      <c r="C27" s="446">
        <v>354</v>
      </c>
      <c r="D27" s="446">
        <v>392</v>
      </c>
      <c r="E27" s="446">
        <v>318</v>
      </c>
      <c r="F27" s="446">
        <v>398</v>
      </c>
      <c r="G27" s="446">
        <v>336</v>
      </c>
      <c r="H27" s="446">
        <v>246</v>
      </c>
      <c r="I27" s="446">
        <v>309</v>
      </c>
      <c r="J27" s="446">
        <f>SUM(J24:J26)</f>
        <v>306</v>
      </c>
    </row>
    <row r="28" spans="1:10" s="146" customFormat="1" ht="11.25">
      <c r="A28" s="449"/>
      <c r="B28" s="449"/>
      <c r="C28" s="449"/>
      <c r="D28" s="449"/>
      <c r="E28" s="449"/>
      <c r="F28" s="449"/>
      <c r="G28" s="449"/>
      <c r="H28" s="449"/>
      <c r="I28" s="449"/>
      <c r="J28" s="449"/>
    </row>
    <row r="29" spans="1:10" ht="15">
      <c r="A29" s="458" t="s">
        <v>163</v>
      </c>
      <c r="B29" s="436"/>
      <c r="C29" s="436"/>
      <c r="D29" s="436"/>
      <c r="E29" s="436"/>
      <c r="F29" s="436"/>
      <c r="G29" s="436"/>
      <c r="H29" s="436"/>
      <c r="I29" s="436"/>
      <c r="J29" s="436"/>
    </row>
    <row r="30" spans="1:10" ht="24">
      <c r="A30" s="437" t="s">
        <v>66</v>
      </c>
      <c r="B30" s="240" t="s">
        <v>154</v>
      </c>
      <c r="C30" s="240" t="s">
        <v>155</v>
      </c>
      <c r="D30" s="240" t="s">
        <v>94</v>
      </c>
      <c r="E30" s="240" t="s">
        <v>95</v>
      </c>
      <c r="F30" s="240" t="s">
        <v>156</v>
      </c>
      <c r="G30" s="240" t="s">
        <v>157</v>
      </c>
      <c r="H30" s="240" t="s">
        <v>98</v>
      </c>
      <c r="I30" s="240" t="s">
        <v>696</v>
      </c>
      <c r="J30" s="240" t="s">
        <v>766</v>
      </c>
    </row>
    <row r="31" spans="1:10" s="143" customFormat="1" ht="12">
      <c r="A31" s="438" t="s">
        <v>73</v>
      </c>
      <c r="B31" s="439">
        <v>201</v>
      </c>
      <c r="C31" s="439">
        <v>246</v>
      </c>
      <c r="D31" s="439">
        <v>374</v>
      </c>
      <c r="E31" s="439">
        <v>254</v>
      </c>
      <c r="F31" s="439">
        <v>350</v>
      </c>
      <c r="G31" s="439">
        <v>319</v>
      </c>
      <c r="H31" s="439">
        <v>349</v>
      </c>
      <c r="I31" s="439">
        <v>338</v>
      </c>
      <c r="J31" s="439">
        <v>338</v>
      </c>
    </row>
    <row r="32" spans="1:10" s="143" customFormat="1" ht="12">
      <c r="A32" s="440" t="s">
        <v>78</v>
      </c>
      <c r="B32" s="439">
        <v>-159</v>
      </c>
      <c r="C32" s="439">
        <v>-120</v>
      </c>
      <c r="D32" s="439">
        <v>-196</v>
      </c>
      <c r="E32" s="439">
        <v>-101</v>
      </c>
      <c r="F32" s="439">
        <v>-158</v>
      </c>
      <c r="G32" s="439">
        <v>-150</v>
      </c>
      <c r="H32" s="439">
        <v>-183</v>
      </c>
      <c r="I32" s="439">
        <v>-160</v>
      </c>
      <c r="J32" s="439">
        <v>-174</v>
      </c>
    </row>
    <row r="33" spans="1:10" s="143" customFormat="1" ht="12">
      <c r="A33" s="441" t="s">
        <v>79</v>
      </c>
      <c r="B33" s="442">
        <v>42</v>
      </c>
      <c r="C33" s="442">
        <v>126</v>
      </c>
      <c r="D33" s="442">
        <v>178</v>
      </c>
      <c r="E33" s="442">
        <v>153</v>
      </c>
      <c r="F33" s="442">
        <v>192</v>
      </c>
      <c r="G33" s="442">
        <v>169</v>
      </c>
      <c r="H33" s="442">
        <v>166</v>
      </c>
      <c r="I33" s="442">
        <v>178</v>
      </c>
      <c r="J33" s="442">
        <f>SUM(J31:J32)</f>
        <v>164</v>
      </c>
    </row>
    <row r="34" spans="1:10" s="143" customFormat="1" ht="24">
      <c r="A34" s="443" t="s">
        <v>80</v>
      </c>
      <c r="B34" s="444"/>
      <c r="C34" s="444"/>
      <c r="D34" s="444"/>
      <c r="E34" s="444"/>
      <c r="F34" s="444"/>
      <c r="G34" s="444">
        <v>-1</v>
      </c>
      <c r="H34" s="444">
        <v>0</v>
      </c>
      <c r="I34" s="444"/>
      <c r="J34" s="444"/>
    </row>
    <row r="35" spans="1:10" s="144" customFormat="1" ht="12">
      <c r="A35" s="445" t="s">
        <v>81</v>
      </c>
      <c r="B35" s="444">
        <v>-5</v>
      </c>
      <c r="C35" s="444">
        <v>-8</v>
      </c>
      <c r="D35" s="444">
        <v>-2</v>
      </c>
      <c r="E35" s="444">
        <v>-3</v>
      </c>
      <c r="F35" s="444">
        <v>-10</v>
      </c>
      <c r="G35" s="444"/>
      <c r="H35" s="444">
        <v>-2</v>
      </c>
      <c r="I35" s="444"/>
      <c r="J35" s="444">
        <v>-2</v>
      </c>
    </row>
    <row r="36" spans="1:10" s="145" customFormat="1" ht="12">
      <c r="A36" s="446" t="s">
        <v>82</v>
      </c>
      <c r="B36" s="446">
        <v>37</v>
      </c>
      <c r="C36" s="446">
        <v>118</v>
      </c>
      <c r="D36" s="446">
        <v>176</v>
      </c>
      <c r="E36" s="446">
        <v>150</v>
      </c>
      <c r="F36" s="446">
        <v>182</v>
      </c>
      <c r="G36" s="446">
        <v>168</v>
      </c>
      <c r="H36" s="446">
        <v>164</v>
      </c>
      <c r="I36" s="446">
        <v>178</v>
      </c>
      <c r="J36" s="446">
        <f>SUM(J33:J35)</f>
        <v>162</v>
      </c>
    </row>
    <row r="37" spans="1:10" s="145" customFormat="1" ht="11.25">
      <c r="A37" s="450"/>
      <c r="B37" s="451"/>
      <c r="C37" s="451"/>
      <c r="D37" s="451"/>
      <c r="E37" s="451"/>
      <c r="F37" s="451"/>
      <c r="G37" s="451"/>
      <c r="H37" s="451"/>
      <c r="I37" s="451"/>
      <c r="J37" s="451"/>
    </row>
    <row r="38" spans="1:10" ht="12.75">
      <c r="A38" s="436"/>
      <c r="B38" s="436"/>
      <c r="C38" s="436"/>
      <c r="D38" s="436"/>
      <c r="E38" s="436"/>
      <c r="F38" s="436"/>
      <c r="G38" s="436"/>
      <c r="H38" s="436"/>
      <c r="I38" s="436"/>
      <c r="J38" s="436"/>
    </row>
    <row r="39" spans="1:10" ht="15">
      <c r="A39" s="458" t="s">
        <v>164</v>
      </c>
      <c r="B39" s="436"/>
      <c r="C39" s="436"/>
      <c r="D39" s="436"/>
      <c r="E39" s="436"/>
      <c r="F39" s="436"/>
      <c r="G39" s="436"/>
      <c r="H39" s="436"/>
      <c r="I39" s="436"/>
      <c r="J39" s="436"/>
    </row>
    <row r="40" spans="1:10" ht="24">
      <c r="A40" s="437" t="s">
        <v>66</v>
      </c>
      <c r="B40" s="240" t="s">
        <v>154</v>
      </c>
      <c r="C40" s="240" t="s">
        <v>155</v>
      </c>
      <c r="D40" s="240" t="s">
        <v>94</v>
      </c>
      <c r="E40" s="240" t="s">
        <v>95</v>
      </c>
      <c r="F40" s="240" t="s">
        <v>156</v>
      </c>
      <c r="G40" s="240" t="s">
        <v>157</v>
      </c>
      <c r="H40" s="240" t="s">
        <v>98</v>
      </c>
      <c r="I40" s="240" t="s">
        <v>696</v>
      </c>
      <c r="J40" s="240" t="s">
        <v>766</v>
      </c>
    </row>
    <row r="41" spans="1:10" s="143" customFormat="1" ht="12">
      <c r="A41" s="438" t="s">
        <v>73</v>
      </c>
      <c r="B41" s="439">
        <v>899</v>
      </c>
      <c r="C41" s="439">
        <v>693</v>
      </c>
      <c r="D41" s="439">
        <v>735</v>
      </c>
      <c r="E41" s="439">
        <v>669</v>
      </c>
      <c r="F41" s="439">
        <v>787</v>
      </c>
      <c r="G41" s="439">
        <v>742</v>
      </c>
      <c r="H41" s="439">
        <v>760</v>
      </c>
      <c r="I41" s="439">
        <v>742</v>
      </c>
      <c r="J41" s="439">
        <v>874</v>
      </c>
    </row>
    <row r="42" spans="1:10" s="143" customFormat="1" ht="12">
      <c r="A42" s="440" t="s">
        <v>78</v>
      </c>
      <c r="B42" s="439">
        <v>-486</v>
      </c>
      <c r="C42" s="439">
        <v>-494</v>
      </c>
      <c r="D42" s="439">
        <v>-563</v>
      </c>
      <c r="E42" s="439">
        <v>-475</v>
      </c>
      <c r="F42" s="439">
        <v>-486</v>
      </c>
      <c r="G42" s="439">
        <v>-1236</v>
      </c>
      <c r="H42" s="439">
        <v>-500</v>
      </c>
      <c r="I42" s="439">
        <v>-471</v>
      </c>
      <c r="J42" s="439">
        <v>-455</v>
      </c>
    </row>
    <row r="43" spans="1:10" s="143" customFormat="1" ht="12">
      <c r="A43" s="441" t="s">
        <v>79</v>
      </c>
      <c r="B43" s="442">
        <v>413</v>
      </c>
      <c r="C43" s="442">
        <v>199</v>
      </c>
      <c r="D43" s="442">
        <v>172</v>
      </c>
      <c r="E43" s="442">
        <v>194</v>
      </c>
      <c r="F43" s="442">
        <v>301</v>
      </c>
      <c r="G43" s="442">
        <v>-494</v>
      </c>
      <c r="H43" s="442">
        <v>260</v>
      </c>
      <c r="I43" s="442">
        <v>271</v>
      </c>
      <c r="J43" s="442">
        <f>SUM(J41:J42)</f>
        <v>419</v>
      </c>
    </row>
    <row r="44" spans="1:10" s="143" customFormat="1" ht="24">
      <c r="A44" s="443" t="s">
        <v>80</v>
      </c>
      <c r="B44" s="444">
        <v>0</v>
      </c>
      <c r="C44" s="444">
        <v>-1</v>
      </c>
      <c r="D44" s="444">
        <v>-3</v>
      </c>
      <c r="E44" s="444"/>
      <c r="F44" s="444"/>
      <c r="G44" s="444">
        <v>-2</v>
      </c>
      <c r="H44" s="444">
        <v>29</v>
      </c>
      <c r="I44" s="444">
        <v>3</v>
      </c>
      <c r="J44" s="444"/>
    </row>
    <row r="45" spans="1:10" s="144" customFormat="1" ht="12">
      <c r="A45" s="445" t="s">
        <v>81</v>
      </c>
      <c r="B45" s="444">
        <v>-87</v>
      </c>
      <c r="C45" s="444">
        <v>-93</v>
      </c>
      <c r="D45" s="444">
        <v>-90</v>
      </c>
      <c r="E45" s="444">
        <v>-41</v>
      </c>
      <c r="F45" s="444">
        <v>-35</v>
      </c>
      <c r="G45" s="444">
        <v>-24</v>
      </c>
      <c r="H45" s="444">
        <v>-43</v>
      </c>
      <c r="I45" s="444">
        <v>21</v>
      </c>
      <c r="J45" s="444">
        <v>-41</v>
      </c>
    </row>
    <row r="46" spans="1:10" s="145" customFormat="1" ht="12">
      <c r="A46" s="446" t="s">
        <v>82</v>
      </c>
      <c r="B46" s="446">
        <v>326</v>
      </c>
      <c r="C46" s="446">
        <v>105</v>
      </c>
      <c r="D46" s="446">
        <v>79</v>
      </c>
      <c r="E46" s="446">
        <v>153</v>
      </c>
      <c r="F46" s="446">
        <v>266</v>
      </c>
      <c r="G46" s="446">
        <v>-520</v>
      </c>
      <c r="H46" s="446">
        <v>246</v>
      </c>
      <c r="I46" s="446">
        <v>295</v>
      </c>
      <c r="J46" s="446">
        <f>SUM(J43:J45)</f>
        <v>378</v>
      </c>
    </row>
    <row r="47" spans="1:9" s="145" customFormat="1" ht="11.25">
      <c r="A47" s="450"/>
      <c r="B47" s="451"/>
      <c r="C47" s="451"/>
      <c r="D47" s="451"/>
      <c r="E47" s="451"/>
      <c r="F47" s="451"/>
      <c r="G47" s="451"/>
      <c r="H47" s="451"/>
      <c r="I47" s="451"/>
    </row>
    <row r="48" spans="1:9" ht="12.75">
      <c r="A48" s="452" t="s">
        <v>165</v>
      </c>
      <c r="B48" s="436"/>
      <c r="C48" s="436"/>
      <c r="D48" s="436"/>
      <c r="E48" s="436"/>
      <c r="F48" s="436"/>
      <c r="G48" s="436"/>
      <c r="H48" s="436"/>
      <c r="I48" s="436"/>
    </row>
    <row r="49" spans="1:9" ht="12.75">
      <c r="A49" s="453" t="s">
        <v>166</v>
      </c>
      <c r="B49" s="436"/>
      <c r="C49" s="436"/>
      <c r="D49" s="436"/>
      <c r="E49" s="436"/>
      <c r="F49" s="436"/>
      <c r="G49" s="436"/>
      <c r="H49" s="436"/>
      <c r="I49" s="436"/>
    </row>
    <row r="50" spans="1:9" ht="12.75">
      <c r="A50" s="454"/>
      <c r="B50" s="436"/>
      <c r="C50" s="436"/>
      <c r="D50" s="436"/>
      <c r="E50" s="436"/>
      <c r="F50" s="436"/>
      <c r="G50" s="436"/>
      <c r="H50" s="436"/>
      <c r="I50" s="436"/>
    </row>
    <row r="51" spans="1:9" ht="15">
      <c r="A51" s="458" t="s">
        <v>167</v>
      </c>
      <c r="B51" s="436"/>
      <c r="C51" s="436"/>
      <c r="D51" s="436"/>
      <c r="E51" s="436"/>
      <c r="F51" s="436"/>
      <c r="G51" s="436"/>
      <c r="H51" s="436"/>
      <c r="I51" s="436"/>
    </row>
    <row r="52" spans="1:10" s="143" customFormat="1" ht="24">
      <c r="A52" s="437" t="s">
        <v>66</v>
      </c>
      <c r="B52" s="240" t="s">
        <v>154</v>
      </c>
      <c r="C52" s="240" t="s">
        <v>155</v>
      </c>
      <c r="D52" s="240" t="s">
        <v>94</v>
      </c>
      <c r="E52" s="240" t="s">
        <v>95</v>
      </c>
      <c r="F52" s="240" t="s">
        <v>156</v>
      </c>
      <c r="G52" s="240" t="s">
        <v>157</v>
      </c>
      <c r="H52" s="240" t="s">
        <v>98</v>
      </c>
      <c r="I52" s="240" t="s">
        <v>696</v>
      </c>
      <c r="J52" s="240" t="str">
        <f>+J30</f>
        <v>Q2
2011</v>
      </c>
    </row>
    <row r="53" spans="1:10" s="143" customFormat="1" ht="12">
      <c r="A53" s="438" t="s">
        <v>73</v>
      </c>
      <c r="B53" s="439">
        <v>319</v>
      </c>
      <c r="C53" s="439">
        <v>343</v>
      </c>
      <c r="D53" s="439">
        <v>388</v>
      </c>
      <c r="E53" s="439">
        <v>315</v>
      </c>
      <c r="F53" s="439">
        <v>299</v>
      </c>
      <c r="G53" s="439">
        <v>283</v>
      </c>
      <c r="H53" s="439">
        <v>290</v>
      </c>
      <c r="I53" s="439">
        <v>272</v>
      </c>
      <c r="J53" s="439">
        <v>312</v>
      </c>
    </row>
    <row r="54" spans="1:10" s="143" customFormat="1" ht="12">
      <c r="A54" s="440" t="s">
        <v>78</v>
      </c>
      <c r="B54" s="439">
        <v>-439</v>
      </c>
      <c r="C54" s="439">
        <v>-167</v>
      </c>
      <c r="D54" s="439">
        <v>-267</v>
      </c>
      <c r="E54" s="439">
        <v>-197</v>
      </c>
      <c r="F54" s="439">
        <v>-157</v>
      </c>
      <c r="G54" s="439">
        <v>-153</v>
      </c>
      <c r="H54" s="439">
        <v>-125</v>
      </c>
      <c r="I54" s="439">
        <v>-145</v>
      </c>
      <c r="J54" s="439">
        <v>-151</v>
      </c>
    </row>
    <row r="55" spans="1:10" s="143" customFormat="1" ht="12">
      <c r="A55" s="441" t="s">
        <v>79</v>
      </c>
      <c r="B55" s="442">
        <v>-120</v>
      </c>
      <c r="C55" s="442">
        <v>176</v>
      </c>
      <c r="D55" s="442">
        <v>121</v>
      </c>
      <c r="E55" s="442">
        <v>118</v>
      </c>
      <c r="F55" s="442">
        <v>142</v>
      </c>
      <c r="G55" s="442">
        <v>130</v>
      </c>
      <c r="H55" s="442">
        <v>165</v>
      </c>
      <c r="I55" s="442">
        <v>127</v>
      </c>
      <c r="J55" s="442">
        <f>SUM(J53:J54)</f>
        <v>161</v>
      </c>
    </row>
    <row r="56" spans="1:10" s="144" customFormat="1" ht="24">
      <c r="A56" s="443" t="s">
        <v>80</v>
      </c>
      <c r="B56" s="444">
        <v>-1</v>
      </c>
      <c r="C56" s="444">
        <v>1</v>
      </c>
      <c r="D56" s="444"/>
      <c r="E56" s="444"/>
      <c r="F56" s="444"/>
      <c r="G56" s="444"/>
      <c r="H56" s="444">
        <v>1</v>
      </c>
      <c r="I56" s="444">
        <v>2</v>
      </c>
      <c r="J56" s="444">
        <v>1</v>
      </c>
    </row>
    <row r="57" spans="1:10" s="145" customFormat="1" ht="12">
      <c r="A57" s="445" t="s">
        <v>81</v>
      </c>
      <c r="B57" s="445">
        <v>-454</v>
      </c>
      <c r="C57" s="445">
        <v>-212</v>
      </c>
      <c r="D57" s="445">
        <v>-297</v>
      </c>
      <c r="E57" s="444">
        <v>-151</v>
      </c>
      <c r="F57" s="444">
        <v>-108</v>
      </c>
      <c r="G57" s="444">
        <v>10</v>
      </c>
      <c r="H57" s="444">
        <v>162</v>
      </c>
      <c r="I57" s="444">
        <v>17</v>
      </c>
      <c r="J57" s="444">
        <v>122</v>
      </c>
    </row>
    <row r="58" spans="1:10" s="145" customFormat="1" ht="12">
      <c r="A58" s="446" t="s">
        <v>82</v>
      </c>
      <c r="B58" s="446">
        <v>-575</v>
      </c>
      <c r="C58" s="446">
        <v>-35</v>
      </c>
      <c r="D58" s="446">
        <v>-176</v>
      </c>
      <c r="E58" s="446">
        <v>-33</v>
      </c>
      <c r="F58" s="446">
        <v>34</v>
      </c>
      <c r="G58" s="446">
        <v>140</v>
      </c>
      <c r="H58" s="446">
        <v>328</v>
      </c>
      <c r="I58" s="446">
        <v>146</v>
      </c>
      <c r="J58" s="446">
        <f>SUM(J55:J57)</f>
        <v>284</v>
      </c>
    </row>
    <row r="59" spans="1:10" s="146" customFormat="1" ht="12">
      <c r="A59" s="444" t="s">
        <v>168</v>
      </c>
      <c r="B59" s="455"/>
      <c r="C59" s="455"/>
      <c r="D59" s="455"/>
      <c r="E59" s="455"/>
      <c r="F59" s="455"/>
      <c r="G59" s="455"/>
      <c r="H59" s="455"/>
      <c r="I59" s="455"/>
      <c r="J59" s="455"/>
    </row>
    <row r="60" spans="1:10" ht="12.75">
      <c r="A60" s="449"/>
      <c r="B60" s="449"/>
      <c r="C60" s="449"/>
      <c r="D60" s="449"/>
      <c r="E60" s="449"/>
      <c r="F60" s="449"/>
      <c r="G60" s="449"/>
      <c r="H60" s="449"/>
      <c r="I60" s="449"/>
      <c r="J60" s="449"/>
    </row>
    <row r="61" spans="1:10" ht="15">
      <c r="A61" s="458" t="s">
        <v>169</v>
      </c>
      <c r="B61" s="436"/>
      <c r="C61" s="436"/>
      <c r="D61" s="436"/>
      <c r="E61" s="436"/>
      <c r="F61" s="436"/>
      <c r="G61" s="436"/>
      <c r="H61" s="436"/>
      <c r="I61" s="436"/>
      <c r="J61" s="436"/>
    </row>
    <row r="62" spans="1:10" s="143" customFormat="1" ht="24">
      <c r="A62" s="437" t="s">
        <v>66</v>
      </c>
      <c r="B62" s="240" t="s">
        <v>154</v>
      </c>
      <c r="C62" s="240" t="s">
        <v>155</v>
      </c>
      <c r="D62" s="240" t="s">
        <v>94</v>
      </c>
      <c r="E62" s="240" t="s">
        <v>95</v>
      </c>
      <c r="F62" s="240" t="s">
        <v>156</v>
      </c>
      <c r="G62" s="240" t="s">
        <v>157</v>
      </c>
      <c r="H62" s="240" t="s">
        <v>98</v>
      </c>
      <c r="I62" s="240" t="s">
        <v>696</v>
      </c>
      <c r="J62" s="240" t="str">
        <f>+J52</f>
        <v>Q2
2011</v>
      </c>
    </row>
    <row r="63" spans="1:10" s="143" customFormat="1" ht="12">
      <c r="A63" s="438" t="s">
        <v>73</v>
      </c>
      <c r="B63" s="439">
        <v>453</v>
      </c>
      <c r="C63" s="439">
        <v>436</v>
      </c>
      <c r="D63" s="439">
        <v>313</v>
      </c>
      <c r="E63" s="439">
        <v>297</v>
      </c>
      <c r="F63" s="439">
        <v>236</v>
      </c>
      <c r="G63" s="439">
        <v>260</v>
      </c>
      <c r="H63" s="439">
        <v>273</v>
      </c>
      <c r="I63" s="439">
        <v>241</v>
      </c>
      <c r="J63" s="439">
        <v>255</v>
      </c>
    </row>
    <row r="64" spans="1:10" s="143" customFormat="1" ht="12">
      <c r="A64" s="440" t="s">
        <v>78</v>
      </c>
      <c r="B64" s="439">
        <v>-208</v>
      </c>
      <c r="C64" s="439">
        <v>-168</v>
      </c>
      <c r="D64" s="439">
        <v>-180</v>
      </c>
      <c r="E64" s="439">
        <v>-141</v>
      </c>
      <c r="F64" s="439">
        <v>-137</v>
      </c>
      <c r="G64" s="439">
        <v>-140</v>
      </c>
      <c r="H64" s="439">
        <v>-183</v>
      </c>
      <c r="I64" s="439">
        <v>-103</v>
      </c>
      <c r="J64" s="439">
        <v>-131</v>
      </c>
    </row>
    <row r="65" spans="1:10" s="143" customFormat="1" ht="12">
      <c r="A65" s="441" t="s">
        <v>79</v>
      </c>
      <c r="B65" s="442">
        <v>245</v>
      </c>
      <c r="C65" s="442">
        <v>268</v>
      </c>
      <c r="D65" s="442">
        <v>133</v>
      </c>
      <c r="E65" s="442">
        <v>156</v>
      </c>
      <c r="F65" s="442">
        <v>99</v>
      </c>
      <c r="G65" s="442">
        <v>120</v>
      </c>
      <c r="H65" s="442">
        <v>90</v>
      </c>
      <c r="I65" s="442">
        <v>138</v>
      </c>
      <c r="J65" s="442">
        <f>SUM(J63:J64)</f>
        <v>124</v>
      </c>
    </row>
    <row r="66" spans="1:10" s="144" customFormat="1" ht="24">
      <c r="A66" s="443" t="s">
        <v>80</v>
      </c>
      <c r="B66" s="444">
        <v>-1</v>
      </c>
      <c r="C66" s="444"/>
      <c r="D66" s="444">
        <v>0</v>
      </c>
      <c r="E66" s="444"/>
      <c r="F66" s="444">
        <v>-1</v>
      </c>
      <c r="G66" s="444"/>
      <c r="H66" s="444">
        <v>-5</v>
      </c>
      <c r="I66" s="444"/>
      <c r="J66" s="444">
        <v>-4</v>
      </c>
    </row>
    <row r="67" spans="1:10" s="145" customFormat="1" ht="12">
      <c r="A67" s="445" t="s">
        <v>81</v>
      </c>
      <c r="B67" s="444">
        <v>-917</v>
      </c>
      <c r="C67" s="444">
        <v>-941</v>
      </c>
      <c r="D67" s="444">
        <v>-586</v>
      </c>
      <c r="E67" s="444">
        <v>-574</v>
      </c>
      <c r="F67" s="444">
        <v>-170</v>
      </c>
      <c r="G67" s="444">
        <v>109</v>
      </c>
      <c r="H67" s="444">
        <v>275</v>
      </c>
      <c r="I67" s="444">
        <v>182</v>
      </c>
      <c r="J67" s="444">
        <v>157</v>
      </c>
    </row>
    <row r="68" spans="1:10" s="145" customFormat="1" ht="12">
      <c r="A68" s="446" t="s">
        <v>82</v>
      </c>
      <c r="B68" s="446">
        <v>-673</v>
      </c>
      <c r="C68" s="446">
        <v>-673</v>
      </c>
      <c r="D68" s="446">
        <v>-453</v>
      </c>
      <c r="E68" s="446">
        <v>-418</v>
      </c>
      <c r="F68" s="446">
        <v>-72</v>
      </c>
      <c r="G68" s="446">
        <v>229</v>
      </c>
      <c r="H68" s="446">
        <v>360</v>
      </c>
      <c r="I68" s="446">
        <v>320</v>
      </c>
      <c r="J68" s="446">
        <f>SUM(J65:J67)</f>
        <v>277</v>
      </c>
    </row>
    <row r="69" spans="1:10" s="146" customFormat="1" ht="11.25">
      <c r="A69" s="449"/>
      <c r="B69" s="449"/>
      <c r="C69" s="449"/>
      <c r="D69" s="449"/>
      <c r="E69" s="449"/>
      <c r="F69" s="449"/>
      <c r="G69" s="449"/>
      <c r="H69" s="449"/>
      <c r="I69" s="449"/>
      <c r="J69" s="449"/>
    </row>
    <row r="70" spans="1:10" ht="15">
      <c r="A70" s="458" t="s">
        <v>170</v>
      </c>
      <c r="B70" s="436"/>
      <c r="C70" s="436"/>
      <c r="D70" s="436"/>
      <c r="E70" s="436"/>
      <c r="F70" s="436"/>
      <c r="G70" s="436"/>
      <c r="H70" s="436"/>
      <c r="I70" s="436"/>
      <c r="J70" s="436"/>
    </row>
    <row r="71" spans="1:10" ht="24">
      <c r="A71" s="437" t="s">
        <v>66</v>
      </c>
      <c r="B71" s="240" t="s">
        <v>154</v>
      </c>
      <c r="C71" s="240" t="s">
        <v>155</v>
      </c>
      <c r="D71" s="240" t="s">
        <v>94</v>
      </c>
      <c r="E71" s="240" t="s">
        <v>95</v>
      </c>
      <c r="F71" s="240" t="s">
        <v>156</v>
      </c>
      <c r="G71" s="240" t="s">
        <v>157</v>
      </c>
      <c r="H71" s="240" t="s">
        <v>98</v>
      </c>
      <c r="I71" s="240" t="s">
        <v>696</v>
      </c>
      <c r="J71" s="240" t="str">
        <f>+J52</f>
        <v>Q2
2011</v>
      </c>
    </row>
    <row r="72" spans="1:10" s="143" customFormat="1" ht="12">
      <c r="A72" s="438" t="s">
        <v>73</v>
      </c>
      <c r="B72" s="439">
        <v>430</v>
      </c>
      <c r="C72" s="439">
        <v>393</v>
      </c>
      <c r="D72" s="439">
        <v>313</v>
      </c>
      <c r="E72" s="439">
        <v>322</v>
      </c>
      <c r="F72" s="439">
        <v>357</v>
      </c>
      <c r="G72" s="439">
        <v>351</v>
      </c>
      <c r="H72" s="439">
        <v>350</v>
      </c>
      <c r="I72" s="439">
        <v>335</v>
      </c>
      <c r="J72" s="439">
        <v>347</v>
      </c>
    </row>
    <row r="73" spans="1:10" s="143" customFormat="1" ht="12">
      <c r="A73" s="440" t="s">
        <v>78</v>
      </c>
      <c r="B73" s="439">
        <v>-839</v>
      </c>
      <c r="C73" s="439">
        <v>-225</v>
      </c>
      <c r="D73" s="439">
        <v>-292</v>
      </c>
      <c r="E73" s="439">
        <v>-211</v>
      </c>
      <c r="F73" s="439">
        <v>-224</v>
      </c>
      <c r="G73" s="439">
        <v>-223</v>
      </c>
      <c r="H73" s="439">
        <v>-408</v>
      </c>
      <c r="I73" s="439">
        <v>-204</v>
      </c>
      <c r="J73" s="439">
        <v>-217</v>
      </c>
    </row>
    <row r="74" spans="1:10" s="143" customFormat="1" ht="12">
      <c r="A74" s="441" t="s">
        <v>79</v>
      </c>
      <c r="B74" s="442">
        <v>-409</v>
      </c>
      <c r="C74" s="442">
        <v>168</v>
      </c>
      <c r="D74" s="442">
        <v>21</v>
      </c>
      <c r="E74" s="442">
        <v>111</v>
      </c>
      <c r="F74" s="442">
        <v>133</v>
      </c>
      <c r="G74" s="442">
        <v>128</v>
      </c>
      <c r="H74" s="442">
        <v>-58</v>
      </c>
      <c r="I74" s="442">
        <v>131</v>
      </c>
      <c r="J74" s="442">
        <f>SUM(J72:J73)</f>
        <v>130</v>
      </c>
    </row>
    <row r="75" spans="1:10" s="143" customFormat="1" ht="24">
      <c r="A75" s="443" t="s">
        <v>80</v>
      </c>
      <c r="B75" s="444">
        <v>-5</v>
      </c>
      <c r="C75" s="444">
        <v>2</v>
      </c>
      <c r="D75" s="444">
        <v>-16</v>
      </c>
      <c r="E75" s="444"/>
      <c r="F75" s="444"/>
      <c r="G75" s="444"/>
      <c r="H75" s="444">
        <v>0</v>
      </c>
      <c r="I75" s="444"/>
      <c r="J75" s="444">
        <v>1</v>
      </c>
    </row>
    <row r="76" spans="1:10" s="144" customFormat="1" ht="12">
      <c r="A76" s="445" t="s">
        <v>81</v>
      </c>
      <c r="B76" s="444">
        <v>-1270</v>
      </c>
      <c r="C76" s="444">
        <v>-1489</v>
      </c>
      <c r="D76" s="444">
        <v>-1705</v>
      </c>
      <c r="E76" s="444">
        <v>-706</v>
      </c>
      <c r="F76" s="444">
        <v>-173</v>
      </c>
      <c r="G76" s="444">
        <v>154</v>
      </c>
      <c r="H76" s="444">
        <v>299</v>
      </c>
      <c r="I76" s="444">
        <v>372</v>
      </c>
      <c r="J76" s="444">
        <v>401</v>
      </c>
    </row>
    <row r="77" spans="1:10" s="145" customFormat="1" ht="12">
      <c r="A77" s="446" t="s">
        <v>82</v>
      </c>
      <c r="B77" s="446">
        <v>-1684</v>
      </c>
      <c r="C77" s="446">
        <v>-1319</v>
      </c>
      <c r="D77" s="446">
        <v>-1700</v>
      </c>
      <c r="E77" s="446">
        <v>-595</v>
      </c>
      <c r="F77" s="446">
        <v>-40</v>
      </c>
      <c r="G77" s="446">
        <v>282</v>
      </c>
      <c r="H77" s="446">
        <v>241</v>
      </c>
      <c r="I77" s="446">
        <v>503</v>
      </c>
      <c r="J77" s="446">
        <f>SUM(J74:J76)</f>
        <v>532</v>
      </c>
    </row>
    <row r="78" spans="1:10" s="145" customFormat="1" ht="12">
      <c r="A78" s="444" t="s">
        <v>697</v>
      </c>
      <c r="B78" s="455"/>
      <c r="C78" s="455"/>
      <c r="D78" s="455"/>
      <c r="E78" s="455"/>
      <c r="F78" s="455"/>
      <c r="G78" s="455"/>
      <c r="H78" s="455"/>
      <c r="I78" s="455"/>
      <c r="J78" s="732"/>
    </row>
    <row r="79" spans="1:10" s="146" customFormat="1" ht="11.25">
      <c r="A79" s="456"/>
      <c r="B79" s="451"/>
      <c r="C79" s="451"/>
      <c r="D79" s="451"/>
      <c r="E79" s="451"/>
      <c r="F79" s="451"/>
      <c r="G79" s="451"/>
      <c r="H79" s="451"/>
      <c r="I79" s="451"/>
      <c r="J79" s="732"/>
    </row>
    <row r="80" spans="1:10" ht="15">
      <c r="A80" s="458" t="s">
        <v>171</v>
      </c>
      <c r="B80" s="436"/>
      <c r="C80" s="436"/>
      <c r="D80" s="436"/>
      <c r="E80" s="436"/>
      <c r="F80" s="436"/>
      <c r="G80" s="436"/>
      <c r="H80" s="436"/>
      <c r="I80" s="436"/>
      <c r="J80" s="731"/>
    </row>
    <row r="81" spans="1:10" ht="24">
      <c r="A81" s="437" t="s">
        <v>66</v>
      </c>
      <c r="B81" s="240" t="s">
        <v>154</v>
      </c>
      <c r="C81" s="240" t="s">
        <v>155</v>
      </c>
      <c r="D81" s="240" t="s">
        <v>94</v>
      </c>
      <c r="E81" s="240" t="s">
        <v>95</v>
      </c>
      <c r="F81" s="240" t="s">
        <v>156</v>
      </c>
      <c r="G81" s="240" t="s">
        <v>157</v>
      </c>
      <c r="H81" s="240" t="s">
        <v>98</v>
      </c>
      <c r="I81" s="240" t="s">
        <v>696</v>
      </c>
      <c r="J81" s="240" t="str">
        <f>+J71</f>
        <v>Q2
2011</v>
      </c>
    </row>
    <row r="82" spans="1:10" s="143" customFormat="1" ht="12">
      <c r="A82" s="438" t="s">
        <v>73</v>
      </c>
      <c r="B82" s="439">
        <v>965</v>
      </c>
      <c r="C82" s="439">
        <v>405</v>
      </c>
      <c r="D82" s="439">
        <v>623</v>
      </c>
      <c r="E82" s="439">
        <v>662</v>
      </c>
      <c r="F82" s="439">
        <v>506</v>
      </c>
      <c r="G82" s="439">
        <v>676</v>
      </c>
      <c r="H82" s="439">
        <v>931</v>
      </c>
      <c r="I82" s="439">
        <v>936</v>
      </c>
      <c r="J82" s="439">
        <f>J93-J72-J63-J53-J41-J31-J22-J13-J3</f>
        <v>-15570</v>
      </c>
    </row>
    <row r="83" spans="1:10" s="143" customFormat="1" ht="12">
      <c r="A83" s="440" t="s">
        <v>78</v>
      </c>
      <c r="B83" s="439">
        <v>-496</v>
      </c>
      <c r="C83" s="439">
        <v>-301</v>
      </c>
      <c r="D83" s="439">
        <v>-436</v>
      </c>
      <c r="E83" s="439">
        <v>-364</v>
      </c>
      <c r="F83" s="439">
        <v>-349</v>
      </c>
      <c r="G83" s="439">
        <v>-316</v>
      </c>
      <c r="H83" s="439">
        <v>-357</v>
      </c>
      <c r="I83" s="439">
        <v>-209</v>
      </c>
      <c r="J83" s="439">
        <f>J94-J73-J54-J42-J32-J23-J14-J4-J64</f>
        <v>9563</v>
      </c>
    </row>
    <row r="84" spans="1:10" s="143" customFormat="1" ht="12">
      <c r="A84" s="441" t="s">
        <v>79</v>
      </c>
      <c r="B84" s="442">
        <v>469</v>
      </c>
      <c r="C84" s="442">
        <v>104</v>
      </c>
      <c r="D84" s="442">
        <v>187</v>
      </c>
      <c r="E84" s="442">
        <v>298</v>
      </c>
      <c r="F84" s="442">
        <v>157</v>
      </c>
      <c r="G84" s="442">
        <v>360</v>
      </c>
      <c r="H84" s="442">
        <v>574</v>
      </c>
      <c r="I84" s="442">
        <v>727</v>
      </c>
      <c r="J84" s="442">
        <f>SUM(J82:J83)</f>
        <v>-6007</v>
      </c>
    </row>
    <row r="85" spans="1:10" s="143" customFormat="1" ht="24">
      <c r="A85" s="443" t="s">
        <v>80</v>
      </c>
      <c r="B85" s="444">
        <v>30</v>
      </c>
      <c r="C85" s="444">
        <v>1</v>
      </c>
      <c r="D85" s="444">
        <v>-5</v>
      </c>
      <c r="E85" s="444">
        <v>-4</v>
      </c>
      <c r="F85" s="444">
        <v>-2</v>
      </c>
      <c r="G85" s="444">
        <v>3</v>
      </c>
      <c r="H85" s="444">
        <v>-4</v>
      </c>
      <c r="I85" s="444">
        <v>-1</v>
      </c>
      <c r="J85" s="444">
        <f>J96-J75-J66-J56-J44-J34-J25-J16-J6</f>
        <v>647</v>
      </c>
    </row>
    <row r="86" spans="1:10" s="144" customFormat="1" ht="12">
      <c r="A86" s="445" t="s">
        <v>81</v>
      </c>
      <c r="B86" s="444">
        <v>-147</v>
      </c>
      <c r="C86" s="444">
        <v>-250</v>
      </c>
      <c r="D86" s="444">
        <v>-26</v>
      </c>
      <c r="E86" s="444">
        <v>-69</v>
      </c>
      <c r="F86" s="444">
        <v>-71</v>
      </c>
      <c r="G86" s="444">
        <v>-1</v>
      </c>
      <c r="H86" s="444">
        <v>-78</v>
      </c>
      <c r="I86" s="444">
        <v>120</v>
      </c>
      <c r="J86" s="444">
        <f>J97-J76-J67-J57-J45-J35-J26-J17-J7</f>
        <v>3674</v>
      </c>
    </row>
    <row r="87" spans="1:10" s="145" customFormat="1" ht="12">
      <c r="A87" s="446" t="s">
        <v>82</v>
      </c>
      <c r="B87" s="446">
        <v>352</v>
      </c>
      <c r="C87" s="446">
        <v>-145</v>
      </c>
      <c r="D87" s="446">
        <v>156</v>
      </c>
      <c r="E87" s="446">
        <v>225</v>
      </c>
      <c r="F87" s="446">
        <v>84</v>
      </c>
      <c r="G87" s="446">
        <v>362</v>
      </c>
      <c r="H87" s="446">
        <v>492</v>
      </c>
      <c r="I87" s="446">
        <v>846</v>
      </c>
      <c r="J87" s="446">
        <f>SUM(J84:J86)</f>
        <v>-1686</v>
      </c>
    </row>
    <row r="88" spans="1:10" s="145" customFormat="1" ht="11.25">
      <c r="A88" s="457"/>
      <c r="B88" s="457"/>
      <c r="C88" s="457"/>
      <c r="D88" s="457"/>
      <c r="E88" s="457"/>
      <c r="F88" s="457"/>
      <c r="G88" s="457"/>
      <c r="H88" s="457"/>
      <c r="I88" s="457"/>
      <c r="J88" s="457"/>
    </row>
    <row r="89" spans="1:10" s="146" customFormat="1" ht="11.25">
      <c r="A89" s="449"/>
      <c r="B89" s="449"/>
      <c r="C89" s="449"/>
      <c r="D89" s="449"/>
      <c r="E89" s="449"/>
      <c r="F89" s="449"/>
      <c r="G89" s="449"/>
      <c r="H89" s="449"/>
      <c r="I89" s="449"/>
      <c r="J89" s="449"/>
    </row>
    <row r="90" spans="1:10" ht="15">
      <c r="A90" s="458" t="s">
        <v>172</v>
      </c>
      <c r="B90" s="436"/>
      <c r="C90" s="436"/>
      <c r="D90" s="436"/>
      <c r="E90" s="436"/>
      <c r="F90" s="436"/>
      <c r="G90" s="436"/>
      <c r="H90" s="436"/>
      <c r="I90" s="436"/>
      <c r="J90" s="436"/>
    </row>
    <row r="91" spans="1:10" ht="24">
      <c r="A91" s="437" t="s">
        <v>66</v>
      </c>
      <c r="B91" s="240" t="s">
        <v>154</v>
      </c>
      <c r="C91" s="240" t="s">
        <v>155</v>
      </c>
      <c r="D91" s="240" t="s">
        <v>94</v>
      </c>
      <c r="E91" s="240" t="s">
        <v>95</v>
      </c>
      <c r="F91" s="240" t="s">
        <v>156</v>
      </c>
      <c r="G91" s="240" t="s">
        <v>157</v>
      </c>
      <c r="H91" s="240" t="s">
        <v>98</v>
      </c>
      <c r="I91" s="240" t="s">
        <v>696</v>
      </c>
      <c r="J91" s="240" t="str">
        <f>+J81</f>
        <v>Q2
2011</v>
      </c>
    </row>
    <row r="92" spans="1:10" s="143" customFormat="1" ht="12">
      <c r="A92" s="438" t="s">
        <v>73</v>
      </c>
      <c r="B92" s="439">
        <v>12516</v>
      </c>
      <c r="C92" s="439">
        <v>9097</v>
      </c>
      <c r="D92" s="439">
        <v>9220</v>
      </c>
      <c r="E92" s="439">
        <v>8735</v>
      </c>
      <c r="F92" s="439">
        <v>9224</v>
      </c>
      <c r="G92" s="439">
        <v>8882</v>
      </c>
      <c r="H92" s="439">
        <v>10038</v>
      </c>
      <c r="I92" s="439">
        <v>9672</v>
      </c>
      <c r="J92" s="439">
        <v>9529</v>
      </c>
    </row>
    <row r="93" spans="1:10" s="143" customFormat="1" ht="12">
      <c r="A93" s="440" t="s">
        <v>78</v>
      </c>
      <c r="B93" s="439">
        <v>-8237</v>
      </c>
      <c r="C93" s="439">
        <v>-5192</v>
      </c>
      <c r="D93" s="439">
        <v>-5376</v>
      </c>
      <c r="E93" s="439">
        <v>-5631</v>
      </c>
      <c r="F93" s="439">
        <v>-5907</v>
      </c>
      <c r="G93" s="439">
        <v>-6231</v>
      </c>
      <c r="H93" s="439">
        <v>-6182</v>
      </c>
      <c r="I93" s="439">
        <v>-5841</v>
      </c>
      <c r="J93" s="439">
        <v>-5888</v>
      </c>
    </row>
    <row r="94" spans="1:10" s="143" customFormat="1" ht="12">
      <c r="A94" s="441" t="s">
        <v>79</v>
      </c>
      <c r="B94" s="442">
        <v>4279</v>
      </c>
      <c r="C94" s="442">
        <v>3905</v>
      </c>
      <c r="D94" s="442">
        <v>3844</v>
      </c>
      <c r="E94" s="442">
        <v>3104</v>
      </c>
      <c r="F94" s="442">
        <v>3317</v>
      </c>
      <c r="G94" s="442">
        <v>2651</v>
      </c>
      <c r="H94" s="442">
        <v>3856</v>
      </c>
      <c r="I94" s="442">
        <v>3831</v>
      </c>
      <c r="J94" s="442">
        <f>SUM(J92:J93)</f>
        <v>3641</v>
      </c>
    </row>
    <row r="95" spans="1:10" s="143" customFormat="1" ht="24">
      <c r="A95" s="443" t="s">
        <v>80</v>
      </c>
      <c r="B95" s="444">
        <v>23</v>
      </c>
      <c r="C95" s="444">
        <v>3</v>
      </c>
      <c r="D95" s="444">
        <v>-24</v>
      </c>
      <c r="E95" s="444">
        <v>-4</v>
      </c>
      <c r="F95" s="444">
        <v>-3</v>
      </c>
      <c r="G95" s="444"/>
      <c r="H95" s="444">
        <v>21</v>
      </c>
      <c r="I95" s="444">
        <v>6</v>
      </c>
      <c r="J95" s="444">
        <v>-6</v>
      </c>
    </row>
    <row r="96" spans="1:10" s="144" customFormat="1" ht="12">
      <c r="A96" s="445" t="s">
        <v>81</v>
      </c>
      <c r="B96" s="444">
        <v>-3439</v>
      </c>
      <c r="C96" s="444">
        <v>-3206</v>
      </c>
      <c r="D96" s="444">
        <v>-3064</v>
      </c>
      <c r="E96" s="444">
        <v>-1813</v>
      </c>
      <c r="F96" s="444">
        <v>-639</v>
      </c>
      <c r="G96" s="444">
        <v>196</v>
      </c>
      <c r="H96" s="444">
        <v>419</v>
      </c>
      <c r="I96" s="444">
        <v>537</v>
      </c>
      <c r="J96" s="444">
        <v>643</v>
      </c>
    </row>
    <row r="97" spans="1:10" s="145" customFormat="1" ht="12">
      <c r="A97" s="446" t="s">
        <v>82</v>
      </c>
      <c r="B97" s="446">
        <v>863</v>
      </c>
      <c r="C97" s="446">
        <v>702</v>
      </c>
      <c r="D97" s="446">
        <v>756</v>
      </c>
      <c r="E97" s="446">
        <v>1287</v>
      </c>
      <c r="F97" s="446">
        <v>2675</v>
      </c>
      <c r="G97" s="446">
        <v>2847</v>
      </c>
      <c r="H97" s="446">
        <v>4296</v>
      </c>
      <c r="I97" s="446">
        <v>4374</v>
      </c>
      <c r="J97" s="446">
        <f>SUM(J94:J96)</f>
        <v>4278</v>
      </c>
    </row>
    <row r="98" s="145" customFormat="1" ht="11.25"/>
    <row r="99" s="145" customFormat="1" ht="11.25"/>
  </sheetData>
  <printOptions horizontalCentered="1"/>
  <pageMargins left="0.3937007874015748" right="0.7086614173228347" top="0.8661417322834646" bottom="0.5511811023622047" header="0.31496062992125984" footer="0.31496062992125984"/>
  <pageSetup fitToHeight="2" horizontalDpi="600" verticalDpi="600" orientation="portrait" paperSize="9" scale="69" r:id="rId1"/>
  <headerFooter alignWithMargins="0">
    <oddFooter>&amp;L&amp;F&amp;R&amp;D &amp;T</oddFooter>
  </headerFooter>
</worksheet>
</file>

<file path=xl/worksheets/sheet13.xml><?xml version="1.0" encoding="utf-8"?>
<worksheet xmlns="http://schemas.openxmlformats.org/spreadsheetml/2006/main" xmlns:r="http://schemas.openxmlformats.org/officeDocument/2006/relationships">
  <sheetPr>
    <tabColor indexed="10"/>
    <pageSetUpPr fitToPage="1"/>
  </sheetPr>
  <dimension ref="A1:AU65"/>
  <sheetViews>
    <sheetView showGridLines="0" showZeros="0" workbookViewId="0" topLeftCell="A1">
      <selection activeCell="A1" sqref="A1"/>
    </sheetView>
  </sheetViews>
  <sheetFormatPr defaultColWidth="9.140625" defaultRowHeight="12.75"/>
  <cols>
    <col min="1" max="1" width="2.421875" style="56" customWidth="1"/>
    <col min="2" max="2" width="29.8515625" style="56" customWidth="1"/>
    <col min="3" max="11" width="8.7109375" style="122" customWidth="1"/>
    <col min="12" max="12" width="8.00390625" style="56" customWidth="1"/>
    <col min="13" max="16384" width="8.00390625" style="122" customWidth="1"/>
  </cols>
  <sheetData>
    <row r="1" spans="2:12" ht="15">
      <c r="B1" s="155" t="s">
        <v>128</v>
      </c>
      <c r="L1" s="122"/>
    </row>
    <row r="2" spans="2:12" ht="15">
      <c r="B2" s="155" t="s">
        <v>68</v>
      </c>
      <c r="C2" s="111"/>
      <c r="L2" s="122"/>
    </row>
    <row r="3" spans="2:12" ht="22.5" customHeight="1">
      <c r="B3" s="137" t="s">
        <v>66</v>
      </c>
      <c r="C3" s="105" t="s">
        <v>91</v>
      </c>
      <c r="D3" s="105" t="s">
        <v>92</v>
      </c>
      <c r="E3" s="105" t="s">
        <v>93</v>
      </c>
      <c r="F3" s="105" t="s">
        <v>94</v>
      </c>
      <c r="G3" s="105" t="s">
        <v>95</v>
      </c>
      <c r="H3" s="105" t="s">
        <v>96</v>
      </c>
      <c r="I3" s="105" t="s">
        <v>97</v>
      </c>
      <c r="J3" s="105" t="s">
        <v>98</v>
      </c>
      <c r="K3" s="105" t="s">
        <v>696</v>
      </c>
      <c r="L3" s="105" t="s">
        <v>766</v>
      </c>
    </row>
    <row r="4" spans="2:47" ht="22.5" customHeight="1">
      <c r="B4" s="123" t="s">
        <v>129</v>
      </c>
      <c r="C4" s="62">
        <v>18584</v>
      </c>
      <c r="D4" s="62">
        <v>15090</v>
      </c>
      <c r="E4" s="62">
        <v>12901</v>
      </c>
      <c r="F4" s="62">
        <v>11529</v>
      </c>
      <c r="G4" s="62">
        <f>12007-700</f>
        <v>11307</v>
      </c>
      <c r="H4" s="62">
        <f>12037-700</f>
        <v>11337</v>
      </c>
      <c r="I4" s="62">
        <f>12444-700</f>
        <v>11744</v>
      </c>
      <c r="J4" s="62">
        <f>9553+700+700+700</f>
        <v>11653</v>
      </c>
      <c r="K4" s="62">
        <v>12937</v>
      </c>
      <c r="L4" s="62">
        <v>14002</v>
      </c>
      <c r="AC4" s="133"/>
      <c r="AD4" s="133"/>
      <c r="AE4" s="133"/>
      <c r="AF4" s="133"/>
      <c r="AG4" s="133"/>
      <c r="AH4" s="133"/>
      <c r="AI4" s="133"/>
      <c r="AJ4" s="133"/>
      <c r="AK4" s="133"/>
      <c r="AL4" s="133"/>
      <c r="AM4" s="133"/>
      <c r="AN4" s="133"/>
      <c r="AO4" s="133"/>
      <c r="AP4" s="133"/>
      <c r="AQ4" s="133"/>
      <c r="AR4" s="133"/>
      <c r="AS4" s="133"/>
      <c r="AT4" s="133"/>
      <c r="AU4" s="133"/>
    </row>
    <row r="5" spans="2:47" ht="12">
      <c r="B5" s="138" t="s">
        <v>130</v>
      </c>
      <c r="C5" s="139">
        <v>-13096</v>
      </c>
      <c r="D5" s="139">
        <v>-10061</v>
      </c>
      <c r="E5" s="139">
        <v>-8704</v>
      </c>
      <c r="F5" s="139">
        <v>-8197</v>
      </c>
      <c r="G5" s="140">
        <f>-8465+700</f>
        <v>-7765</v>
      </c>
      <c r="H5" s="139">
        <f>-8275+700</f>
        <v>-7575</v>
      </c>
      <c r="I5" s="140">
        <f>-8264+700</f>
        <v>-7564</v>
      </c>
      <c r="J5" s="140">
        <f>-5027-700-700-700</f>
        <v>-7127</v>
      </c>
      <c r="K5" s="140">
        <v>-8676</v>
      </c>
      <c r="L5" s="140">
        <v>-9772</v>
      </c>
      <c r="AC5" s="133"/>
      <c r="AD5" s="133"/>
      <c r="AE5" s="133"/>
      <c r="AF5" s="133"/>
      <c r="AG5" s="133"/>
      <c r="AH5" s="133"/>
      <c r="AI5" s="133"/>
      <c r="AJ5" s="133"/>
      <c r="AK5" s="133"/>
      <c r="AL5" s="133"/>
      <c r="AM5" s="133"/>
      <c r="AN5" s="133"/>
      <c r="AO5" s="133"/>
      <c r="AP5" s="133"/>
      <c r="AQ5" s="133"/>
      <c r="AR5" s="133"/>
      <c r="AS5" s="133"/>
      <c r="AT5" s="133"/>
      <c r="AU5" s="133"/>
    </row>
    <row r="6" spans="2:47" s="119" customFormat="1" ht="22.5" customHeight="1">
      <c r="B6" s="141" t="s">
        <v>68</v>
      </c>
      <c r="C6" s="130">
        <f aca="true" t="shared" si="0" ref="C6:K6">SUM(C4:C5)</f>
        <v>5488</v>
      </c>
      <c r="D6" s="130">
        <f t="shared" si="0"/>
        <v>5029</v>
      </c>
      <c r="E6" s="130">
        <f t="shared" si="0"/>
        <v>4197</v>
      </c>
      <c r="F6" s="130">
        <f t="shared" si="0"/>
        <v>3332</v>
      </c>
      <c r="G6" s="130">
        <f t="shared" si="0"/>
        <v>3542</v>
      </c>
      <c r="H6" s="130">
        <f t="shared" si="0"/>
        <v>3762</v>
      </c>
      <c r="I6" s="130">
        <f t="shared" si="0"/>
        <v>4180</v>
      </c>
      <c r="J6" s="130">
        <f t="shared" si="0"/>
        <v>4526</v>
      </c>
      <c r="K6" s="130">
        <f t="shared" si="0"/>
        <v>4261</v>
      </c>
      <c r="L6" s="130">
        <v>4230</v>
      </c>
      <c r="AC6" s="133"/>
      <c r="AD6" s="133"/>
      <c r="AE6" s="133"/>
      <c r="AF6" s="133"/>
      <c r="AG6" s="133"/>
      <c r="AH6" s="133"/>
      <c r="AI6" s="133"/>
      <c r="AJ6" s="133"/>
      <c r="AK6" s="133"/>
      <c r="AL6" s="133"/>
      <c r="AM6" s="133"/>
      <c r="AN6" s="133"/>
      <c r="AO6" s="133"/>
      <c r="AP6" s="133"/>
      <c r="AQ6" s="133"/>
      <c r="AR6" s="133"/>
      <c r="AS6" s="133"/>
      <c r="AT6" s="133"/>
      <c r="AU6" s="133"/>
    </row>
    <row r="7" spans="1:47" s="135" customFormat="1" ht="11.25">
      <c r="A7" s="66"/>
      <c r="B7" s="134"/>
      <c r="C7" s="136"/>
      <c r="D7" s="136"/>
      <c r="E7" s="136"/>
      <c r="F7" s="136"/>
      <c r="G7" s="136"/>
      <c r="H7" s="136"/>
      <c r="I7" s="136"/>
      <c r="J7" s="136"/>
      <c r="K7" s="136"/>
      <c r="AC7" s="133"/>
      <c r="AD7" s="133"/>
      <c r="AE7" s="133"/>
      <c r="AF7" s="133"/>
      <c r="AG7" s="133"/>
      <c r="AH7" s="133"/>
      <c r="AI7" s="133"/>
      <c r="AJ7" s="133"/>
      <c r="AK7" s="133"/>
      <c r="AL7" s="133"/>
      <c r="AM7" s="133"/>
      <c r="AN7" s="133"/>
      <c r="AO7" s="133"/>
      <c r="AP7" s="133"/>
      <c r="AQ7" s="133"/>
      <c r="AR7" s="133"/>
      <c r="AS7" s="133"/>
      <c r="AT7" s="133"/>
      <c r="AU7" s="133"/>
    </row>
    <row r="8" spans="1:47" s="135" customFormat="1" ht="11.25">
      <c r="A8" s="66"/>
      <c r="B8" s="134"/>
      <c r="C8" s="136"/>
      <c r="D8" s="136"/>
      <c r="E8" s="136"/>
      <c r="F8" s="136"/>
      <c r="G8" s="136"/>
      <c r="H8" s="136"/>
      <c r="I8" s="136"/>
      <c r="J8" s="136"/>
      <c r="K8" s="136"/>
      <c r="AC8" s="133"/>
      <c r="AD8" s="133"/>
      <c r="AE8" s="133"/>
      <c r="AF8" s="133"/>
      <c r="AG8" s="133"/>
      <c r="AH8" s="133"/>
      <c r="AI8" s="133"/>
      <c r="AJ8" s="133"/>
      <c r="AK8" s="133"/>
      <c r="AL8" s="133"/>
      <c r="AM8" s="133"/>
      <c r="AN8" s="133"/>
      <c r="AO8" s="133"/>
      <c r="AP8" s="133"/>
      <c r="AQ8" s="133"/>
      <c r="AR8" s="133"/>
      <c r="AS8" s="133"/>
      <c r="AT8" s="133"/>
      <c r="AU8" s="133"/>
    </row>
    <row r="9" spans="1:47" s="135" customFormat="1" ht="15">
      <c r="A9" s="66"/>
      <c r="B9" s="156" t="s">
        <v>173</v>
      </c>
      <c r="C9" s="43"/>
      <c r="D9" s="43"/>
      <c r="E9" s="43"/>
      <c r="F9" s="43"/>
      <c r="G9" s="43"/>
      <c r="H9" s="43"/>
      <c r="I9" s="43"/>
      <c r="J9" s="43"/>
      <c r="K9" s="136"/>
      <c r="AC9" s="133"/>
      <c r="AD9" s="133"/>
      <c r="AE9" s="133"/>
      <c r="AF9" s="133"/>
      <c r="AG9" s="133"/>
      <c r="AH9" s="133"/>
      <c r="AI9" s="133"/>
      <c r="AJ9" s="133"/>
      <c r="AK9" s="133"/>
      <c r="AL9" s="133"/>
      <c r="AM9" s="133"/>
      <c r="AN9" s="133"/>
      <c r="AO9" s="133"/>
      <c r="AP9" s="133"/>
      <c r="AQ9" s="133"/>
      <c r="AR9" s="133"/>
      <c r="AS9" s="133"/>
      <c r="AT9" s="133"/>
      <c r="AU9" s="133"/>
    </row>
    <row r="10" spans="1:47" s="135" customFormat="1" ht="15">
      <c r="A10" s="66"/>
      <c r="B10" s="156" t="s">
        <v>174</v>
      </c>
      <c r="C10" s="43"/>
      <c r="D10" s="43"/>
      <c r="E10" s="43"/>
      <c r="F10" s="43"/>
      <c r="G10" s="43"/>
      <c r="H10" s="43"/>
      <c r="I10" s="43"/>
      <c r="J10" s="43"/>
      <c r="K10" s="136"/>
      <c r="AC10" s="133"/>
      <c r="AD10" s="133"/>
      <c r="AE10" s="133"/>
      <c r="AF10" s="133"/>
      <c r="AG10" s="133"/>
      <c r="AH10" s="133"/>
      <c r="AI10" s="133"/>
      <c r="AJ10" s="133"/>
      <c r="AK10" s="133"/>
      <c r="AL10" s="133"/>
      <c r="AM10" s="133"/>
      <c r="AN10" s="133"/>
      <c r="AO10" s="133"/>
      <c r="AP10" s="133"/>
      <c r="AQ10" s="133"/>
      <c r="AR10" s="133"/>
      <c r="AS10" s="133"/>
      <c r="AT10" s="133"/>
      <c r="AU10" s="133"/>
    </row>
    <row r="11" spans="1:47" s="135" customFormat="1" ht="24">
      <c r="A11" s="66"/>
      <c r="B11" s="147"/>
      <c r="C11" s="37" t="s">
        <v>175</v>
      </c>
      <c r="D11" s="37" t="s">
        <v>176</v>
      </c>
      <c r="E11" s="37" t="s">
        <v>177</v>
      </c>
      <c r="F11" s="37" t="s">
        <v>178</v>
      </c>
      <c r="G11" s="37" t="s">
        <v>179</v>
      </c>
      <c r="H11" s="37" t="s">
        <v>180</v>
      </c>
      <c r="I11" s="37" t="s">
        <v>181</v>
      </c>
      <c r="J11" s="37" t="s">
        <v>182</v>
      </c>
      <c r="K11" s="37" t="s">
        <v>698</v>
      </c>
      <c r="L11" s="37" t="s">
        <v>825</v>
      </c>
      <c r="AC11" s="133"/>
      <c r="AD11" s="133"/>
      <c r="AE11" s="133"/>
      <c r="AF11" s="133"/>
      <c r="AG11" s="133"/>
      <c r="AH11" s="133"/>
      <c r="AI11" s="133"/>
      <c r="AJ11" s="133"/>
      <c r="AK11" s="133"/>
      <c r="AL11" s="133"/>
      <c r="AM11" s="133"/>
      <c r="AN11" s="133"/>
      <c r="AO11" s="133"/>
      <c r="AP11" s="133"/>
      <c r="AQ11" s="133"/>
      <c r="AR11" s="133"/>
      <c r="AS11" s="133"/>
      <c r="AT11" s="133"/>
      <c r="AU11" s="133"/>
    </row>
    <row r="12" spans="1:47" s="135" customFormat="1" ht="12">
      <c r="A12" s="66"/>
      <c r="B12" s="148" t="s">
        <v>183</v>
      </c>
      <c r="C12" s="149">
        <v>5069.895887634585</v>
      </c>
      <c r="D12" s="149">
        <v>5487.979906235239</v>
      </c>
      <c r="E12" s="149">
        <v>5028.884130176951</v>
      </c>
      <c r="F12" s="149">
        <v>4197.242415610411</v>
      </c>
      <c r="G12" s="149">
        <v>3332.049799670094</v>
      </c>
      <c r="H12" s="149">
        <v>3541.789387174556</v>
      </c>
      <c r="I12" s="149">
        <v>3762.034347546395</v>
      </c>
      <c r="J12" s="149">
        <v>4179.635347546395</v>
      </c>
      <c r="K12" s="149">
        <v>4525.895932627474</v>
      </c>
      <c r="L12" s="149">
        <v>4260.895932627474</v>
      </c>
      <c r="AC12" s="133"/>
      <c r="AD12" s="133"/>
      <c r="AE12" s="133"/>
      <c r="AF12" s="133"/>
      <c r="AG12" s="133"/>
      <c r="AH12" s="133"/>
      <c r="AI12" s="133"/>
      <c r="AJ12" s="133"/>
      <c r="AK12" s="133"/>
      <c r="AL12" s="133"/>
      <c r="AM12" s="133"/>
      <c r="AN12" s="133"/>
      <c r="AO12" s="133"/>
      <c r="AP12" s="133"/>
      <c r="AQ12" s="133"/>
      <c r="AR12" s="133"/>
      <c r="AS12" s="133"/>
      <c r="AT12" s="133"/>
      <c r="AU12" s="133"/>
    </row>
    <row r="13" spans="1:47" s="135" customFormat="1" ht="12">
      <c r="A13" s="66"/>
      <c r="B13" s="148" t="s">
        <v>184</v>
      </c>
      <c r="C13" s="149">
        <v>76.54707026319204</v>
      </c>
      <c r="D13" s="149">
        <v>5.372844807037747</v>
      </c>
      <c r="E13" s="149">
        <v>-139.163312986327</v>
      </c>
      <c r="F13" s="149">
        <v>-74.33760958234984</v>
      </c>
      <c r="G13" s="149">
        <v>-6.468305145441672</v>
      </c>
      <c r="H13" s="149">
        <v>11.85041238398321</v>
      </c>
      <c r="I13" s="149">
        <v>-40.06936232302817</v>
      </c>
      <c r="J13" s="149">
        <v>74.65576646724287</v>
      </c>
      <c r="K13" s="149">
        <v>-38</v>
      </c>
      <c r="L13" s="149">
        <v>206</v>
      </c>
      <c r="AC13" s="133"/>
      <c r="AD13" s="133"/>
      <c r="AE13" s="133"/>
      <c r="AF13" s="133"/>
      <c r="AG13" s="133"/>
      <c r="AH13" s="133"/>
      <c r="AI13" s="133"/>
      <c r="AJ13" s="133"/>
      <c r="AK13" s="133"/>
      <c r="AL13" s="133"/>
      <c r="AM13" s="133"/>
      <c r="AN13" s="133"/>
      <c r="AO13" s="133"/>
      <c r="AP13" s="133"/>
      <c r="AQ13" s="133"/>
      <c r="AR13" s="133"/>
      <c r="AS13" s="133"/>
      <c r="AT13" s="133"/>
      <c r="AU13" s="133"/>
    </row>
    <row r="14" spans="1:47" s="135" customFormat="1" ht="12">
      <c r="A14" s="66"/>
      <c r="B14" s="148" t="s">
        <v>185</v>
      </c>
      <c r="C14" s="149">
        <v>186.1903352559869</v>
      </c>
      <c r="D14" s="149">
        <v>154.51860276895746</v>
      </c>
      <c r="E14" s="149">
        <v>108.83322392376948</v>
      </c>
      <c r="F14" s="149">
        <v>27.25505148479838</v>
      </c>
      <c r="G14" s="149">
        <v>-58.58831932510505</v>
      </c>
      <c r="H14" s="149">
        <v>-5.574808362328014</v>
      </c>
      <c r="I14" s="149">
        <v>54.43475222020438</v>
      </c>
      <c r="J14" s="149">
        <v>-26.727874845635736</v>
      </c>
      <c r="K14" s="149">
        <v>-64</v>
      </c>
      <c r="L14" s="149">
        <v>-27</v>
      </c>
      <c r="AC14" s="133"/>
      <c r="AD14" s="133"/>
      <c r="AE14" s="133"/>
      <c r="AF14" s="133"/>
      <c r="AG14" s="133"/>
      <c r="AH14" s="133"/>
      <c r="AI14" s="133"/>
      <c r="AJ14" s="133"/>
      <c r="AK14" s="133"/>
      <c r="AL14" s="133"/>
      <c r="AM14" s="133"/>
      <c r="AN14" s="133"/>
      <c r="AO14" s="133"/>
      <c r="AP14" s="133"/>
      <c r="AQ14" s="133"/>
      <c r="AR14" s="133"/>
      <c r="AS14" s="133"/>
      <c r="AT14" s="133"/>
      <c r="AU14" s="133"/>
    </row>
    <row r="15" spans="1:47" s="135" customFormat="1" ht="12">
      <c r="A15" s="66"/>
      <c r="B15" s="148" t="s">
        <v>186</v>
      </c>
      <c r="C15" s="149">
        <v>43.93432115128721</v>
      </c>
      <c r="D15" s="149">
        <v>-22.74564412187864</v>
      </c>
      <c r="E15" s="149">
        <v>-48.02557892296275</v>
      </c>
      <c r="F15" s="149">
        <v>-9.506161993941861</v>
      </c>
      <c r="G15" s="149">
        <v>-16.551061653124854</v>
      </c>
      <c r="H15" s="149">
        <v>10.591688774128224</v>
      </c>
      <c r="I15" s="149">
        <v>7.443042633685951</v>
      </c>
      <c r="J15" s="149">
        <v>14.34025393656483</v>
      </c>
      <c r="K15" s="149">
        <v>-1</v>
      </c>
      <c r="L15" s="149">
        <v>13</v>
      </c>
      <c r="AC15" s="133"/>
      <c r="AD15" s="133"/>
      <c r="AE15" s="133"/>
      <c r="AF15" s="133"/>
      <c r="AG15" s="133"/>
      <c r="AH15" s="133"/>
      <c r="AI15" s="133"/>
      <c r="AJ15" s="133"/>
      <c r="AK15" s="133"/>
      <c r="AL15" s="133"/>
      <c r="AM15" s="133"/>
      <c r="AN15" s="133"/>
      <c r="AO15" s="133"/>
      <c r="AP15" s="133"/>
      <c r="AQ15" s="133"/>
      <c r="AR15" s="133"/>
      <c r="AS15" s="133"/>
      <c r="AT15" s="133"/>
      <c r="AU15" s="133"/>
    </row>
    <row r="16" spans="1:47" s="135" customFormat="1" ht="12">
      <c r="A16" s="66"/>
      <c r="B16" s="148" t="s">
        <v>187</v>
      </c>
      <c r="C16" s="149">
        <v>-268.7003752641786</v>
      </c>
      <c r="D16" s="149">
        <v>-101.68598853072847</v>
      </c>
      <c r="E16" s="149">
        <v>-233.22086475968885</v>
      </c>
      <c r="F16" s="149">
        <v>-135.67746498515976</v>
      </c>
      <c r="G16" s="149">
        <v>-113.73004020650146</v>
      </c>
      <c r="H16" s="149">
        <v>-45.119898188351</v>
      </c>
      <c r="I16" s="149">
        <v>54.05005627131077</v>
      </c>
      <c r="J16" s="149">
        <v>91.31350913492683</v>
      </c>
      <c r="K16" s="149">
        <v>74</v>
      </c>
      <c r="L16" s="149">
        <v>55</v>
      </c>
      <c r="AC16" s="133"/>
      <c r="AD16" s="133"/>
      <c r="AE16" s="133"/>
      <c r="AF16" s="133"/>
      <c r="AG16" s="133"/>
      <c r="AH16" s="133"/>
      <c r="AI16" s="133"/>
      <c r="AJ16" s="133"/>
      <c r="AK16" s="133"/>
      <c r="AL16" s="133"/>
      <c r="AM16" s="133"/>
      <c r="AN16" s="133"/>
      <c r="AO16" s="133"/>
      <c r="AP16" s="133"/>
      <c r="AQ16" s="133"/>
      <c r="AR16" s="133"/>
      <c r="AS16" s="133"/>
      <c r="AT16" s="133"/>
      <c r="AU16" s="133"/>
    </row>
    <row r="17" spans="1:47" s="135" customFormat="1" ht="12">
      <c r="A17" s="66"/>
      <c r="B17" s="150" t="s">
        <v>188</v>
      </c>
      <c r="C17" s="151">
        <v>380.406345720774</v>
      </c>
      <c r="D17" s="151">
        <v>-494.846848144152</v>
      </c>
      <c r="E17" s="151">
        <v>-519.717190724172</v>
      </c>
      <c r="F17" s="151">
        <v>-673.371775352505</v>
      </c>
      <c r="G17" s="151">
        <v>405.438726330175</v>
      </c>
      <c r="H17" s="151">
        <v>248.5116053925676</v>
      </c>
      <c r="I17" s="151">
        <v>341.742511197827</v>
      </c>
      <c r="J17" s="151">
        <v>191.93134530690114</v>
      </c>
      <c r="K17" s="151">
        <v>-236</v>
      </c>
      <c r="L17" s="151">
        <v>-278</v>
      </c>
      <c r="AC17" s="133"/>
      <c r="AD17" s="133"/>
      <c r="AE17" s="133"/>
      <c r="AF17" s="133"/>
      <c r="AG17" s="133"/>
      <c r="AH17" s="133"/>
      <c r="AI17" s="133"/>
      <c r="AJ17" s="133"/>
      <c r="AK17" s="133"/>
      <c r="AL17" s="133"/>
      <c r="AM17" s="133"/>
      <c r="AN17" s="133"/>
      <c r="AO17" s="133"/>
      <c r="AP17" s="133"/>
      <c r="AQ17" s="133"/>
      <c r="AR17" s="133"/>
      <c r="AS17" s="133"/>
      <c r="AT17" s="133"/>
      <c r="AU17" s="133"/>
    </row>
    <row r="18" spans="1:47" s="135" customFormat="1" ht="12">
      <c r="A18" s="66"/>
      <c r="B18" s="152" t="s">
        <v>189</v>
      </c>
      <c r="C18" s="153">
        <v>5487.979906235239</v>
      </c>
      <c r="D18" s="153">
        <v>5028.884130176951</v>
      </c>
      <c r="E18" s="153">
        <v>4197.242415610411</v>
      </c>
      <c r="F18" s="153">
        <v>3332.049799670094</v>
      </c>
      <c r="G18" s="153">
        <v>3541.789387174556</v>
      </c>
      <c r="H18" s="153">
        <v>3762.034347546395</v>
      </c>
      <c r="I18" s="153">
        <v>4179.635347546395</v>
      </c>
      <c r="J18" s="153">
        <v>4525.895932627474</v>
      </c>
      <c r="K18" s="153">
        <v>4260.895932627474</v>
      </c>
      <c r="L18" s="153">
        <v>4229.895932627474</v>
      </c>
      <c r="AC18" s="133"/>
      <c r="AD18" s="133"/>
      <c r="AE18" s="133"/>
      <c r="AF18" s="133"/>
      <c r="AG18" s="133"/>
      <c r="AH18" s="133"/>
      <c r="AI18" s="133"/>
      <c r="AJ18" s="133"/>
      <c r="AK18" s="133"/>
      <c r="AL18" s="133"/>
      <c r="AM18" s="133"/>
      <c r="AN18" s="133"/>
      <c r="AO18" s="133"/>
      <c r="AP18" s="133"/>
      <c r="AQ18" s="133"/>
      <c r="AR18" s="133"/>
      <c r="AS18" s="133"/>
      <c r="AT18" s="133"/>
      <c r="AU18" s="133"/>
    </row>
    <row r="19" spans="1:47" s="135" customFormat="1" ht="12">
      <c r="A19" s="66"/>
      <c r="B19" s="154"/>
      <c r="C19" s="149"/>
      <c r="D19" s="149"/>
      <c r="E19" s="149"/>
      <c r="F19" s="149"/>
      <c r="G19" s="149"/>
      <c r="H19" s="149"/>
      <c r="I19" s="149"/>
      <c r="J19" s="149"/>
      <c r="K19" s="136"/>
      <c r="AC19" s="133"/>
      <c r="AD19" s="133"/>
      <c r="AE19" s="133"/>
      <c r="AF19" s="133"/>
      <c r="AG19" s="133"/>
      <c r="AH19" s="133"/>
      <c r="AI19" s="133"/>
      <c r="AJ19" s="133"/>
      <c r="AK19" s="133"/>
      <c r="AL19" s="133"/>
      <c r="AM19" s="133"/>
      <c r="AN19" s="133"/>
      <c r="AO19" s="133"/>
      <c r="AP19" s="133"/>
      <c r="AQ19" s="133"/>
      <c r="AR19" s="133"/>
      <c r="AS19" s="133"/>
      <c r="AT19" s="133"/>
      <c r="AU19" s="133"/>
    </row>
    <row r="20" spans="1:47" s="135" customFormat="1" ht="11.25">
      <c r="A20" s="66"/>
      <c r="B20" s="134"/>
      <c r="C20" s="136"/>
      <c r="D20" s="136"/>
      <c r="E20" s="136"/>
      <c r="F20" s="136"/>
      <c r="G20" s="136"/>
      <c r="H20" s="136"/>
      <c r="I20" s="136"/>
      <c r="J20" s="136"/>
      <c r="K20" s="136"/>
      <c r="AC20" s="133"/>
      <c r="AD20" s="133"/>
      <c r="AE20" s="133"/>
      <c r="AF20" s="133"/>
      <c r="AG20" s="133"/>
      <c r="AH20" s="133"/>
      <c r="AI20" s="133"/>
      <c r="AJ20" s="133"/>
      <c r="AK20" s="133"/>
      <c r="AL20" s="133"/>
      <c r="AM20" s="133"/>
      <c r="AN20" s="133"/>
      <c r="AO20" s="133"/>
      <c r="AP20" s="133"/>
      <c r="AQ20" s="133"/>
      <c r="AR20" s="133"/>
      <c r="AS20" s="133"/>
      <c r="AT20" s="133"/>
      <c r="AU20" s="133"/>
    </row>
    <row r="21" spans="1:47" s="135" customFormat="1" ht="11.25">
      <c r="A21" s="66"/>
      <c r="B21" s="66"/>
      <c r="C21" s="136"/>
      <c r="D21" s="136"/>
      <c r="E21" s="136"/>
      <c r="F21" s="136"/>
      <c r="G21" s="136"/>
      <c r="H21" s="136"/>
      <c r="I21" s="136"/>
      <c r="J21" s="136"/>
      <c r="K21" s="136"/>
      <c r="AC21" s="133"/>
      <c r="AD21" s="133"/>
      <c r="AE21" s="133"/>
      <c r="AF21" s="133"/>
      <c r="AG21" s="133"/>
      <c r="AH21" s="133"/>
      <c r="AI21" s="133"/>
      <c r="AJ21" s="133"/>
      <c r="AK21" s="133"/>
      <c r="AL21" s="133"/>
      <c r="AM21" s="133"/>
      <c r="AN21" s="133"/>
      <c r="AO21" s="133"/>
      <c r="AP21" s="133"/>
      <c r="AQ21" s="133"/>
      <c r="AR21" s="133"/>
      <c r="AS21" s="133"/>
      <c r="AT21" s="133"/>
      <c r="AU21" s="133"/>
    </row>
    <row r="22" spans="1:47" s="135" customFormat="1" ht="15">
      <c r="A22" s="66"/>
      <c r="B22" s="155" t="s">
        <v>128</v>
      </c>
      <c r="C22" s="122"/>
      <c r="D22" s="122"/>
      <c r="E22" s="122"/>
      <c r="F22" s="122"/>
      <c r="G22" s="122"/>
      <c r="H22" s="122"/>
      <c r="I22" s="122"/>
      <c r="J22" s="122"/>
      <c r="K22" s="122"/>
      <c r="AC22" s="133"/>
      <c r="AD22" s="133"/>
      <c r="AE22" s="133"/>
      <c r="AF22" s="133"/>
      <c r="AG22" s="133"/>
      <c r="AH22" s="133"/>
      <c r="AI22" s="133"/>
      <c r="AJ22" s="133"/>
      <c r="AK22" s="133"/>
      <c r="AL22" s="133"/>
      <c r="AM22" s="133"/>
      <c r="AN22" s="133"/>
      <c r="AO22" s="133"/>
      <c r="AP22" s="133"/>
      <c r="AQ22" s="133"/>
      <c r="AR22" s="133"/>
      <c r="AS22" s="133"/>
      <c r="AT22" s="133"/>
      <c r="AU22" s="133"/>
    </row>
    <row r="23" spans="1:47" s="135" customFormat="1" ht="15">
      <c r="A23" s="66"/>
      <c r="B23" s="155" t="s">
        <v>70</v>
      </c>
      <c r="C23" s="111"/>
      <c r="D23" s="122"/>
      <c r="E23" s="122"/>
      <c r="F23" s="122"/>
      <c r="G23" s="122"/>
      <c r="H23" s="122"/>
      <c r="I23" s="122"/>
      <c r="J23" s="122"/>
      <c r="K23" s="122"/>
      <c r="AC23" s="133"/>
      <c r="AD23" s="133"/>
      <c r="AE23" s="133"/>
      <c r="AF23" s="133"/>
      <c r="AG23" s="133"/>
      <c r="AH23" s="133"/>
      <c r="AI23" s="133"/>
      <c r="AJ23" s="133"/>
      <c r="AK23" s="133"/>
      <c r="AL23" s="133"/>
      <c r="AM23" s="133"/>
      <c r="AN23" s="133"/>
      <c r="AO23" s="133"/>
      <c r="AP23" s="133"/>
      <c r="AQ23" s="133"/>
      <c r="AR23" s="133"/>
      <c r="AS23" s="133"/>
      <c r="AT23" s="133"/>
      <c r="AU23" s="133"/>
    </row>
    <row r="24" spans="1:47" s="135" customFormat="1" ht="24">
      <c r="A24" s="66"/>
      <c r="B24" s="104" t="s">
        <v>66</v>
      </c>
      <c r="C24" s="105" t="s">
        <v>91</v>
      </c>
      <c r="D24" s="105" t="s">
        <v>92</v>
      </c>
      <c r="E24" s="105" t="s">
        <v>93</v>
      </c>
      <c r="F24" s="105" t="s">
        <v>94</v>
      </c>
      <c r="G24" s="105" t="s">
        <v>95</v>
      </c>
      <c r="H24" s="105" t="s">
        <v>96</v>
      </c>
      <c r="I24" s="105" t="s">
        <v>97</v>
      </c>
      <c r="J24" s="105" t="s">
        <v>98</v>
      </c>
      <c r="K24" s="105" t="s">
        <v>696</v>
      </c>
      <c r="L24" s="105" t="s">
        <v>766</v>
      </c>
      <c r="AC24" s="133"/>
      <c r="AD24" s="133"/>
      <c r="AE24" s="133"/>
      <c r="AF24" s="133"/>
      <c r="AG24" s="133"/>
      <c r="AH24" s="133"/>
      <c r="AI24" s="133"/>
      <c r="AJ24" s="133"/>
      <c r="AK24" s="133"/>
      <c r="AL24" s="133"/>
      <c r="AM24" s="133"/>
      <c r="AN24" s="133"/>
      <c r="AO24" s="133"/>
      <c r="AP24" s="133"/>
      <c r="AQ24" s="133"/>
      <c r="AR24" s="133"/>
      <c r="AS24" s="133"/>
      <c r="AT24" s="133"/>
      <c r="AU24" s="133"/>
    </row>
    <row r="25" spans="1:12" s="135" customFormat="1" ht="12">
      <c r="A25" s="66"/>
      <c r="B25" s="61" t="s">
        <v>131</v>
      </c>
      <c r="C25" s="62">
        <v>95</v>
      </c>
      <c r="D25" s="62">
        <v>-166</v>
      </c>
      <c r="E25" s="62">
        <v>-40</v>
      </c>
      <c r="F25" s="62">
        <v>47</v>
      </c>
      <c r="G25" s="62">
        <v>138</v>
      </c>
      <c r="H25" s="62">
        <v>334</v>
      </c>
      <c r="I25" s="62">
        <v>188</v>
      </c>
      <c r="J25" s="62">
        <v>-31</v>
      </c>
      <c r="K25" s="62">
        <v>146</v>
      </c>
      <c r="L25" s="62">
        <v>206</v>
      </c>
    </row>
    <row r="26" spans="1:12" s="135" customFormat="1" ht="24">
      <c r="A26" s="66"/>
      <c r="B26" s="74" t="s">
        <v>132</v>
      </c>
      <c r="C26" s="65">
        <v>58</v>
      </c>
      <c r="D26" s="65">
        <v>568</v>
      </c>
      <c r="E26" s="65">
        <v>-33</v>
      </c>
      <c r="F26" s="65">
        <v>210</v>
      </c>
      <c r="G26" s="65">
        <v>327</v>
      </c>
      <c r="H26" s="65">
        <v>205</v>
      </c>
      <c r="I26" s="65">
        <v>17</v>
      </c>
      <c r="J26" s="65">
        <v>-70</v>
      </c>
      <c r="K26" s="65">
        <v>218</v>
      </c>
      <c r="L26" s="65">
        <v>110</v>
      </c>
    </row>
    <row r="27" spans="1:12" s="135" customFormat="1" ht="12">
      <c r="A27" s="66"/>
      <c r="B27" s="64" t="s">
        <v>133</v>
      </c>
      <c r="C27" s="65">
        <v>1041</v>
      </c>
      <c r="D27" s="65">
        <v>1127</v>
      </c>
      <c r="E27" s="65">
        <v>1059</v>
      </c>
      <c r="F27" s="65">
        <v>684</v>
      </c>
      <c r="G27" s="65">
        <v>495</v>
      </c>
      <c r="H27" s="65">
        <v>506</v>
      </c>
      <c r="I27" s="65">
        <v>500</v>
      </c>
      <c r="J27" s="65">
        <v>605</v>
      </c>
      <c r="K27" s="65">
        <v>865</v>
      </c>
      <c r="L27" s="65">
        <v>664</v>
      </c>
    </row>
    <row r="28" spans="1:12" s="135" customFormat="1" ht="12" hidden="1">
      <c r="A28" s="66"/>
      <c r="B28" s="61" t="s">
        <v>134</v>
      </c>
      <c r="C28" s="62">
        <v>3</v>
      </c>
      <c r="D28" s="62">
        <v>-2</v>
      </c>
      <c r="E28" s="62">
        <v>-12</v>
      </c>
      <c r="F28" s="62">
        <v>7</v>
      </c>
      <c r="G28" s="62">
        <v>2</v>
      </c>
      <c r="H28" s="62">
        <v>-14</v>
      </c>
      <c r="I28" s="62">
        <v>20</v>
      </c>
      <c r="J28" s="62">
        <v>4</v>
      </c>
      <c r="K28" s="62">
        <v>6</v>
      </c>
      <c r="L28" s="62">
        <v>2</v>
      </c>
    </row>
    <row r="29" spans="1:12" s="135" customFormat="1" ht="12" hidden="1">
      <c r="A29" s="66"/>
      <c r="B29" s="74" t="s">
        <v>135</v>
      </c>
      <c r="C29" s="65">
        <v>-64</v>
      </c>
      <c r="D29" s="65">
        <v>-56</v>
      </c>
      <c r="E29" s="65">
        <v>-29</v>
      </c>
      <c r="F29" s="65">
        <v>-9</v>
      </c>
      <c r="G29" s="65">
        <v>-12</v>
      </c>
      <c r="H29" s="65">
        <v>-54</v>
      </c>
      <c r="I29" s="65">
        <v>2</v>
      </c>
      <c r="J29" s="65">
        <v>4</v>
      </c>
      <c r="K29" s="65"/>
      <c r="L29" s="65">
        <v>-153</v>
      </c>
    </row>
    <row r="30" spans="1:12" s="135" customFormat="1" ht="12">
      <c r="A30" s="66"/>
      <c r="B30" s="74" t="s">
        <v>149</v>
      </c>
      <c r="C30" s="65">
        <v>-61</v>
      </c>
      <c r="D30" s="65">
        <v>-58</v>
      </c>
      <c r="E30" s="65">
        <v>-41</v>
      </c>
      <c r="F30" s="65">
        <v>-2</v>
      </c>
      <c r="G30" s="65">
        <v>-10</v>
      </c>
      <c r="H30" s="65">
        <v>-68</v>
      </c>
      <c r="I30" s="65">
        <v>22</v>
      </c>
      <c r="J30" s="65">
        <v>8</v>
      </c>
      <c r="K30" s="65">
        <v>6</v>
      </c>
      <c r="L30" s="65">
        <v>-151</v>
      </c>
    </row>
    <row r="31" spans="1:12" s="135" customFormat="1" ht="12">
      <c r="A31" s="66"/>
      <c r="B31" s="132" t="s">
        <v>70</v>
      </c>
      <c r="C31" s="131">
        <v>1133</v>
      </c>
      <c r="D31" s="131">
        <v>1471</v>
      </c>
      <c r="E31" s="131">
        <v>945</v>
      </c>
      <c r="F31" s="131">
        <v>939</v>
      </c>
      <c r="G31" s="131">
        <v>950</v>
      </c>
      <c r="H31" s="131">
        <v>977</v>
      </c>
      <c r="I31" s="131">
        <v>727</v>
      </c>
      <c r="J31" s="131">
        <v>512</v>
      </c>
      <c r="K31" s="130">
        <v>1235</v>
      </c>
      <c r="L31" s="130">
        <v>829</v>
      </c>
    </row>
    <row r="32" spans="1:11" s="135" customFormat="1" ht="11.25">
      <c r="A32" s="66"/>
      <c r="B32" s="66"/>
      <c r="C32" s="136"/>
      <c r="D32" s="136"/>
      <c r="E32" s="136"/>
      <c r="F32" s="136"/>
      <c r="G32" s="136"/>
      <c r="H32" s="136"/>
      <c r="I32" s="136"/>
      <c r="J32" s="136"/>
      <c r="K32" s="136"/>
    </row>
    <row r="33" spans="1:11" s="135" customFormat="1" ht="11.25">
      <c r="A33" s="66"/>
      <c r="B33" s="66"/>
      <c r="C33" s="136"/>
      <c r="D33" s="136"/>
      <c r="E33" s="136"/>
      <c r="F33" s="136"/>
      <c r="G33" s="136"/>
      <c r="H33" s="136"/>
      <c r="I33" s="136"/>
      <c r="J33" s="136"/>
      <c r="K33" s="136"/>
    </row>
    <row r="34" spans="1:11" s="135" customFormat="1" ht="15">
      <c r="A34" s="66"/>
      <c r="B34" s="155" t="s">
        <v>128</v>
      </c>
      <c r="C34" s="119"/>
      <c r="D34" s="119"/>
      <c r="E34" s="119"/>
      <c r="F34" s="119"/>
      <c r="G34" s="120"/>
      <c r="H34" s="119"/>
      <c r="I34" s="119"/>
      <c r="J34" s="119"/>
      <c r="K34" s="119"/>
    </row>
    <row r="35" spans="1:11" s="135" customFormat="1" ht="15">
      <c r="A35" s="66"/>
      <c r="B35" s="155" t="s">
        <v>69</v>
      </c>
      <c r="C35" s="111"/>
      <c r="D35" s="119"/>
      <c r="E35" s="119"/>
      <c r="F35" s="119"/>
      <c r="G35" s="121"/>
      <c r="H35" s="119"/>
      <c r="I35" s="119"/>
      <c r="J35" s="119"/>
      <c r="K35" s="119"/>
    </row>
    <row r="36" spans="2:12" ht="24">
      <c r="B36" s="104" t="s">
        <v>66</v>
      </c>
      <c r="C36" s="105" t="s">
        <v>91</v>
      </c>
      <c r="D36" s="105" t="s">
        <v>92</v>
      </c>
      <c r="E36" s="105" t="s">
        <v>93</v>
      </c>
      <c r="F36" s="105" t="s">
        <v>94</v>
      </c>
      <c r="G36" s="105" t="s">
        <v>95</v>
      </c>
      <c r="H36" s="105" t="s">
        <v>96</v>
      </c>
      <c r="I36" s="105" t="s">
        <v>97</v>
      </c>
      <c r="J36" s="105" t="s">
        <v>98</v>
      </c>
      <c r="K36" s="105" t="s">
        <v>696</v>
      </c>
      <c r="L36" s="105" t="s">
        <v>766</v>
      </c>
    </row>
    <row r="37" spans="2:12" ht="12">
      <c r="B37" s="123" t="s">
        <v>136</v>
      </c>
      <c r="C37" s="124">
        <v>35</v>
      </c>
      <c r="D37" s="124">
        <v>168</v>
      </c>
      <c r="E37" s="124">
        <v>99</v>
      </c>
      <c r="F37" s="124">
        <v>199</v>
      </c>
      <c r="G37" s="124">
        <v>45</v>
      </c>
      <c r="H37" s="124">
        <v>124</v>
      </c>
      <c r="I37" s="124">
        <v>20</v>
      </c>
      <c r="J37" s="124">
        <v>168</v>
      </c>
      <c r="K37" s="124">
        <v>62</v>
      </c>
      <c r="L37" s="124">
        <v>70</v>
      </c>
    </row>
    <row r="38" spans="2:12" ht="12">
      <c r="B38" s="123" t="s">
        <v>137</v>
      </c>
      <c r="C38" s="124">
        <v>491</v>
      </c>
      <c r="D38" s="124">
        <v>639</v>
      </c>
      <c r="E38" s="124">
        <v>525</v>
      </c>
      <c r="F38" s="124">
        <v>519</v>
      </c>
      <c r="G38" s="124">
        <v>426</v>
      </c>
      <c r="H38" s="124">
        <v>419</v>
      </c>
      <c r="I38" s="124">
        <v>374</v>
      </c>
      <c r="J38" s="124">
        <v>546</v>
      </c>
      <c r="K38" s="124">
        <v>440</v>
      </c>
      <c r="L38" s="124">
        <v>373</v>
      </c>
    </row>
    <row r="39" spans="2:12" ht="12">
      <c r="B39" s="123" t="s">
        <v>138</v>
      </c>
      <c r="C39" s="124"/>
      <c r="D39" s="124"/>
      <c r="E39" s="124"/>
      <c r="F39" s="124">
        <v>0</v>
      </c>
      <c r="G39" s="124"/>
      <c r="H39" s="124"/>
      <c r="I39" s="124"/>
      <c r="J39" s="124"/>
      <c r="K39" s="124"/>
      <c r="L39" s="124"/>
    </row>
    <row r="40" spans="2:12" ht="12">
      <c r="B40" s="123" t="s">
        <v>139</v>
      </c>
      <c r="C40" s="124">
        <v>1289</v>
      </c>
      <c r="D40" s="124">
        <v>1380</v>
      </c>
      <c r="E40" s="124">
        <v>1427</v>
      </c>
      <c r="F40" s="124">
        <v>1560</v>
      </c>
      <c r="G40" s="124">
        <v>1667</v>
      </c>
      <c r="H40" s="124">
        <v>1805</v>
      </c>
      <c r="I40" s="124">
        <v>1675</v>
      </c>
      <c r="J40" s="124">
        <v>1920</v>
      </c>
      <c r="K40" s="124">
        <v>1903</v>
      </c>
      <c r="L40" s="124">
        <v>1809</v>
      </c>
    </row>
    <row r="41" spans="2:12" ht="12">
      <c r="B41" s="125" t="s">
        <v>140</v>
      </c>
      <c r="C41" s="126">
        <v>1815</v>
      </c>
      <c r="D41" s="126">
        <v>2187</v>
      </c>
      <c r="E41" s="126">
        <v>2051</v>
      </c>
      <c r="F41" s="126">
        <v>2278</v>
      </c>
      <c r="G41" s="126">
        <v>2138</v>
      </c>
      <c r="H41" s="126">
        <v>2348</v>
      </c>
      <c r="I41" s="126">
        <v>2069</v>
      </c>
      <c r="J41" s="126">
        <v>2634</v>
      </c>
      <c r="K41" s="126">
        <v>2405</v>
      </c>
      <c r="L41" s="126">
        <v>2252</v>
      </c>
    </row>
    <row r="42" spans="2:12" ht="12">
      <c r="B42" s="123"/>
      <c r="C42" s="124"/>
      <c r="D42" s="124"/>
      <c r="E42" s="124"/>
      <c r="F42" s="124"/>
      <c r="G42" s="124"/>
      <c r="H42" s="124"/>
      <c r="I42" s="124"/>
      <c r="J42" s="124"/>
      <c r="K42" s="124"/>
      <c r="L42" s="124"/>
    </row>
    <row r="43" spans="2:12" ht="12">
      <c r="B43" s="123" t="s">
        <v>141</v>
      </c>
      <c r="C43" s="124">
        <v>403</v>
      </c>
      <c r="D43" s="124">
        <v>407</v>
      </c>
      <c r="E43" s="124">
        <v>408</v>
      </c>
      <c r="F43" s="124">
        <v>415</v>
      </c>
      <c r="G43" s="124">
        <v>394</v>
      </c>
      <c r="H43" s="124">
        <v>408</v>
      </c>
      <c r="I43" s="124">
        <v>387</v>
      </c>
      <c r="J43" s="124">
        <v>372</v>
      </c>
      <c r="K43" s="124">
        <v>392</v>
      </c>
      <c r="L43" s="124">
        <v>406</v>
      </c>
    </row>
    <row r="44" spans="2:12" ht="12">
      <c r="B44" s="123" t="s">
        <v>142</v>
      </c>
      <c r="C44" s="124">
        <v>1027</v>
      </c>
      <c r="D44" s="124">
        <v>1074</v>
      </c>
      <c r="E44" s="124">
        <v>1034</v>
      </c>
      <c r="F44" s="124">
        <v>1068</v>
      </c>
      <c r="G44" s="124">
        <v>989</v>
      </c>
      <c r="H44" s="124">
        <v>1038</v>
      </c>
      <c r="I44" s="124">
        <v>1021</v>
      </c>
      <c r="J44" s="124">
        <v>944</v>
      </c>
      <c r="K44" s="124">
        <v>947</v>
      </c>
      <c r="L44" s="124">
        <v>1010</v>
      </c>
    </row>
    <row r="45" spans="2:12" ht="12">
      <c r="B45" s="125" t="s">
        <v>143</v>
      </c>
      <c r="C45" s="126">
        <v>1430</v>
      </c>
      <c r="D45" s="126">
        <v>1481</v>
      </c>
      <c r="E45" s="126">
        <v>1442</v>
      </c>
      <c r="F45" s="126">
        <v>1483</v>
      </c>
      <c r="G45" s="126">
        <v>1383</v>
      </c>
      <c r="H45" s="126">
        <v>1446</v>
      </c>
      <c r="I45" s="126">
        <v>1408</v>
      </c>
      <c r="J45" s="126">
        <v>1316</v>
      </c>
      <c r="K45" s="126">
        <v>1339</v>
      </c>
      <c r="L45" s="126">
        <v>1416</v>
      </c>
    </row>
    <row r="46" spans="2:12" ht="12">
      <c r="B46" s="123"/>
      <c r="C46" s="124"/>
      <c r="D46" s="124"/>
      <c r="E46" s="124"/>
      <c r="F46" s="124"/>
      <c r="G46" s="124"/>
      <c r="H46" s="124"/>
      <c r="I46" s="124"/>
      <c r="J46" s="124"/>
      <c r="K46" s="124"/>
      <c r="L46" s="124"/>
    </row>
    <row r="47" spans="2:12" ht="12">
      <c r="B47" s="123" t="s">
        <v>144</v>
      </c>
      <c r="C47" s="124">
        <v>118</v>
      </c>
      <c r="D47" s="124">
        <v>160</v>
      </c>
      <c r="E47" s="124">
        <v>157</v>
      </c>
      <c r="F47" s="124">
        <v>215</v>
      </c>
      <c r="G47" s="124">
        <v>64</v>
      </c>
      <c r="H47" s="124">
        <v>96</v>
      </c>
      <c r="I47" s="124">
        <v>185</v>
      </c>
      <c r="J47" s="124">
        <v>137</v>
      </c>
      <c r="K47" s="124">
        <v>66</v>
      </c>
      <c r="L47" s="124">
        <v>147</v>
      </c>
    </row>
    <row r="48" spans="2:12" ht="12">
      <c r="B48" s="123" t="s">
        <v>145</v>
      </c>
      <c r="C48" s="124">
        <v>335</v>
      </c>
      <c r="D48" s="124">
        <v>351</v>
      </c>
      <c r="E48" s="124">
        <v>356</v>
      </c>
      <c r="F48" s="124">
        <v>351</v>
      </c>
      <c r="G48" s="124">
        <v>336</v>
      </c>
      <c r="H48" s="124">
        <v>448</v>
      </c>
      <c r="I48" s="124">
        <v>440</v>
      </c>
      <c r="J48" s="124">
        <v>462</v>
      </c>
      <c r="K48" s="124">
        <v>446</v>
      </c>
      <c r="L48" s="124">
        <v>583</v>
      </c>
    </row>
    <row r="49" spans="2:12" ht="12">
      <c r="B49" s="123" t="s">
        <v>146</v>
      </c>
      <c r="C49" s="124">
        <v>28</v>
      </c>
      <c r="D49" s="124">
        <v>27</v>
      </c>
      <c r="E49" s="124">
        <v>27</v>
      </c>
      <c r="F49" s="124">
        <v>26</v>
      </c>
      <c r="G49" s="124">
        <v>26</v>
      </c>
      <c r="H49" s="124">
        <v>26</v>
      </c>
      <c r="I49" s="124">
        <v>25</v>
      </c>
      <c r="J49" s="124">
        <v>26</v>
      </c>
      <c r="K49" s="124">
        <v>26</v>
      </c>
      <c r="L49" s="124">
        <v>26</v>
      </c>
    </row>
    <row r="50" spans="2:12" ht="12">
      <c r="B50" s="123" t="s">
        <v>147</v>
      </c>
      <c r="C50" s="124">
        <v>95</v>
      </c>
      <c r="D50" s="124">
        <v>99</v>
      </c>
      <c r="E50" s="124">
        <v>114</v>
      </c>
      <c r="F50" s="124">
        <v>105</v>
      </c>
      <c r="G50" s="124">
        <v>112</v>
      </c>
      <c r="H50" s="124">
        <v>108</v>
      </c>
      <c r="I50" s="124">
        <v>103</v>
      </c>
      <c r="J50" s="124">
        <v>105</v>
      </c>
      <c r="K50" s="124">
        <v>95</v>
      </c>
      <c r="L50" s="124">
        <v>99</v>
      </c>
    </row>
    <row r="51" spans="2:12" ht="12">
      <c r="B51" s="123" t="s">
        <v>148</v>
      </c>
      <c r="C51" s="124">
        <v>159</v>
      </c>
      <c r="D51" s="124">
        <v>153</v>
      </c>
      <c r="E51" s="124">
        <v>130</v>
      </c>
      <c r="F51" s="124">
        <v>114</v>
      </c>
      <c r="G51" s="124">
        <v>134</v>
      </c>
      <c r="H51" s="124">
        <v>157</v>
      </c>
      <c r="I51" s="124">
        <v>110</v>
      </c>
      <c r="J51" s="124">
        <v>117</v>
      </c>
      <c r="K51" s="124">
        <v>151</v>
      </c>
      <c r="L51" s="124">
        <v>134</v>
      </c>
    </row>
    <row r="52" spans="2:12" ht="12">
      <c r="B52" s="127" t="s">
        <v>149</v>
      </c>
      <c r="C52" s="124">
        <v>170</v>
      </c>
      <c r="D52" s="124">
        <v>176</v>
      </c>
      <c r="E52" s="124">
        <v>161</v>
      </c>
      <c r="F52" s="124">
        <v>201</v>
      </c>
      <c r="G52" s="124">
        <v>148</v>
      </c>
      <c r="H52" s="124">
        <v>207</v>
      </c>
      <c r="I52" s="124">
        <v>179</v>
      </c>
      <c r="J52" s="124">
        <v>178</v>
      </c>
      <c r="K52" s="124">
        <v>124</v>
      </c>
      <c r="L52" s="124">
        <v>135</v>
      </c>
    </row>
    <row r="53" spans="2:12" ht="12">
      <c r="B53" s="125" t="s">
        <v>150</v>
      </c>
      <c r="C53" s="126">
        <v>905</v>
      </c>
      <c r="D53" s="126">
        <v>966</v>
      </c>
      <c r="E53" s="126">
        <v>945</v>
      </c>
      <c r="F53" s="126">
        <v>1012</v>
      </c>
      <c r="G53" s="126">
        <v>820</v>
      </c>
      <c r="H53" s="126">
        <v>1042</v>
      </c>
      <c r="I53" s="126">
        <v>1042</v>
      </c>
      <c r="J53" s="126">
        <v>1025</v>
      </c>
      <c r="K53" s="126">
        <v>908</v>
      </c>
      <c r="L53" s="126">
        <v>1124</v>
      </c>
    </row>
    <row r="54" spans="2:12" ht="12">
      <c r="B54" s="128"/>
      <c r="C54" s="124"/>
      <c r="D54" s="124"/>
      <c r="E54" s="124"/>
      <c r="F54" s="124"/>
      <c r="G54" s="124"/>
      <c r="H54" s="124"/>
      <c r="I54" s="124"/>
      <c r="J54" s="124"/>
      <c r="K54" s="124"/>
      <c r="L54" s="124"/>
    </row>
    <row r="55" spans="2:12" ht="12">
      <c r="B55" s="125" t="s">
        <v>151</v>
      </c>
      <c r="C55" s="126">
        <v>4150</v>
      </c>
      <c r="D55" s="126">
        <v>4634</v>
      </c>
      <c r="E55" s="126">
        <v>4438</v>
      </c>
      <c r="F55" s="126">
        <v>4773</v>
      </c>
      <c r="G55" s="126">
        <v>4341</v>
      </c>
      <c r="H55" s="126">
        <v>4836</v>
      </c>
      <c r="I55" s="126">
        <v>4519</v>
      </c>
      <c r="J55" s="126">
        <v>4975</v>
      </c>
      <c r="K55" s="126">
        <v>4652</v>
      </c>
      <c r="L55" s="126">
        <v>4792</v>
      </c>
    </row>
    <row r="56" spans="2:12" ht="12">
      <c r="B56" s="123"/>
      <c r="C56" s="124"/>
      <c r="D56" s="124"/>
      <c r="E56" s="124"/>
      <c r="F56" s="124">
        <v>0</v>
      </c>
      <c r="G56" s="124"/>
      <c r="H56" s="124"/>
      <c r="I56" s="124"/>
      <c r="J56" s="124"/>
      <c r="K56" s="124"/>
      <c r="L56" s="124"/>
    </row>
    <row r="57" spans="2:12" ht="12">
      <c r="B57" s="123" t="s">
        <v>140</v>
      </c>
      <c r="C57" s="124">
        <v>-226</v>
      </c>
      <c r="D57" s="124">
        <v>-183</v>
      </c>
      <c r="E57" s="124">
        <v>-241</v>
      </c>
      <c r="F57" s="124">
        <v>-194</v>
      </c>
      <c r="G57" s="124">
        <v>-290</v>
      </c>
      <c r="H57" s="124">
        <v>-297</v>
      </c>
      <c r="I57" s="124">
        <v>-288</v>
      </c>
      <c r="J57" s="124">
        <v>-341</v>
      </c>
      <c r="K57" s="124">
        <v>-352</v>
      </c>
      <c r="L57" s="124">
        <v>-359</v>
      </c>
    </row>
    <row r="58" spans="2:12" ht="12">
      <c r="B58" s="123" t="s">
        <v>143</v>
      </c>
      <c r="C58" s="124">
        <v>-630</v>
      </c>
      <c r="D58" s="124">
        <v>-594</v>
      </c>
      <c r="E58" s="124">
        <v>-588</v>
      </c>
      <c r="F58" s="124">
        <v>-601</v>
      </c>
      <c r="G58" s="124">
        <v>-587</v>
      </c>
      <c r="H58" s="124">
        <v>-609</v>
      </c>
      <c r="I58" s="124">
        <v>-599</v>
      </c>
      <c r="J58" s="124">
        <v>-450</v>
      </c>
      <c r="K58" s="124">
        <v>-542</v>
      </c>
      <c r="L58" s="124">
        <v>-575</v>
      </c>
    </row>
    <row r="59" spans="2:12" ht="12">
      <c r="B59" s="123" t="s">
        <v>150</v>
      </c>
      <c r="C59" s="124">
        <v>-350</v>
      </c>
      <c r="D59" s="124">
        <v>-366</v>
      </c>
      <c r="E59" s="124">
        <v>-346</v>
      </c>
      <c r="F59" s="124">
        <v>-391</v>
      </c>
      <c r="G59" s="124">
        <v>-270</v>
      </c>
      <c r="H59" s="124">
        <v>-257</v>
      </c>
      <c r="I59" s="124">
        <v>-245</v>
      </c>
      <c r="J59" s="124">
        <v>-278</v>
      </c>
      <c r="K59" s="124">
        <v>-255</v>
      </c>
      <c r="L59" s="124">
        <v>-297</v>
      </c>
    </row>
    <row r="60" spans="2:12" ht="12">
      <c r="B60" s="125" t="s">
        <v>152</v>
      </c>
      <c r="C60" s="126">
        <v>-1206</v>
      </c>
      <c r="D60" s="126">
        <v>-1143</v>
      </c>
      <c r="E60" s="126">
        <v>-1175</v>
      </c>
      <c r="F60" s="126">
        <v>-1186</v>
      </c>
      <c r="G60" s="126">
        <v>-1147</v>
      </c>
      <c r="H60" s="126">
        <v>-1163</v>
      </c>
      <c r="I60" s="126">
        <v>-1132</v>
      </c>
      <c r="J60" s="126">
        <v>-1069</v>
      </c>
      <c r="K60" s="126">
        <v>-1149</v>
      </c>
      <c r="L60" s="126">
        <v>-1231</v>
      </c>
    </row>
    <row r="61" spans="2:12" ht="12">
      <c r="B61" s="123"/>
      <c r="C61" s="124"/>
      <c r="D61" s="124"/>
      <c r="E61" s="124"/>
      <c r="F61" s="124"/>
      <c r="G61" s="124"/>
      <c r="H61" s="124"/>
      <c r="I61" s="124"/>
      <c r="J61" s="124"/>
      <c r="K61" s="124"/>
      <c r="L61" s="124"/>
    </row>
    <row r="62" spans="2:12" ht="12">
      <c r="B62" s="123" t="s">
        <v>140</v>
      </c>
      <c r="C62" s="124">
        <v>1589</v>
      </c>
      <c r="D62" s="124">
        <v>2004</v>
      </c>
      <c r="E62" s="124">
        <v>1810</v>
      </c>
      <c r="F62" s="124">
        <v>2084</v>
      </c>
      <c r="G62" s="124">
        <v>1848</v>
      </c>
      <c r="H62" s="124">
        <v>2051</v>
      </c>
      <c r="I62" s="124">
        <v>1781</v>
      </c>
      <c r="J62" s="124">
        <v>2293</v>
      </c>
      <c r="K62" s="124">
        <v>2053</v>
      </c>
      <c r="L62" s="124">
        <v>1893</v>
      </c>
    </row>
    <row r="63" spans="2:12" ht="12">
      <c r="B63" s="123" t="s">
        <v>143</v>
      </c>
      <c r="C63" s="124">
        <v>800</v>
      </c>
      <c r="D63" s="124">
        <v>887</v>
      </c>
      <c r="E63" s="124">
        <v>854</v>
      </c>
      <c r="F63" s="124">
        <v>882</v>
      </c>
      <c r="G63" s="124">
        <v>796</v>
      </c>
      <c r="H63" s="124">
        <v>837</v>
      </c>
      <c r="I63" s="124">
        <v>809</v>
      </c>
      <c r="J63" s="124">
        <v>866</v>
      </c>
      <c r="K63" s="124">
        <v>797</v>
      </c>
      <c r="L63" s="124">
        <v>841</v>
      </c>
    </row>
    <row r="64" spans="2:12" ht="12">
      <c r="B64" s="123" t="s">
        <v>150</v>
      </c>
      <c r="C64" s="124">
        <v>555</v>
      </c>
      <c r="D64" s="124">
        <v>600</v>
      </c>
      <c r="E64" s="124">
        <v>599</v>
      </c>
      <c r="F64" s="124">
        <v>621</v>
      </c>
      <c r="G64" s="124">
        <v>550</v>
      </c>
      <c r="H64" s="124">
        <v>785</v>
      </c>
      <c r="I64" s="124">
        <v>797</v>
      </c>
      <c r="J64" s="124">
        <v>747</v>
      </c>
      <c r="K64" s="124">
        <v>653</v>
      </c>
      <c r="L64" s="124">
        <v>827</v>
      </c>
    </row>
    <row r="65" spans="2:12" ht="12">
      <c r="B65" s="129" t="s">
        <v>69</v>
      </c>
      <c r="C65" s="130">
        <v>2944</v>
      </c>
      <c r="D65" s="130">
        <v>3491</v>
      </c>
      <c r="E65" s="130">
        <v>3263</v>
      </c>
      <c r="F65" s="130">
        <v>3587</v>
      </c>
      <c r="G65" s="130">
        <v>3194</v>
      </c>
      <c r="H65" s="130">
        <v>3673</v>
      </c>
      <c r="I65" s="130">
        <v>3387</v>
      </c>
      <c r="J65" s="130">
        <v>3906</v>
      </c>
      <c r="K65" s="130">
        <v>3503</v>
      </c>
      <c r="L65" s="130">
        <v>3561</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8" r:id="rId1"/>
  <headerFooter alignWithMargins="0">
    <oddFooter>&amp;L&amp;F&amp;C&amp;D&amp;R&amp;P</oddFooter>
  </headerFooter>
</worksheet>
</file>

<file path=xl/worksheets/sheet14.xml><?xml version="1.0" encoding="utf-8"?>
<worksheet xmlns="http://schemas.openxmlformats.org/spreadsheetml/2006/main" xmlns:r="http://schemas.openxmlformats.org/officeDocument/2006/relationships">
  <dimension ref="A1:K24"/>
  <sheetViews>
    <sheetView showGridLines="0" workbookViewId="0" topLeftCell="A1">
      <selection activeCell="A1" sqref="A1"/>
    </sheetView>
  </sheetViews>
  <sheetFormatPr defaultColWidth="9.140625" defaultRowHeight="12.75"/>
  <cols>
    <col min="1" max="1" width="27.140625" style="1" bestFit="1" customWidth="1"/>
    <col min="2" max="16384" width="9.140625" style="1" customWidth="1"/>
  </cols>
  <sheetData>
    <row r="1" spans="1:10" ht="15.75">
      <c r="A1" s="54" t="s">
        <v>190</v>
      </c>
      <c r="B1" s="157"/>
      <c r="C1" s="158"/>
      <c r="D1" s="158"/>
      <c r="E1" s="158"/>
      <c r="F1" s="157"/>
      <c r="G1" s="158"/>
      <c r="H1" s="158"/>
      <c r="I1" s="158"/>
      <c r="J1" s="158"/>
    </row>
    <row r="2" spans="1:10" ht="12.75">
      <c r="A2" s="158"/>
      <c r="B2" s="158"/>
      <c r="C2" s="158"/>
      <c r="D2" s="158"/>
      <c r="E2" s="158"/>
      <c r="F2" s="158"/>
      <c r="G2" s="158"/>
      <c r="H2" s="158"/>
      <c r="I2" s="158"/>
      <c r="J2" s="158"/>
    </row>
    <row r="3" spans="1:11" ht="12.75">
      <c r="A3" s="23"/>
      <c r="B3" s="159" t="s">
        <v>197</v>
      </c>
      <c r="C3" s="159" t="s">
        <v>198</v>
      </c>
      <c r="D3" s="159" t="s">
        <v>3</v>
      </c>
      <c r="E3" s="159" t="s">
        <v>2</v>
      </c>
      <c r="F3" s="159" t="s">
        <v>197</v>
      </c>
      <c r="G3" s="159" t="s">
        <v>198</v>
      </c>
      <c r="H3" s="159" t="s">
        <v>3</v>
      </c>
      <c r="I3" s="159" t="s">
        <v>2</v>
      </c>
      <c r="J3" s="161" t="s">
        <v>197</v>
      </c>
      <c r="K3" s="159" t="s">
        <v>198</v>
      </c>
    </row>
    <row r="4" spans="1:11" ht="12.75">
      <c r="A4" s="25" t="s">
        <v>66</v>
      </c>
      <c r="B4" s="3">
        <v>2009</v>
      </c>
      <c r="C4" s="3">
        <v>2009</v>
      </c>
      <c r="D4" s="3" t="s">
        <v>6</v>
      </c>
      <c r="E4" s="3">
        <v>2009</v>
      </c>
      <c r="F4" s="3" t="s">
        <v>5</v>
      </c>
      <c r="G4" s="3" t="s">
        <v>5</v>
      </c>
      <c r="H4" s="3" t="s">
        <v>5</v>
      </c>
      <c r="I4" s="3" t="s">
        <v>5</v>
      </c>
      <c r="J4" s="3">
        <v>2011</v>
      </c>
      <c r="K4" s="3">
        <v>2011</v>
      </c>
    </row>
    <row r="5" spans="1:11" ht="12.75">
      <c r="A5" s="174" t="s">
        <v>191</v>
      </c>
      <c r="B5" s="175">
        <v>-3243</v>
      </c>
      <c r="C5" s="175">
        <v>-3220</v>
      </c>
      <c r="D5" s="175">
        <v>-2790</v>
      </c>
      <c r="E5" s="175">
        <v>-2099</v>
      </c>
      <c r="F5" s="175">
        <v>-2946</v>
      </c>
      <c r="G5" s="175">
        <v>-3120</v>
      </c>
      <c r="H5" s="175">
        <v>-2923</v>
      </c>
      <c r="I5" s="175">
        <v>-3122</v>
      </c>
      <c r="J5" s="175">
        <v>-3142</v>
      </c>
      <c r="K5" s="175">
        <v>-3101</v>
      </c>
    </row>
    <row r="6" spans="1:11" ht="12.75">
      <c r="A6" s="174" t="s">
        <v>192</v>
      </c>
      <c r="B6" s="175">
        <v>-124</v>
      </c>
      <c r="C6" s="175">
        <v>-42</v>
      </c>
      <c r="D6" s="175">
        <v>-10</v>
      </c>
      <c r="E6" s="175">
        <v>-132</v>
      </c>
      <c r="F6" s="175">
        <v>-32</v>
      </c>
      <c r="G6" s="175">
        <v>-53</v>
      </c>
      <c r="H6" s="175">
        <v>-22</v>
      </c>
      <c r="I6" s="175">
        <v>-28</v>
      </c>
      <c r="J6" s="175">
        <v>-17</v>
      </c>
      <c r="K6" s="175">
        <v>-33</v>
      </c>
    </row>
    <row r="7" spans="1:11" ht="12.75">
      <c r="A7" s="174" t="s">
        <v>193</v>
      </c>
      <c r="B7" s="175">
        <v>-390</v>
      </c>
      <c r="C7" s="175">
        <v>-383</v>
      </c>
      <c r="D7" s="175">
        <v>-341</v>
      </c>
      <c r="E7" s="175">
        <v>-328</v>
      </c>
      <c r="F7" s="175">
        <v>-297</v>
      </c>
      <c r="G7" s="175">
        <v>-271</v>
      </c>
      <c r="H7" s="175">
        <v>-293</v>
      </c>
      <c r="I7" s="175">
        <v>-232</v>
      </c>
      <c r="J7" s="175">
        <v>-297</v>
      </c>
      <c r="K7" s="175">
        <v>-263</v>
      </c>
    </row>
    <row r="8" spans="1:11" ht="12.75">
      <c r="A8" s="177" t="s">
        <v>194</v>
      </c>
      <c r="B8" s="178">
        <v>-163</v>
      </c>
      <c r="C8" s="178">
        <v>-154</v>
      </c>
      <c r="D8" s="178">
        <v>-141</v>
      </c>
      <c r="E8" s="178">
        <v>-226</v>
      </c>
      <c r="F8" s="178">
        <v>-163</v>
      </c>
      <c r="G8" s="178">
        <v>-172</v>
      </c>
      <c r="H8" s="178">
        <v>-154</v>
      </c>
      <c r="I8" s="178">
        <v>-176</v>
      </c>
      <c r="J8" s="178">
        <v>-153</v>
      </c>
      <c r="K8" s="178">
        <v>-146</v>
      </c>
    </row>
    <row r="9" spans="1:11" ht="12.75">
      <c r="A9" s="179" t="s">
        <v>195</v>
      </c>
      <c r="B9" s="180">
        <v>-3920</v>
      </c>
      <c r="C9" s="180">
        <v>-3799</v>
      </c>
      <c r="D9" s="180">
        <v>-3282</v>
      </c>
      <c r="E9" s="180">
        <v>-2785</v>
      </c>
      <c r="F9" s="180">
        <v>-3438</v>
      </c>
      <c r="G9" s="180">
        <v>-3616</v>
      </c>
      <c r="H9" s="180">
        <v>-3392</v>
      </c>
      <c r="I9" s="180">
        <v>-3558</v>
      </c>
      <c r="J9" s="180">
        <v>-3609</v>
      </c>
      <c r="K9" s="180">
        <v>-3543</v>
      </c>
    </row>
    <row r="10" spans="1:10" ht="12.75">
      <c r="A10" s="181" t="s">
        <v>196</v>
      </c>
      <c r="B10" s="181"/>
      <c r="C10" s="181"/>
      <c r="D10" s="181"/>
      <c r="E10" s="181"/>
      <c r="F10" s="181"/>
      <c r="G10" s="181"/>
      <c r="H10" s="181"/>
      <c r="I10" s="181"/>
      <c r="J10" s="181"/>
    </row>
    <row r="13" spans="1:10" ht="15.75">
      <c r="A13" s="54" t="s">
        <v>199</v>
      </c>
      <c r="B13" s="157"/>
      <c r="C13" s="158"/>
      <c r="D13" s="158"/>
      <c r="E13" s="158"/>
      <c r="F13" s="158"/>
      <c r="G13" s="157"/>
      <c r="H13" s="158"/>
      <c r="I13" s="158"/>
      <c r="J13" s="158"/>
    </row>
    <row r="14" spans="1:10" ht="12.75">
      <c r="A14" s="158"/>
      <c r="B14" s="158"/>
      <c r="C14" s="158"/>
      <c r="D14" s="158"/>
      <c r="E14" s="158"/>
      <c r="F14" s="158"/>
      <c r="G14" s="158"/>
      <c r="H14" s="158"/>
      <c r="I14" s="158"/>
      <c r="J14" s="158"/>
    </row>
    <row r="15" spans="1:11" ht="12.75">
      <c r="A15" s="23"/>
      <c r="B15" s="159" t="s">
        <v>197</v>
      </c>
      <c r="C15" s="159" t="s">
        <v>198</v>
      </c>
      <c r="D15" s="159" t="s">
        <v>3</v>
      </c>
      <c r="E15" s="159" t="s">
        <v>2</v>
      </c>
      <c r="F15" s="159" t="s">
        <v>197</v>
      </c>
      <c r="G15" s="159" t="s">
        <v>198</v>
      </c>
      <c r="H15" s="159" t="s">
        <v>3</v>
      </c>
      <c r="I15" s="159" t="s">
        <v>2</v>
      </c>
      <c r="J15" s="161" t="s">
        <v>197</v>
      </c>
      <c r="K15" s="159" t="s">
        <v>198</v>
      </c>
    </row>
    <row r="16" spans="1:11" ht="12.75">
      <c r="A16" s="25" t="s">
        <v>66</v>
      </c>
      <c r="B16" s="3">
        <v>2009</v>
      </c>
      <c r="C16" s="3">
        <v>2009</v>
      </c>
      <c r="D16" s="3" t="s">
        <v>6</v>
      </c>
      <c r="E16" s="3">
        <v>2009</v>
      </c>
      <c r="F16" s="3" t="s">
        <v>5</v>
      </c>
      <c r="G16" s="3" t="s">
        <v>5</v>
      </c>
      <c r="H16" s="3" t="s">
        <v>5</v>
      </c>
      <c r="I16" s="3" t="s">
        <v>5</v>
      </c>
      <c r="J16" s="3">
        <v>2011</v>
      </c>
      <c r="K16" s="3">
        <v>2011</v>
      </c>
    </row>
    <row r="17" spans="1:11" ht="12.75">
      <c r="A17" s="174" t="s">
        <v>200</v>
      </c>
      <c r="B17" s="182">
        <v>-414</v>
      </c>
      <c r="C17" s="182">
        <v>-420</v>
      </c>
      <c r="D17" s="182">
        <v>-408</v>
      </c>
      <c r="E17" s="182">
        <v>-441</v>
      </c>
      <c r="F17" s="182">
        <v>-419</v>
      </c>
      <c r="G17" s="182">
        <v>-403</v>
      </c>
      <c r="H17" s="182">
        <v>-414</v>
      </c>
      <c r="I17" s="182">
        <v>-423</v>
      </c>
      <c r="J17" s="176">
        <v>-413</v>
      </c>
      <c r="K17" s="176">
        <v>-421</v>
      </c>
    </row>
    <row r="18" spans="1:11" ht="12.75">
      <c r="A18" s="174" t="s">
        <v>201</v>
      </c>
      <c r="B18" s="182">
        <v>-680</v>
      </c>
      <c r="C18" s="182">
        <v>-674</v>
      </c>
      <c r="D18" s="182">
        <v>-640</v>
      </c>
      <c r="E18" s="182">
        <v>-777</v>
      </c>
      <c r="F18" s="182">
        <v>-701</v>
      </c>
      <c r="G18" s="182">
        <v>-865</v>
      </c>
      <c r="H18" s="182">
        <v>-741</v>
      </c>
      <c r="I18" s="182">
        <v>-1042</v>
      </c>
      <c r="J18" s="176">
        <v>-863</v>
      </c>
      <c r="K18" s="176">
        <v>-1006</v>
      </c>
    </row>
    <row r="19" spans="1:11" ht="12.75">
      <c r="A19" s="174" t="s">
        <v>202</v>
      </c>
      <c r="B19" s="182">
        <v>-92</v>
      </c>
      <c r="C19" s="182">
        <v>-106</v>
      </c>
      <c r="D19" s="182">
        <v>-83</v>
      </c>
      <c r="E19" s="182">
        <v>-147</v>
      </c>
      <c r="F19" s="182">
        <v>-92</v>
      </c>
      <c r="G19" s="182">
        <v>-128</v>
      </c>
      <c r="H19" s="182">
        <v>-98</v>
      </c>
      <c r="I19" s="182">
        <v>-182</v>
      </c>
      <c r="J19" s="176">
        <v>-103</v>
      </c>
      <c r="K19" s="176">
        <v>-128</v>
      </c>
    </row>
    <row r="20" spans="1:11" ht="12.75">
      <c r="A20" s="174" t="s">
        <v>203</v>
      </c>
      <c r="B20" s="182">
        <v>-188</v>
      </c>
      <c r="C20" s="182">
        <v>-193</v>
      </c>
      <c r="D20" s="182">
        <v>-195</v>
      </c>
      <c r="E20" s="182">
        <v>-364</v>
      </c>
      <c r="F20" s="182">
        <v>-206</v>
      </c>
      <c r="G20" s="182">
        <v>-310</v>
      </c>
      <c r="H20" s="182">
        <v>-274</v>
      </c>
      <c r="I20" s="182">
        <f>-345+7</f>
        <v>-338</v>
      </c>
      <c r="J20" s="176">
        <v>-233</v>
      </c>
      <c r="K20" s="176">
        <v>-290</v>
      </c>
    </row>
    <row r="21" spans="1:11" ht="12.75">
      <c r="A21" s="174" t="s">
        <v>204</v>
      </c>
      <c r="B21" s="182">
        <v>-118</v>
      </c>
      <c r="C21" s="182">
        <v>-119</v>
      </c>
      <c r="D21" s="182">
        <v>-127</v>
      </c>
      <c r="E21" s="182">
        <v>-152</v>
      </c>
      <c r="F21" s="182">
        <v>-94</v>
      </c>
      <c r="G21" s="182">
        <v>-139</v>
      </c>
      <c r="H21" s="182">
        <v>-118</v>
      </c>
      <c r="I21" s="182">
        <v>-192</v>
      </c>
      <c r="J21" s="176">
        <v>-103</v>
      </c>
      <c r="K21" s="176">
        <v>-143</v>
      </c>
    </row>
    <row r="22" spans="1:11" ht="12.75">
      <c r="A22" s="174" t="s">
        <v>205</v>
      </c>
      <c r="B22" s="182">
        <v>-109</v>
      </c>
      <c r="C22" s="182">
        <v>-100</v>
      </c>
      <c r="D22" s="182">
        <v>-100</v>
      </c>
      <c r="E22" s="182">
        <v>-104</v>
      </c>
      <c r="F22" s="182">
        <v>-106</v>
      </c>
      <c r="G22" s="182">
        <v>-106</v>
      </c>
      <c r="H22" s="182">
        <v>-109</v>
      </c>
      <c r="I22" s="182">
        <v>-109</v>
      </c>
      <c r="J22" s="176">
        <v>-110</v>
      </c>
      <c r="K22" s="176">
        <v>-107</v>
      </c>
    </row>
    <row r="23" spans="1:11" ht="12.75">
      <c r="A23" s="177" t="s">
        <v>206</v>
      </c>
      <c r="B23" s="183">
        <v>136</v>
      </c>
      <c r="C23" s="183"/>
      <c r="D23" s="183">
        <v>18</v>
      </c>
      <c r="E23" s="183">
        <v>-143</v>
      </c>
      <c r="F23" s="183">
        <v>-166</v>
      </c>
      <c r="G23" s="183">
        <v>76</v>
      </c>
      <c r="H23" s="183">
        <v>75</v>
      </c>
      <c r="I23" s="183">
        <f>327-7+1</f>
        <v>321</v>
      </c>
      <c r="J23" s="178">
        <v>27</v>
      </c>
      <c r="K23" s="178">
        <v>181</v>
      </c>
    </row>
    <row r="24" spans="1:11" ht="12.75">
      <c r="A24" s="179" t="s">
        <v>75</v>
      </c>
      <c r="B24" s="180">
        <f aca="true" t="shared" si="0" ref="B24:J24">SUM(B17:B23)</f>
        <v>-1465</v>
      </c>
      <c r="C24" s="180">
        <f t="shared" si="0"/>
        <v>-1612</v>
      </c>
      <c r="D24" s="180">
        <f t="shared" si="0"/>
        <v>-1535</v>
      </c>
      <c r="E24" s="180">
        <f t="shared" si="0"/>
        <v>-2128</v>
      </c>
      <c r="F24" s="180">
        <f t="shared" si="0"/>
        <v>-1784</v>
      </c>
      <c r="G24" s="180">
        <f t="shared" si="0"/>
        <v>-1875</v>
      </c>
      <c r="H24" s="180">
        <f t="shared" si="0"/>
        <v>-1679</v>
      </c>
      <c r="I24" s="180">
        <f t="shared" si="0"/>
        <v>-1965</v>
      </c>
      <c r="J24" s="180">
        <f t="shared" si="0"/>
        <v>-1798</v>
      </c>
      <c r="K24" s="180">
        <v>-1914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53"/>
  <sheetViews>
    <sheetView showGridLines="0" workbookViewId="0" topLeftCell="A1">
      <selection activeCell="A1" sqref="A1"/>
    </sheetView>
  </sheetViews>
  <sheetFormatPr defaultColWidth="9.140625" defaultRowHeight="12.75"/>
  <cols>
    <col min="1" max="1" width="39.28125" style="1" bestFit="1" customWidth="1"/>
    <col min="2" max="4" width="9.7109375" style="1" customWidth="1"/>
    <col min="5" max="16384" width="9.140625" style="1" customWidth="1"/>
  </cols>
  <sheetData>
    <row r="1" ht="15">
      <c r="A1" s="156" t="s">
        <v>669</v>
      </c>
    </row>
    <row r="3" spans="1:4" ht="27">
      <c r="A3" s="162" t="s">
        <v>239</v>
      </c>
      <c r="B3" s="163" t="s">
        <v>207</v>
      </c>
      <c r="C3" s="163" t="s">
        <v>699</v>
      </c>
      <c r="D3" s="163" t="s">
        <v>826</v>
      </c>
    </row>
    <row r="4" spans="1:4" ht="12.75">
      <c r="A4" s="164" t="s">
        <v>830</v>
      </c>
      <c r="B4" s="165">
        <v>46488.2365910921</v>
      </c>
      <c r="C4" s="165">
        <v>15913.5040800747</v>
      </c>
      <c r="D4" s="165">
        <v>106558.458574944</v>
      </c>
    </row>
    <row r="5" spans="1:4" ht="12.75">
      <c r="A5" s="166" t="s">
        <v>145</v>
      </c>
      <c r="B5" s="167">
        <v>132846.501081016</v>
      </c>
      <c r="C5" s="167">
        <v>148293.974013403</v>
      </c>
      <c r="D5" s="167">
        <v>94853.2558128852</v>
      </c>
    </row>
    <row r="6" spans="1:4" ht="12.75">
      <c r="A6" s="166" t="s">
        <v>209</v>
      </c>
      <c r="B6" s="167">
        <v>30884.7574614185</v>
      </c>
      <c r="C6" s="167">
        <v>17464.1113043705</v>
      </c>
      <c r="D6" s="167">
        <v>26983.333750450398</v>
      </c>
    </row>
    <row r="7" spans="1:4" ht="12.75">
      <c r="A7" s="166" t="s">
        <v>210</v>
      </c>
      <c r="B7" s="167">
        <v>40456.7285711601</v>
      </c>
      <c r="C7" s="167">
        <v>33302.2103131728</v>
      </c>
      <c r="D7" s="167">
        <v>26378.9592322402</v>
      </c>
    </row>
    <row r="8" spans="1:4" ht="12.75">
      <c r="A8" s="164" t="s">
        <v>211</v>
      </c>
      <c r="B8" s="165">
        <v>204187.987113595</v>
      </c>
      <c r="C8" s="165">
        <v>199060.295630946</v>
      </c>
      <c r="D8" s="165">
        <v>148215.5487955758</v>
      </c>
    </row>
    <row r="9" spans="1:4" ht="12.75">
      <c r="A9" s="166" t="s">
        <v>212</v>
      </c>
      <c r="B9" s="167">
        <v>76106.6639527613</v>
      </c>
      <c r="C9" s="167">
        <v>76003.7785958747</v>
      </c>
      <c r="D9" s="167">
        <v>64888.1369246812</v>
      </c>
    </row>
    <row r="10" spans="1:4" ht="12.75">
      <c r="A10" s="166" t="s">
        <v>213</v>
      </c>
      <c r="B10" s="167">
        <v>388263.07829815696</v>
      </c>
      <c r="C10" s="167">
        <v>397924.992727925</v>
      </c>
      <c r="D10" s="167">
        <v>411326.57606407</v>
      </c>
    </row>
    <row r="11" spans="1:4" ht="12.75">
      <c r="A11" s="166" t="s">
        <v>214</v>
      </c>
      <c r="B11" s="167">
        <v>508836.116960738</v>
      </c>
      <c r="C11" s="167">
        <v>532396.443067332</v>
      </c>
      <c r="D11" s="167">
        <v>580189.7522713781</v>
      </c>
    </row>
    <row r="12" spans="1:4" ht="12.75">
      <c r="A12" s="166" t="s">
        <v>209</v>
      </c>
      <c r="B12" s="167">
        <v>63448.623925388</v>
      </c>
      <c r="C12" s="167">
        <v>76214.48699444631</v>
      </c>
      <c r="D12" s="167">
        <v>52914.6195343836</v>
      </c>
    </row>
    <row r="13" spans="1:4" ht="12.75">
      <c r="A13" s="166" t="s">
        <v>210</v>
      </c>
      <c r="B13" s="167">
        <v>38224.760551618005</v>
      </c>
      <c r="C13" s="167">
        <v>31267.2011894919</v>
      </c>
      <c r="D13" s="167">
        <v>28937.7889326666</v>
      </c>
    </row>
    <row r="14" spans="1:4" ht="12.75">
      <c r="A14" s="164" t="s">
        <v>215</v>
      </c>
      <c r="B14" s="165">
        <v>1074879.24368866</v>
      </c>
      <c r="C14" s="165">
        <v>1113806.9025750698</v>
      </c>
      <c r="D14" s="165">
        <v>1138256.8737271794</v>
      </c>
    </row>
    <row r="15" spans="1:4" ht="12.75">
      <c r="A15" s="166" t="s">
        <v>216</v>
      </c>
      <c r="B15" s="167">
        <v>165515.734306615</v>
      </c>
      <c r="C15" s="167">
        <v>177476.618305409</v>
      </c>
      <c r="D15" s="167">
        <v>187031.831728194</v>
      </c>
    </row>
    <row r="16" spans="1:4" ht="12.75">
      <c r="A16" s="166" t="s">
        <v>217</v>
      </c>
      <c r="B16" s="167">
        <v>56275.0338074073</v>
      </c>
      <c r="C16" s="167">
        <v>78675.7396994757</v>
      </c>
      <c r="D16" s="167">
        <v>89787.6388230106</v>
      </c>
    </row>
    <row r="17" spans="1:4" ht="12.75">
      <c r="A17" s="166" t="s">
        <v>148</v>
      </c>
      <c r="B17" s="167">
        <v>131057.952582865</v>
      </c>
      <c r="C17" s="167">
        <v>124368.75401144201</v>
      </c>
      <c r="D17" s="167">
        <v>112584.827068556</v>
      </c>
    </row>
    <row r="18" spans="1:4" ht="12.75">
      <c r="A18" s="166" t="s">
        <v>218</v>
      </c>
      <c r="B18" s="167">
        <v>264897.485452521</v>
      </c>
      <c r="C18" s="167">
        <v>263900.371522828</v>
      </c>
      <c r="D18" s="167">
        <v>266049.5682</v>
      </c>
    </row>
    <row r="19" spans="1:4" ht="12.75">
      <c r="A19" s="164" t="s">
        <v>219</v>
      </c>
      <c r="B19" s="165">
        <v>617746.206149408</v>
      </c>
      <c r="C19" s="165">
        <v>644421.483539155</v>
      </c>
      <c r="D19" s="165">
        <v>655453.8658197606</v>
      </c>
    </row>
    <row r="20" spans="1:4" ht="12.75">
      <c r="A20" s="166" t="s">
        <v>216</v>
      </c>
      <c r="B20" s="167">
        <v>64134.6330240245</v>
      </c>
      <c r="C20" s="167">
        <v>65534.445441865304</v>
      </c>
      <c r="D20" s="167">
        <v>63484.7649476477</v>
      </c>
    </row>
    <row r="21" spans="1:4" ht="12.75">
      <c r="A21" s="166" t="s">
        <v>149</v>
      </c>
      <c r="B21" s="167">
        <v>2835.4804672845003</v>
      </c>
      <c r="C21" s="167">
        <v>3100.64882018192</v>
      </c>
      <c r="D21" s="167">
        <v>3220.1804510243896</v>
      </c>
    </row>
    <row r="22" spans="1:4" ht="12.75">
      <c r="A22" s="164" t="s">
        <v>220</v>
      </c>
      <c r="B22" s="165">
        <v>66970.113491309</v>
      </c>
      <c r="C22" s="165">
        <v>68635.0942620472</v>
      </c>
      <c r="D22" s="165">
        <v>66704.94539867209</v>
      </c>
    </row>
    <row r="23" spans="1:4" ht="12.75">
      <c r="A23" s="164" t="s">
        <v>441</v>
      </c>
      <c r="B23" s="165">
        <v>74950.8292756376</v>
      </c>
      <c r="C23" s="165"/>
      <c r="D23" s="165"/>
    </row>
    <row r="24" spans="1:4" ht="12.75">
      <c r="A24" s="164" t="s">
        <v>221</v>
      </c>
      <c r="B24" s="165">
        <v>27035.302594479</v>
      </c>
      <c r="C24" s="165">
        <v>27212.117550984698</v>
      </c>
      <c r="D24" s="165">
        <v>27952.2059434222</v>
      </c>
    </row>
    <row r="25" spans="1:4" ht="13.5" thickBot="1">
      <c r="A25" s="164" t="s">
        <v>222</v>
      </c>
      <c r="B25" s="165">
        <v>67563.3765506901</v>
      </c>
      <c r="C25" s="165">
        <v>49372.0718278942</v>
      </c>
      <c r="D25" s="165">
        <v>57965.9781777427</v>
      </c>
    </row>
    <row r="26" spans="1:4" ht="12.75">
      <c r="A26" s="160" t="s">
        <v>831</v>
      </c>
      <c r="B26" s="34">
        <v>2179821.2954548704</v>
      </c>
      <c r="C26" s="34">
        <v>2118421.46907379</v>
      </c>
      <c r="D26" s="34">
        <v>2201107.876437296</v>
      </c>
    </row>
    <row r="27" spans="1:4" ht="12.75">
      <c r="A27" s="35"/>
      <c r="B27" s="168"/>
      <c r="C27" s="168"/>
      <c r="D27" s="168"/>
    </row>
    <row r="28" spans="1:4" ht="30">
      <c r="A28" s="162" t="s">
        <v>701</v>
      </c>
      <c r="B28" s="163" t="s">
        <v>207</v>
      </c>
      <c r="C28" s="163" t="s">
        <v>699</v>
      </c>
      <c r="D28" s="163" t="s">
        <v>826</v>
      </c>
    </row>
    <row r="29" spans="1:4" ht="12.75">
      <c r="A29" s="166" t="s">
        <v>224</v>
      </c>
      <c r="B29" s="167">
        <v>31713.7489303371</v>
      </c>
      <c r="C29" s="167">
        <v>36326.4889931827</v>
      </c>
      <c r="D29" s="167">
        <v>26803.4217887922</v>
      </c>
    </row>
    <row r="30" spans="1:4" ht="12.75">
      <c r="A30" s="166" t="s">
        <v>225</v>
      </c>
      <c r="B30" s="167">
        <v>165104.900792645</v>
      </c>
      <c r="C30" s="167">
        <v>137810.685464611</v>
      </c>
      <c r="D30" s="167">
        <v>144525.502223118</v>
      </c>
    </row>
    <row r="31" spans="1:4" ht="12.75">
      <c r="A31" s="166" t="s">
        <v>209</v>
      </c>
      <c r="B31" s="167">
        <v>15805.13642</v>
      </c>
      <c r="C31" s="167">
        <v>27365.432037808103</v>
      </c>
      <c r="D31" s="167">
        <v>37709.8633689942</v>
      </c>
    </row>
    <row r="32" spans="1:4" ht="12.75">
      <c r="A32" s="164" t="s">
        <v>226</v>
      </c>
      <c r="B32" s="165">
        <v>212623.7861429821</v>
      </c>
      <c r="C32" s="165">
        <v>201502.60649560177</v>
      </c>
      <c r="D32" s="165">
        <v>209038.7873809044</v>
      </c>
    </row>
    <row r="33" spans="1:4" ht="12.75">
      <c r="A33" s="166" t="s">
        <v>212</v>
      </c>
      <c r="B33" s="167">
        <v>54866.2119831305</v>
      </c>
      <c r="C33" s="167">
        <v>62139.0212053946</v>
      </c>
      <c r="D33" s="167">
        <v>73803.7898073882</v>
      </c>
    </row>
    <row r="34" spans="1:4" ht="12.75">
      <c r="A34" s="166" t="s">
        <v>213</v>
      </c>
      <c r="B34" s="167">
        <v>175932.761614819</v>
      </c>
      <c r="C34" s="167">
        <v>173068.460429603</v>
      </c>
      <c r="D34" s="167">
        <v>184109.340893527</v>
      </c>
    </row>
    <row r="35" spans="1:4" ht="12.75">
      <c r="A35" s="166" t="s">
        <v>214</v>
      </c>
      <c r="B35" s="167">
        <v>470556.69793661794</v>
      </c>
      <c r="C35" s="167">
        <v>456318.755226302</v>
      </c>
      <c r="D35" s="167">
        <v>492295.550559184</v>
      </c>
    </row>
    <row r="36" spans="1:4" ht="12.75">
      <c r="A36" s="166" t="s">
        <v>209</v>
      </c>
      <c r="B36" s="167">
        <v>10184.903776582001</v>
      </c>
      <c r="C36" s="167">
        <v>15568.8490352808</v>
      </c>
      <c r="D36" s="167">
        <v>13869.3747557531</v>
      </c>
    </row>
    <row r="37" spans="1:4" ht="12.75">
      <c r="A37" s="164" t="s">
        <v>832</v>
      </c>
      <c r="B37" s="165">
        <v>711540.5753111495</v>
      </c>
      <c r="C37" s="165">
        <v>707095.0858965805</v>
      </c>
      <c r="D37" s="165">
        <v>764078.0560158523</v>
      </c>
    </row>
    <row r="38" spans="1:4" ht="12.75">
      <c r="A38" s="164" t="s">
        <v>228</v>
      </c>
      <c r="B38" s="165">
        <v>263970.15789</v>
      </c>
      <c r="C38" s="165">
        <v>263075.23794</v>
      </c>
      <c r="D38" s="165">
        <v>264834.20085</v>
      </c>
    </row>
    <row r="39" spans="1:4" ht="12.75">
      <c r="A39" s="166" t="s">
        <v>229</v>
      </c>
      <c r="B39" s="167">
        <v>180521.49141721902</v>
      </c>
      <c r="C39" s="167">
        <v>206449.33691613298</v>
      </c>
      <c r="D39" s="167">
        <v>189345.730618166</v>
      </c>
    </row>
    <row r="40" spans="1:4" ht="12.75">
      <c r="A40" s="166" t="s">
        <v>230</v>
      </c>
      <c r="B40" s="167">
        <v>349961.825160321</v>
      </c>
      <c r="C40" s="167">
        <v>343399.683855186</v>
      </c>
      <c r="D40" s="167">
        <v>355904.65642828</v>
      </c>
    </row>
    <row r="41" spans="1:4" ht="12.75">
      <c r="A41" s="164" t="s">
        <v>231</v>
      </c>
      <c r="B41" s="165">
        <v>530483.31657754</v>
      </c>
      <c r="C41" s="165">
        <v>549849.0207713189</v>
      </c>
      <c r="D41" s="165">
        <v>545250.387046446</v>
      </c>
    </row>
    <row r="42" spans="1:4" ht="12.75">
      <c r="A42" s="166" t="s">
        <v>216</v>
      </c>
      <c r="B42" s="167">
        <v>44797.7558857193</v>
      </c>
      <c r="C42" s="167">
        <v>31238.744380880198</v>
      </c>
      <c r="D42" s="167">
        <v>44460.3354053436</v>
      </c>
    </row>
    <row r="43" spans="1:4" ht="12.75">
      <c r="A43" s="166" t="s">
        <v>217</v>
      </c>
      <c r="B43" s="167">
        <v>33669.0662994403</v>
      </c>
      <c r="C43" s="167">
        <v>41129.358603327</v>
      </c>
      <c r="D43" s="167">
        <v>60913.1421799878</v>
      </c>
    </row>
    <row r="44" spans="1:4" ht="12.75">
      <c r="A44" s="166" t="s">
        <v>148</v>
      </c>
      <c r="B44" s="167">
        <v>122223.097785584</v>
      </c>
      <c r="C44" s="167">
        <v>122979.36222241</v>
      </c>
      <c r="D44" s="167">
        <v>107713.873883828</v>
      </c>
    </row>
    <row r="45" spans="1:4" ht="12.75">
      <c r="A45" s="164" t="s">
        <v>232</v>
      </c>
      <c r="B45" s="165">
        <v>200689.9199707436</v>
      </c>
      <c r="C45" s="165">
        <v>195347.46520661717</v>
      </c>
      <c r="D45" s="165">
        <v>213087.35146915942</v>
      </c>
    </row>
    <row r="46" spans="1:4" ht="12.75">
      <c r="A46" s="164" t="s">
        <v>443</v>
      </c>
      <c r="B46" s="165">
        <v>48338.8060348727</v>
      </c>
      <c r="C46" s="165"/>
      <c r="D46" s="165"/>
    </row>
    <row r="47" spans="1:4" ht="12.75">
      <c r="A47" s="164" t="s">
        <v>233</v>
      </c>
      <c r="B47" s="165">
        <v>87079.51057891721</v>
      </c>
      <c r="C47" s="165">
        <v>79704.2129682119</v>
      </c>
      <c r="D47" s="165">
        <v>77162.36499486711</v>
      </c>
    </row>
    <row r="48" spans="1:4" ht="12.75">
      <c r="A48" s="164" t="s">
        <v>234</v>
      </c>
      <c r="B48" s="165">
        <v>25552.1350561786</v>
      </c>
      <c r="C48" s="165">
        <v>23991.958511553</v>
      </c>
      <c r="D48" s="165">
        <v>24835.7199513928</v>
      </c>
    </row>
    <row r="49" spans="1:4" ht="12.75">
      <c r="A49" s="169" t="s">
        <v>235</v>
      </c>
      <c r="B49" s="170">
        <v>2080278.2075623837</v>
      </c>
      <c r="C49" s="170">
        <v>2020565.5877898831</v>
      </c>
      <c r="D49" s="170">
        <v>2098286.8677086215</v>
      </c>
    </row>
    <row r="50" spans="1:4" ht="13.5" thickBot="1">
      <c r="A50" s="164" t="s">
        <v>236</v>
      </c>
      <c r="B50" s="165">
        <v>99543.0890532268</v>
      </c>
      <c r="C50" s="165">
        <v>97855.90879147</v>
      </c>
      <c r="D50" s="165">
        <v>102821.007400779</v>
      </c>
    </row>
    <row r="51" spans="1:4" ht="12.75">
      <c r="A51" s="160" t="s">
        <v>237</v>
      </c>
      <c r="B51" s="34">
        <v>2179821.296615611</v>
      </c>
      <c r="C51" s="34">
        <v>2118421.4965813532</v>
      </c>
      <c r="D51" s="34">
        <v>2201107.8751094006</v>
      </c>
    </row>
    <row r="52" spans="1:2" ht="12.75">
      <c r="A52" s="166" t="s">
        <v>238</v>
      </c>
      <c r="B52" s="171"/>
    </row>
    <row r="53" ht="12.75">
      <c r="A53" s="166" t="s">
        <v>700</v>
      </c>
    </row>
  </sheetData>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L70"/>
  <sheetViews>
    <sheetView showGridLines="0" workbookViewId="0" topLeftCell="A1">
      <selection activeCell="A1" sqref="A1"/>
    </sheetView>
  </sheetViews>
  <sheetFormatPr defaultColWidth="9.140625" defaultRowHeight="12.75"/>
  <cols>
    <col min="1" max="1" width="40.57421875" style="1" customWidth="1"/>
    <col min="2" max="16384" width="9.140625" style="1" customWidth="1"/>
  </cols>
  <sheetData>
    <row r="1" ht="15">
      <c r="A1" s="156" t="s">
        <v>257</v>
      </c>
    </row>
    <row r="3" ht="15">
      <c r="A3" s="156" t="s">
        <v>262</v>
      </c>
    </row>
    <row r="4" spans="1:10" ht="12.75">
      <c r="A4" s="408" t="s">
        <v>259</v>
      </c>
      <c r="B4" s="409" t="s">
        <v>241</v>
      </c>
      <c r="C4" s="409" t="s">
        <v>242</v>
      </c>
      <c r="D4" s="409" t="s">
        <v>243</v>
      </c>
      <c r="E4" s="409" t="s">
        <v>244</v>
      </c>
      <c r="F4" s="409" t="s">
        <v>245</v>
      </c>
      <c r="G4" s="409" t="s">
        <v>246</v>
      </c>
      <c r="H4" s="409" t="s">
        <v>247</v>
      </c>
      <c r="I4" s="409" t="s">
        <v>248</v>
      </c>
      <c r="J4" s="410" t="s">
        <v>102</v>
      </c>
    </row>
    <row r="5" spans="1:12" ht="12.75">
      <c r="A5" s="544" t="s">
        <v>827</v>
      </c>
      <c r="B5" s="544">
        <v>36.539</v>
      </c>
      <c r="C5" s="544">
        <v>30.8235</v>
      </c>
      <c r="D5" s="544">
        <v>23.21</v>
      </c>
      <c r="E5" s="544">
        <v>24.25</v>
      </c>
      <c r="F5" s="544">
        <v>19.3</v>
      </c>
      <c r="G5" s="544">
        <v>0</v>
      </c>
      <c r="H5" s="544">
        <v>0</v>
      </c>
      <c r="I5" s="544">
        <v>8.96</v>
      </c>
      <c r="J5" s="545">
        <v>143.0825</v>
      </c>
      <c r="L5" s="411"/>
    </row>
    <row r="6" spans="1:12" ht="12.75">
      <c r="A6" s="544" t="s">
        <v>828</v>
      </c>
      <c r="B6" s="544">
        <v>9.143920679999999</v>
      </c>
      <c r="C6" s="544">
        <v>9.372518697</v>
      </c>
      <c r="D6" s="544">
        <v>10.143499394112924</v>
      </c>
      <c r="E6" s="544">
        <v>9.143920679999999</v>
      </c>
      <c r="F6" s="544">
        <v>12.227062797015511</v>
      </c>
      <c r="G6" s="544">
        <v>9.326799093599998</v>
      </c>
      <c r="H6" s="544">
        <v>12.176736891358939</v>
      </c>
      <c r="I6" s="544">
        <v>0.21945409632</v>
      </c>
      <c r="J6" s="545">
        <v>71.75391232940738</v>
      </c>
      <c r="L6" s="411"/>
    </row>
    <row r="7" spans="1:12" ht="12.75">
      <c r="A7" s="546" t="s">
        <v>829</v>
      </c>
      <c r="B7" s="546">
        <v>1.747860437982</v>
      </c>
      <c r="C7" s="546">
        <v>4.8341165458956</v>
      </c>
      <c r="D7" s="546">
        <v>2.8873666892029206</v>
      </c>
      <c r="E7" s="546">
        <v>1.59561415866</v>
      </c>
      <c r="F7" s="546">
        <v>3.4319328853003204</v>
      </c>
      <c r="G7" s="546">
        <v>2.4551427025800003</v>
      </c>
      <c r="H7" s="546">
        <v>9.224844378017997</v>
      </c>
      <c r="I7" s="546">
        <v>5.873140252763999</v>
      </c>
      <c r="J7" s="547">
        <v>32.05001805040284</v>
      </c>
      <c r="L7" s="411"/>
    </row>
    <row r="8" spans="1:12" ht="12.75">
      <c r="A8" s="544" t="s">
        <v>261</v>
      </c>
      <c r="B8" s="544">
        <v>38.22909369998422</v>
      </c>
      <c r="C8" s="544">
        <v>9.963244916638338</v>
      </c>
      <c r="D8" s="544">
        <v>20.329508597702148</v>
      </c>
      <c r="E8" s="544">
        <v>10.596790069515942</v>
      </c>
      <c r="F8" s="544">
        <v>20.964836225126163</v>
      </c>
      <c r="G8" s="544">
        <v>9.570941775756001</v>
      </c>
      <c r="H8" s="544">
        <v>4.520754384192</v>
      </c>
      <c r="I8" s="544">
        <v>1.9344422305853548</v>
      </c>
      <c r="J8" s="545">
        <v>116.10961189950018</v>
      </c>
      <c r="L8" s="411"/>
    </row>
    <row r="9" spans="1:12" ht="12.75">
      <c r="A9" s="548" t="s">
        <v>260</v>
      </c>
      <c r="B9" s="548">
        <v>2.2522940369999995</v>
      </c>
      <c r="C9" s="548">
        <v>4.5719603399999995</v>
      </c>
      <c r="D9" s="548">
        <v>2.5746001766999997</v>
      </c>
      <c r="E9" s="548">
        <v>7.247922280499999</v>
      </c>
      <c r="F9" s="548">
        <v>0.7819002845478163</v>
      </c>
      <c r="G9" s="548">
        <v>4.5719603399999995</v>
      </c>
      <c r="H9" s="548">
        <v>0</v>
      </c>
      <c r="I9" s="548">
        <v>1.1728504268217246</v>
      </c>
      <c r="J9" s="549">
        <v>23.17348788556954</v>
      </c>
      <c r="L9" s="411"/>
    </row>
    <row r="10" spans="1:12" ht="12.75">
      <c r="A10" s="413" t="s">
        <v>102</v>
      </c>
      <c r="B10" s="545">
        <v>87.91216885496623</v>
      </c>
      <c r="C10" s="545">
        <v>59.56534049953393</v>
      </c>
      <c r="D10" s="545">
        <v>59.144974857718</v>
      </c>
      <c r="E10" s="545">
        <v>52.83424718867594</v>
      </c>
      <c r="F10" s="545">
        <v>56.70573219198981</v>
      </c>
      <c r="G10" s="545">
        <v>25.924843911935998</v>
      </c>
      <c r="H10" s="545">
        <v>25.922335653568933</v>
      </c>
      <c r="I10" s="545">
        <v>18.15988700649108</v>
      </c>
      <c r="J10" s="545">
        <v>386.16953016488</v>
      </c>
      <c r="L10" s="412"/>
    </row>
    <row r="11" ht="12.75">
      <c r="L11" s="341"/>
    </row>
    <row r="13" ht="15">
      <c r="A13" s="156" t="s">
        <v>258</v>
      </c>
    </row>
    <row r="14" spans="1:10" ht="12.75">
      <c r="A14" s="408" t="s">
        <v>240</v>
      </c>
      <c r="B14" s="409" t="s">
        <v>241</v>
      </c>
      <c r="C14" s="409" t="s">
        <v>242</v>
      </c>
      <c r="D14" s="409" t="s">
        <v>243</v>
      </c>
      <c r="E14" s="409" t="s">
        <v>244</v>
      </c>
      <c r="F14" s="409" t="s">
        <v>245</v>
      </c>
      <c r="G14" s="409" t="s">
        <v>246</v>
      </c>
      <c r="H14" s="409" t="s">
        <v>247</v>
      </c>
      <c r="I14" s="409" t="s">
        <v>248</v>
      </c>
      <c r="J14" s="410" t="s">
        <v>102</v>
      </c>
    </row>
    <row r="15" spans="1:10" ht="12.75">
      <c r="A15" s="267" t="s">
        <v>249</v>
      </c>
      <c r="B15" s="267">
        <v>49.771758</v>
      </c>
      <c r="C15" s="267">
        <v>33.2973</v>
      </c>
      <c r="D15" s="267">
        <v>29.517827999999998</v>
      </c>
      <c r="E15" s="267">
        <v>25.4239</v>
      </c>
      <c r="F15" s="267">
        <v>25.247400000000003</v>
      </c>
      <c r="G15" s="267">
        <v>0</v>
      </c>
      <c r="H15" s="267">
        <v>0</v>
      </c>
      <c r="I15" s="267">
        <v>8.96</v>
      </c>
      <c r="J15" s="214">
        <v>172.218186</v>
      </c>
    </row>
    <row r="16" spans="1:10" ht="12.75">
      <c r="A16" s="267" t="s">
        <v>250</v>
      </c>
      <c r="B16" s="267">
        <v>31.54783069903612</v>
      </c>
      <c r="C16" s="267">
        <v>26.048365717673054</v>
      </c>
      <c r="D16" s="267">
        <v>24.351959286750105</v>
      </c>
      <c r="E16" s="267">
        <v>17.145525173175947</v>
      </c>
      <c r="F16" s="267">
        <v>29.960522401615012</v>
      </c>
      <c r="G16" s="267">
        <v>25.92484391193601</v>
      </c>
      <c r="H16" s="267">
        <v>25.175499612210004</v>
      </c>
      <c r="I16" s="267">
        <v>6.92733917966935</v>
      </c>
      <c r="J16" s="214">
        <v>187.0818859820656</v>
      </c>
    </row>
    <row r="17" spans="1:10" ht="12.75">
      <c r="A17" s="267" t="s">
        <v>251</v>
      </c>
      <c r="B17" s="267">
        <v>0</v>
      </c>
      <c r="C17" s="267">
        <v>0</v>
      </c>
      <c r="D17" s="267">
        <v>2.7262825767</v>
      </c>
      <c r="E17" s="267">
        <v>2.6759619404999997</v>
      </c>
      <c r="F17" s="267">
        <v>0</v>
      </c>
      <c r="G17" s="267">
        <v>0</v>
      </c>
      <c r="H17" s="267">
        <v>0</v>
      </c>
      <c r="I17" s="267">
        <v>1.0996974</v>
      </c>
      <c r="J17" s="214">
        <v>6.5019419172</v>
      </c>
    </row>
    <row r="18" spans="1:10" ht="12.75">
      <c r="A18" s="267" t="s">
        <v>252</v>
      </c>
      <c r="B18" s="267">
        <v>2.02369602</v>
      </c>
      <c r="C18" s="267">
        <v>0</v>
      </c>
      <c r="D18" s="267">
        <v>0</v>
      </c>
      <c r="E18" s="267">
        <v>7.588860074999999</v>
      </c>
      <c r="F18" s="267">
        <v>0</v>
      </c>
      <c r="G18" s="267">
        <v>0</v>
      </c>
      <c r="H18" s="267">
        <v>0</v>
      </c>
      <c r="I18" s="267">
        <v>0</v>
      </c>
      <c r="J18" s="214">
        <v>9.612556094999999</v>
      </c>
    </row>
    <row r="19" spans="1:10" ht="12.75">
      <c r="A19" s="267" t="s">
        <v>253</v>
      </c>
      <c r="B19" s="267">
        <v>0.3909501422739082</v>
      </c>
      <c r="C19" s="267">
        <v>0</v>
      </c>
      <c r="D19" s="267">
        <v>0</v>
      </c>
      <c r="E19" s="267">
        <v>0</v>
      </c>
      <c r="F19" s="267">
        <v>0.7819002845478163</v>
      </c>
      <c r="G19" s="267">
        <v>0</v>
      </c>
      <c r="H19" s="267">
        <v>0</v>
      </c>
      <c r="I19" s="267">
        <v>1.1728504268217246</v>
      </c>
      <c r="J19" s="214">
        <v>2.345700853643449</v>
      </c>
    </row>
    <row r="20" spans="1:10" ht="12.75">
      <c r="A20" s="267" t="s">
        <v>254</v>
      </c>
      <c r="B20" s="267">
        <v>1.1202540620384047</v>
      </c>
      <c r="C20" s="267">
        <v>0</v>
      </c>
      <c r="D20" s="267">
        <v>0</v>
      </c>
      <c r="E20" s="267">
        <v>0</v>
      </c>
      <c r="F20" s="267">
        <v>0</v>
      </c>
      <c r="G20" s="267">
        <v>0</v>
      </c>
      <c r="H20" s="267">
        <v>0.7468360413589366</v>
      </c>
      <c r="I20" s="267">
        <v>0</v>
      </c>
      <c r="J20" s="214">
        <v>1.8670901033973413</v>
      </c>
    </row>
    <row r="21" spans="1:10" ht="12.75">
      <c r="A21" s="267" t="s">
        <v>255</v>
      </c>
      <c r="B21" s="267">
        <v>2.9596835520071463</v>
      </c>
      <c r="C21" s="267">
        <v>0</v>
      </c>
      <c r="D21" s="267">
        <v>2.4347434537435095</v>
      </c>
      <c r="E21" s="267">
        <v>0</v>
      </c>
      <c r="F21" s="267">
        <v>0.7057227402155101</v>
      </c>
      <c r="G21" s="267">
        <v>0</v>
      </c>
      <c r="H21" s="267">
        <v>0</v>
      </c>
      <c r="I21" s="267">
        <v>0</v>
      </c>
      <c r="J21" s="214">
        <v>6.100149745966165</v>
      </c>
    </row>
    <row r="22" spans="1:10" ht="12.75">
      <c r="A22" s="151" t="s">
        <v>256</v>
      </c>
      <c r="B22" s="151">
        <v>0.09799637961063307</v>
      </c>
      <c r="C22" s="151">
        <v>0.21967478186088193</v>
      </c>
      <c r="D22" s="151">
        <v>0.11416154052437295</v>
      </c>
      <c r="E22" s="151">
        <v>0</v>
      </c>
      <c r="F22" s="151">
        <v>0.010186765611481243</v>
      </c>
      <c r="G22" s="151">
        <v>0</v>
      </c>
      <c r="H22" s="151">
        <v>0</v>
      </c>
      <c r="I22" s="151">
        <v>0</v>
      </c>
      <c r="J22" s="550">
        <v>0.44201946760736915</v>
      </c>
    </row>
    <row r="23" spans="1:10" ht="12.75">
      <c r="A23" s="221" t="s">
        <v>102</v>
      </c>
      <c r="B23" s="214">
        <v>87.91216885496621</v>
      </c>
      <c r="C23" s="214">
        <v>59.56534049953394</v>
      </c>
      <c r="D23" s="214">
        <v>59.14497485771798</v>
      </c>
      <c r="E23" s="214">
        <v>52.834247188675945</v>
      </c>
      <c r="F23" s="214">
        <v>56.705732191989824</v>
      </c>
      <c r="G23" s="214">
        <v>25.92484391193601</v>
      </c>
      <c r="H23" s="214">
        <v>25.92233565356894</v>
      </c>
      <c r="I23" s="214">
        <v>18.159887006491076</v>
      </c>
      <c r="J23" s="214">
        <v>386.1695301648799</v>
      </c>
    </row>
    <row r="26" ht="15">
      <c r="A26" s="156" t="s">
        <v>274</v>
      </c>
    </row>
    <row r="27" ht="12.75">
      <c r="A27" s="172" t="s">
        <v>275</v>
      </c>
    </row>
    <row r="28" spans="1:10" ht="24">
      <c r="A28" s="414" t="s">
        <v>263</v>
      </c>
      <c r="B28" s="240" t="s">
        <v>95</v>
      </c>
      <c r="C28" s="240" t="s">
        <v>96</v>
      </c>
      <c r="D28" s="240" t="s">
        <v>97</v>
      </c>
      <c r="E28" s="240" t="s">
        <v>98</v>
      </c>
      <c r="F28" s="240" t="s">
        <v>696</v>
      </c>
      <c r="G28" s="240" t="s">
        <v>766</v>
      </c>
      <c r="H28" s="240" t="s">
        <v>264</v>
      </c>
      <c r="I28" s="240" t="s">
        <v>158</v>
      </c>
      <c r="J28" s="240" t="s">
        <v>159</v>
      </c>
    </row>
    <row r="29" spans="1:10" ht="12.75">
      <c r="A29" s="415" t="s">
        <v>268</v>
      </c>
      <c r="B29" s="416">
        <v>0</v>
      </c>
      <c r="C29" s="416">
        <v>1.2</v>
      </c>
      <c r="D29" s="416">
        <v>1.36</v>
      </c>
      <c r="E29" s="416">
        <v>0.3355</v>
      </c>
      <c r="F29" s="416">
        <v>0</v>
      </c>
      <c r="G29" s="416">
        <v>0</v>
      </c>
      <c r="H29" s="416">
        <v>5.9</v>
      </c>
      <c r="I29" s="416">
        <v>3.05</v>
      </c>
      <c r="J29" s="416">
        <v>2.8955</v>
      </c>
    </row>
    <row r="30" spans="1:10" ht="12.75">
      <c r="A30" s="415" t="s">
        <v>269</v>
      </c>
      <c r="B30" s="416">
        <v>0.144</v>
      </c>
      <c r="C30" s="416">
        <v>0</v>
      </c>
      <c r="D30" s="416">
        <v>0</v>
      </c>
      <c r="E30" s="416">
        <v>0.29535</v>
      </c>
      <c r="F30" s="416">
        <v>0.21</v>
      </c>
      <c r="G30" s="416">
        <v>0.063</v>
      </c>
      <c r="H30" s="416">
        <v>2</v>
      </c>
      <c r="I30" s="416">
        <v>5.2</v>
      </c>
      <c r="J30" s="416">
        <v>0.43935</v>
      </c>
    </row>
    <row r="31" spans="1:10" ht="12.75">
      <c r="A31" s="415" t="s">
        <v>270</v>
      </c>
      <c r="B31" s="416">
        <v>3.67</v>
      </c>
      <c r="C31" s="416">
        <v>0</v>
      </c>
      <c r="D31" s="416">
        <v>6.8625</v>
      </c>
      <c r="E31" s="416">
        <v>3.35</v>
      </c>
      <c r="F31" s="416">
        <v>4.465</v>
      </c>
      <c r="G31" s="416">
        <v>10.763</v>
      </c>
      <c r="H31" s="416">
        <v>37.4</v>
      </c>
      <c r="I31" s="416">
        <v>60.4</v>
      </c>
      <c r="J31" s="416">
        <v>13.8825</v>
      </c>
    </row>
    <row r="32" spans="1:10" ht="12.75">
      <c r="A32" s="415" t="s">
        <v>271</v>
      </c>
      <c r="B32" s="416">
        <v>1.119</v>
      </c>
      <c r="C32" s="416">
        <v>1.7822</v>
      </c>
      <c r="D32" s="416">
        <v>0.2596</v>
      </c>
      <c r="E32" s="416">
        <v>0.043</v>
      </c>
      <c r="F32" s="416">
        <v>1.485</v>
      </c>
      <c r="G32" s="416">
        <v>2.187</v>
      </c>
      <c r="H32" s="416">
        <v>13.4</v>
      </c>
      <c r="I32" s="416">
        <v>8.3</v>
      </c>
      <c r="J32" s="416">
        <v>3.2038</v>
      </c>
    </row>
    <row r="33" spans="1:10" ht="12.75">
      <c r="A33" s="415" t="s">
        <v>272</v>
      </c>
      <c r="B33" s="416">
        <v>3.7</v>
      </c>
      <c r="C33" s="416">
        <v>0.2</v>
      </c>
      <c r="D33" s="416">
        <v>6.75</v>
      </c>
      <c r="E33" s="416">
        <v>0</v>
      </c>
      <c r="F33" s="416">
        <v>0</v>
      </c>
      <c r="G33" s="416">
        <v>0</v>
      </c>
      <c r="H33" s="416">
        <v>29.7</v>
      </c>
      <c r="I33" s="416">
        <v>24.4</v>
      </c>
      <c r="J33" s="416">
        <v>10.65</v>
      </c>
    </row>
    <row r="34" spans="1:10" ht="12.75">
      <c r="A34" s="415" t="s">
        <v>702</v>
      </c>
      <c r="B34" s="416">
        <v>0</v>
      </c>
      <c r="C34" s="416">
        <v>22.923499999999997</v>
      </c>
      <c r="D34" s="416">
        <v>16.589</v>
      </c>
      <c r="E34" s="416">
        <v>31.5</v>
      </c>
      <c r="F34" s="416">
        <v>29.318</v>
      </c>
      <c r="G34" s="416">
        <f>18.4+11.171</f>
        <v>29.570999999999998</v>
      </c>
      <c r="H34" s="416">
        <v>72.9</v>
      </c>
      <c r="I34" s="416">
        <v>25.7</v>
      </c>
      <c r="J34" s="416">
        <v>71.0125</v>
      </c>
    </row>
    <row r="35" spans="1:10" ht="12.75">
      <c r="A35" s="417" t="s">
        <v>273</v>
      </c>
      <c r="B35" s="418">
        <v>0</v>
      </c>
      <c r="C35" s="418">
        <v>0</v>
      </c>
      <c r="D35" s="418">
        <v>0</v>
      </c>
      <c r="E35" s="418">
        <v>0</v>
      </c>
      <c r="F35" s="418">
        <v>0</v>
      </c>
      <c r="G35" s="418">
        <v>0</v>
      </c>
      <c r="H35" s="418">
        <v>4.7</v>
      </c>
      <c r="I35" s="418">
        <v>3.3</v>
      </c>
      <c r="J35" s="418">
        <v>0</v>
      </c>
    </row>
    <row r="36" spans="1:10" ht="12.75">
      <c r="A36" s="419" t="s">
        <v>102</v>
      </c>
      <c r="B36" s="420">
        <v>8.633</v>
      </c>
      <c r="C36" s="420">
        <v>26.1057</v>
      </c>
      <c r="D36" s="420">
        <v>31.8211</v>
      </c>
      <c r="E36" s="420">
        <v>35.52385</v>
      </c>
      <c r="F36" s="420">
        <v>35.478</v>
      </c>
      <c r="G36" s="420">
        <f>SUM(G29:G35)</f>
        <v>42.583999999999996</v>
      </c>
      <c r="H36" s="420">
        <v>166</v>
      </c>
      <c r="I36" s="420">
        <v>130.35</v>
      </c>
      <c r="J36" s="420">
        <v>102.08364999999999</v>
      </c>
    </row>
    <row r="37" ht="12.75">
      <c r="A37" s="459" t="s">
        <v>703</v>
      </c>
    </row>
    <row r="40" spans="1:9" ht="15">
      <c r="A40" s="156" t="s">
        <v>284</v>
      </c>
      <c r="B40" s="184"/>
      <c r="C40" s="184"/>
      <c r="D40" s="184"/>
      <c r="E40" s="184"/>
      <c r="F40" s="184"/>
      <c r="G40" s="184"/>
      <c r="H40" s="184"/>
      <c r="I40" s="173"/>
    </row>
    <row r="41" spans="1:11" ht="24">
      <c r="A41" s="185" t="s">
        <v>276</v>
      </c>
      <c r="B41" s="186" t="s">
        <v>175</v>
      </c>
      <c r="C41" s="186" t="s">
        <v>176</v>
      </c>
      <c r="D41" s="186" t="s">
        <v>177</v>
      </c>
      <c r="E41" s="186" t="s">
        <v>178</v>
      </c>
      <c r="F41" s="186" t="s">
        <v>283</v>
      </c>
      <c r="G41" s="186" t="s">
        <v>180</v>
      </c>
      <c r="H41" s="186" t="s">
        <v>181</v>
      </c>
      <c r="I41" s="186" t="s">
        <v>182</v>
      </c>
      <c r="J41" s="186" t="s">
        <v>698</v>
      </c>
      <c r="K41" s="186" t="s">
        <v>825</v>
      </c>
    </row>
    <row r="42" spans="1:11" ht="12.75">
      <c r="A42" s="187" t="s">
        <v>215</v>
      </c>
      <c r="B42" s="188">
        <v>1317.1885769545001</v>
      </c>
      <c r="C42" s="188">
        <v>1304.68294838352</v>
      </c>
      <c r="D42" s="188">
        <v>1206.83278752575</v>
      </c>
      <c r="E42" s="188">
        <v>1187.8368960111102</v>
      </c>
      <c r="F42" s="188">
        <v>1203.83274611443</v>
      </c>
      <c r="G42" s="188">
        <v>1226.47583915588</v>
      </c>
      <c r="H42" s="188">
        <v>1088.73645150141</v>
      </c>
      <c r="I42" s="188">
        <v>1074.87924368866</v>
      </c>
      <c r="J42" s="188">
        <v>1113.80690257507</v>
      </c>
      <c r="K42" s="188">
        <v>1138.25687372718</v>
      </c>
    </row>
    <row r="43" spans="1:11" ht="12.75">
      <c r="A43" s="189" t="s">
        <v>277</v>
      </c>
      <c r="B43" s="188">
        <v>73.7350571522019</v>
      </c>
      <c r="C43" s="188">
        <v>96.1103483886016</v>
      </c>
      <c r="D43" s="188">
        <v>67.6630511274537</v>
      </c>
      <c r="E43" s="188">
        <v>61.55001280022879</v>
      </c>
      <c r="F43" s="188">
        <v>102.6936546170358</v>
      </c>
      <c r="G43" s="188">
        <v>133.174108703925</v>
      </c>
      <c r="H43" s="188">
        <v>89.36475980780351</v>
      </c>
      <c r="I43" s="188">
        <v>63.381017820572204</v>
      </c>
      <c r="J43" s="188">
        <v>76.1601372004408</v>
      </c>
      <c r="K43" s="188">
        <v>52.862885045770895</v>
      </c>
    </row>
    <row r="44" spans="1:11" ht="12.75">
      <c r="A44" s="190" t="s">
        <v>278</v>
      </c>
      <c r="B44" s="191">
        <v>69.88283904616722</v>
      </c>
      <c r="C44" s="191">
        <v>66.70637380412059</v>
      </c>
      <c r="D44" s="191">
        <v>57.86007699144926</v>
      </c>
      <c r="E44" s="191">
        <v>54.610683251621</v>
      </c>
      <c r="F44" s="191">
        <v>47.740314908893836</v>
      </c>
      <c r="G44" s="191">
        <v>46.19648472562369</v>
      </c>
      <c r="H44" s="191">
        <v>40.96471716046</v>
      </c>
      <c r="I44" s="191">
        <v>37.96924376665624</v>
      </c>
      <c r="J44" s="191">
        <v>31.267201189491942</v>
      </c>
      <c r="K44" s="191">
        <v>28.937788932666617</v>
      </c>
    </row>
    <row r="45" spans="1:11" ht="12.75">
      <c r="A45" s="192" t="s">
        <v>279</v>
      </c>
      <c r="B45" s="193">
        <v>1173.570680756131</v>
      </c>
      <c r="C45" s="193">
        <v>1141.8662261907978</v>
      </c>
      <c r="D45" s="193">
        <v>1081.3096594068472</v>
      </c>
      <c r="E45" s="193">
        <v>1071.6761999592604</v>
      </c>
      <c r="F45" s="193">
        <v>1053.3987765885001</v>
      </c>
      <c r="G45" s="193">
        <v>1047.1052457263313</v>
      </c>
      <c r="H45" s="193">
        <v>958.4069745331467</v>
      </c>
      <c r="I45" s="193">
        <v>973</v>
      </c>
      <c r="J45" s="193">
        <v>1006.379564185137</v>
      </c>
      <c r="K45" s="193">
        <v>1056.4561997487426</v>
      </c>
    </row>
    <row r="46" spans="1:11" ht="12.75">
      <c r="A46" s="187" t="s">
        <v>280</v>
      </c>
      <c r="B46" s="188">
        <v>835.602898019857</v>
      </c>
      <c r="C46" s="188">
        <v>823.35912218236</v>
      </c>
      <c r="D46" s="188">
        <v>752.965612414863</v>
      </c>
      <c r="E46" s="188">
        <v>801.088318432483</v>
      </c>
      <c r="F46" s="188">
        <v>739.906649561083</v>
      </c>
      <c r="G46" s="188">
        <v>759.3467577153531</v>
      </c>
      <c r="H46" s="188">
        <v>717.0048052142979</v>
      </c>
      <c r="I46" s="188">
        <v>711.54057531115</v>
      </c>
      <c r="J46" s="188">
        <v>707.09508589658</v>
      </c>
      <c r="K46" s="188">
        <v>764.078056015853</v>
      </c>
    </row>
    <row r="47" spans="1:11" ht="12.75">
      <c r="A47" s="190" t="s">
        <v>277</v>
      </c>
      <c r="B47" s="191">
        <v>13.287977528539077</v>
      </c>
      <c r="C47" s="191">
        <v>25.85745839626154</v>
      </c>
      <c r="D47" s="191">
        <v>22.10310157133287</v>
      </c>
      <c r="E47" s="191">
        <v>30.153858552273</v>
      </c>
      <c r="F47" s="191">
        <v>20.5704447832726</v>
      </c>
      <c r="G47" s="191">
        <v>22.447934840823084</v>
      </c>
      <c r="H47" s="191">
        <v>23.829228090137384</v>
      </c>
      <c r="I47" s="191">
        <v>10.184903776581965</v>
      </c>
      <c r="J47" s="191">
        <v>15.5688490352808</v>
      </c>
      <c r="K47" s="191">
        <v>13.8693747557531</v>
      </c>
    </row>
    <row r="48" spans="1:11" ht="12.75">
      <c r="A48" s="192" t="s">
        <v>281</v>
      </c>
      <c r="B48" s="194">
        <v>822.3149204913179</v>
      </c>
      <c r="C48" s="194">
        <v>797.5016637860984</v>
      </c>
      <c r="D48" s="194">
        <v>730.8625108435301</v>
      </c>
      <c r="E48" s="194">
        <v>770.9344598802099</v>
      </c>
      <c r="F48" s="194">
        <v>719.3362047778104</v>
      </c>
      <c r="G48" s="194">
        <v>736.89882287453</v>
      </c>
      <c r="H48" s="194">
        <v>693.1755771241606</v>
      </c>
      <c r="I48" s="194">
        <v>701.3556715345679</v>
      </c>
      <c r="J48" s="194">
        <v>691.5262368612993</v>
      </c>
      <c r="K48" s="194">
        <v>750.2086812600999</v>
      </c>
    </row>
    <row r="49" spans="1:11" ht="24">
      <c r="A49" s="195" t="s">
        <v>282</v>
      </c>
      <c r="B49" s="196">
        <v>1.4271547937558329</v>
      </c>
      <c r="C49" s="196">
        <v>1.431804193071957</v>
      </c>
      <c r="D49" s="196">
        <v>1.4794980497205228</v>
      </c>
      <c r="E49" s="196">
        <v>1.390100268868226</v>
      </c>
      <c r="F49" s="196">
        <v>1.4644039457375504</v>
      </c>
      <c r="G49" s="196">
        <v>1.4209620279236346</v>
      </c>
      <c r="H49" s="196">
        <v>1.3826323462078332</v>
      </c>
      <c r="I49" s="196">
        <v>1.3873132270693322</v>
      </c>
      <c r="J49" s="196">
        <v>1.4553020703204187</v>
      </c>
      <c r="K49" s="196">
        <v>1.40821644182289</v>
      </c>
    </row>
    <row r="52" ht="15">
      <c r="A52" s="156" t="s">
        <v>704</v>
      </c>
    </row>
    <row r="53" spans="1:6" ht="12.75">
      <c r="A53" s="551" t="s">
        <v>66</v>
      </c>
      <c r="B53" s="477" t="s">
        <v>102</v>
      </c>
      <c r="C53" s="477" t="s">
        <v>249</v>
      </c>
      <c r="D53" s="477" t="s">
        <v>250</v>
      </c>
      <c r="E53" s="477" t="s">
        <v>251</v>
      </c>
      <c r="F53" s="477" t="s">
        <v>149</v>
      </c>
    </row>
    <row r="54" spans="1:6" ht="12.75">
      <c r="A54" s="221" t="s">
        <v>705</v>
      </c>
      <c r="B54" s="552">
        <f>SUM(B56:B62)</f>
        <v>282931</v>
      </c>
      <c r="C54" s="552">
        <f>SUM(C56:C62)</f>
        <v>26599</v>
      </c>
      <c r="D54" s="552">
        <f>SUM(D56:D62)</f>
        <v>157261</v>
      </c>
      <c r="E54" s="552">
        <f>SUM(E56:E62)</f>
        <v>85237</v>
      </c>
      <c r="F54" s="552">
        <f>SUM(F56:F62)</f>
        <v>13832</v>
      </c>
    </row>
    <row r="55" spans="1:6" ht="12.75">
      <c r="A55" s="148" t="s">
        <v>706</v>
      </c>
      <c r="B55" s="216"/>
      <c r="C55" s="216"/>
      <c r="D55" s="216"/>
      <c r="E55" s="216"/>
      <c r="F55" s="216"/>
    </row>
    <row r="56" spans="1:6" ht="24">
      <c r="A56" s="553" t="s">
        <v>707</v>
      </c>
      <c r="B56" s="216">
        <v>124189</v>
      </c>
      <c r="C56" s="216">
        <v>5599</v>
      </c>
      <c r="D56" s="216">
        <v>27693</v>
      </c>
      <c r="E56" s="216">
        <v>77498</v>
      </c>
      <c r="F56" s="216">
        <v>13399</v>
      </c>
    </row>
    <row r="57" spans="1:6" ht="36">
      <c r="A57" s="553" t="s">
        <v>708</v>
      </c>
      <c r="B57" s="216">
        <v>41409</v>
      </c>
      <c r="C57" s="216">
        <v>6910</v>
      </c>
      <c r="D57" s="216">
        <v>32761</v>
      </c>
      <c r="E57" s="216">
        <v>1643</v>
      </c>
      <c r="F57" s="216">
        <v>95</v>
      </c>
    </row>
    <row r="58" spans="1:6" ht="24">
      <c r="A58" s="553" t="s">
        <v>709</v>
      </c>
      <c r="B58" s="188">
        <v>36279</v>
      </c>
      <c r="C58" s="188">
        <v>247</v>
      </c>
      <c r="D58" s="188">
        <v>36032</v>
      </c>
      <c r="E58" s="188"/>
      <c r="F58" s="188"/>
    </row>
    <row r="59" spans="1:6" ht="12.75">
      <c r="A59" s="553" t="s">
        <v>710</v>
      </c>
      <c r="B59" s="188">
        <v>42544</v>
      </c>
      <c r="C59" s="188">
        <v>13535</v>
      </c>
      <c r="D59" s="188">
        <v>28693</v>
      </c>
      <c r="E59" s="188">
        <v>316</v>
      </c>
      <c r="F59" s="188"/>
    </row>
    <row r="60" spans="1:6" ht="12.75">
      <c r="A60" s="553" t="s">
        <v>711</v>
      </c>
      <c r="B60" s="554"/>
      <c r="C60" s="554"/>
      <c r="D60" s="554"/>
      <c r="E60" s="554"/>
      <c r="F60" s="554"/>
    </row>
    <row r="61" spans="1:6" ht="24">
      <c r="A61" s="553" t="s">
        <v>712</v>
      </c>
      <c r="B61" s="188">
        <v>11820</v>
      </c>
      <c r="C61" s="188">
        <v>288</v>
      </c>
      <c r="D61" s="188">
        <v>11110</v>
      </c>
      <c r="E61" s="188">
        <v>421</v>
      </c>
      <c r="F61" s="188"/>
    </row>
    <row r="62" spans="1:6" ht="12.75">
      <c r="A62" s="555" t="s">
        <v>713</v>
      </c>
      <c r="B62" s="554">
        <v>26690</v>
      </c>
      <c r="C62" s="554">
        <v>20</v>
      </c>
      <c r="D62" s="554">
        <v>20972</v>
      </c>
      <c r="E62" s="554">
        <v>5359</v>
      </c>
      <c r="F62" s="554">
        <v>338</v>
      </c>
    </row>
    <row r="63" spans="1:6" ht="12.75">
      <c r="A63" s="556" t="s">
        <v>714</v>
      </c>
      <c r="B63" s="396">
        <f>B65+B66</f>
        <v>367245</v>
      </c>
      <c r="C63" s="396">
        <f>C65+C66</f>
        <v>110913</v>
      </c>
      <c r="D63" s="396">
        <f>D65+D66</f>
        <v>157261</v>
      </c>
      <c r="E63" s="396">
        <f>E65+E66</f>
        <v>85237</v>
      </c>
      <c r="F63" s="396">
        <f>F65+F66</f>
        <v>13832</v>
      </c>
    </row>
    <row r="64" spans="1:6" ht="12.75">
      <c r="A64" s="277" t="s">
        <v>715</v>
      </c>
      <c r="B64" s="149"/>
      <c r="C64" s="149"/>
      <c r="D64" s="149"/>
      <c r="E64" s="149"/>
      <c r="F64" s="149"/>
    </row>
    <row r="65" spans="1:6" ht="12.75">
      <c r="A65" s="553" t="s">
        <v>716</v>
      </c>
      <c r="B65" s="216">
        <f>B54</f>
        <v>282931</v>
      </c>
      <c r="C65" s="216">
        <f>C54</f>
        <v>26599</v>
      </c>
      <c r="D65" s="216">
        <f>D54</f>
        <v>157261</v>
      </c>
      <c r="E65" s="216">
        <f>E54</f>
        <v>85237</v>
      </c>
      <c r="F65" s="216">
        <f>F54</f>
        <v>13832</v>
      </c>
    </row>
    <row r="66" spans="1:6" ht="12.75">
      <c r="A66" s="555" t="s">
        <v>717</v>
      </c>
      <c r="B66" s="554">
        <v>84314</v>
      </c>
      <c r="C66" s="554">
        <v>84314</v>
      </c>
      <c r="D66" s="554"/>
      <c r="E66" s="554"/>
      <c r="F66" s="554"/>
    </row>
    <row r="67" spans="1:6" ht="12.75">
      <c r="A67" s="556" t="s">
        <v>718</v>
      </c>
      <c r="B67" s="552">
        <v>100194</v>
      </c>
      <c r="C67" s="552">
        <v>41618</v>
      </c>
      <c r="D67" s="552">
        <v>11369</v>
      </c>
      <c r="E67" s="552">
        <v>891</v>
      </c>
      <c r="F67" s="552">
        <v>46316</v>
      </c>
    </row>
    <row r="68" spans="1:6" ht="24">
      <c r="A68" s="195" t="s">
        <v>719</v>
      </c>
      <c r="B68" s="398"/>
      <c r="C68" s="398"/>
      <c r="D68" s="398"/>
      <c r="E68" s="398"/>
      <c r="F68" s="398"/>
    </row>
    <row r="69" spans="1:6" ht="12.75">
      <c r="A69" s="556" t="s">
        <v>720</v>
      </c>
      <c r="B69" s="552">
        <f>B54+B66+B67</f>
        <v>467439</v>
      </c>
      <c r="C69" s="552">
        <f>C54+C66+C67</f>
        <v>152531</v>
      </c>
      <c r="D69" s="552">
        <f>D54+D66+D67</f>
        <v>168630</v>
      </c>
      <c r="E69" s="552">
        <f>E54+E66+E67</f>
        <v>86128</v>
      </c>
      <c r="F69" s="552">
        <f>F54+F66+F67</f>
        <v>60148</v>
      </c>
    </row>
    <row r="70" spans="1:6" ht="24">
      <c r="A70" s="258" t="s">
        <v>721</v>
      </c>
      <c r="B70" s="148"/>
      <c r="C70" s="148"/>
      <c r="D70" s="148"/>
      <c r="E70" s="148"/>
      <c r="F70" s="148"/>
    </row>
  </sheetData>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56"/>
  <sheetViews>
    <sheetView showGridLines="0" workbookViewId="0" topLeftCell="A1">
      <selection activeCell="A1" sqref="A1"/>
    </sheetView>
  </sheetViews>
  <sheetFormatPr defaultColWidth="9.140625" defaultRowHeight="12.75"/>
  <cols>
    <col min="1" max="1" width="36.140625" style="1" bestFit="1" customWidth="1"/>
    <col min="2" max="16384" width="9.140625" style="1" customWidth="1"/>
  </cols>
  <sheetData>
    <row r="1" ht="15">
      <c r="A1" s="156" t="s">
        <v>436</v>
      </c>
    </row>
    <row r="2" ht="15">
      <c r="A2" s="156" t="s">
        <v>437</v>
      </c>
    </row>
    <row r="3" spans="1:11" ht="12.75">
      <c r="A3" s="23"/>
      <c r="B3" s="244" t="s">
        <v>338</v>
      </c>
      <c r="C3" s="244" t="s">
        <v>339</v>
      </c>
      <c r="D3" s="244" t="s">
        <v>340</v>
      </c>
      <c r="E3" s="244" t="s">
        <v>337</v>
      </c>
      <c r="F3" s="244" t="s">
        <v>338</v>
      </c>
      <c r="G3" s="244" t="s">
        <v>339</v>
      </c>
      <c r="H3" s="244" t="s">
        <v>340</v>
      </c>
      <c r="I3" s="244" t="s">
        <v>337</v>
      </c>
      <c r="J3" s="244" t="s">
        <v>338</v>
      </c>
      <c r="K3" s="244" t="s">
        <v>339</v>
      </c>
    </row>
    <row r="4" spans="1:11" ht="12.75">
      <c r="A4" s="245" t="s">
        <v>66</v>
      </c>
      <c r="B4" s="246">
        <v>2009</v>
      </c>
      <c r="C4" s="246">
        <v>2009</v>
      </c>
      <c r="D4" s="246">
        <v>2009</v>
      </c>
      <c r="E4" s="246">
        <v>2009</v>
      </c>
      <c r="F4" s="246">
        <v>2010</v>
      </c>
      <c r="G4" s="246">
        <v>2010</v>
      </c>
      <c r="H4" s="246">
        <v>2010</v>
      </c>
      <c r="I4" s="246">
        <v>2010</v>
      </c>
      <c r="J4" s="246">
        <v>2011</v>
      </c>
      <c r="K4" s="246">
        <v>2011</v>
      </c>
    </row>
    <row r="5" spans="1:11" ht="12.75">
      <c r="A5" s="148" t="s">
        <v>208</v>
      </c>
      <c r="B5" s="176">
        <v>18929</v>
      </c>
      <c r="C5" s="176">
        <v>97886</v>
      </c>
      <c r="D5" s="176">
        <v>25158</v>
      </c>
      <c r="E5" s="176">
        <v>36589</v>
      </c>
      <c r="F5" s="176">
        <v>19634</v>
      </c>
      <c r="G5" s="176">
        <v>17372</v>
      </c>
      <c r="H5" s="176">
        <v>34384</v>
      </c>
      <c r="I5" s="176">
        <v>46488</v>
      </c>
      <c r="J5" s="27">
        <v>15914</v>
      </c>
      <c r="K5" s="27">
        <v>106558</v>
      </c>
    </row>
    <row r="6" spans="1:11" ht="12.75">
      <c r="A6" s="148" t="s">
        <v>211</v>
      </c>
      <c r="B6" s="175">
        <v>284096</v>
      </c>
      <c r="C6" s="175">
        <v>213245</v>
      </c>
      <c r="D6" s="175">
        <v>231697</v>
      </c>
      <c r="E6" s="175">
        <v>331460</v>
      </c>
      <c r="F6" s="175">
        <v>272242</v>
      </c>
      <c r="G6" s="175">
        <v>246891</v>
      </c>
      <c r="H6" s="175">
        <v>225236</v>
      </c>
      <c r="I6" s="175">
        <v>204188</v>
      </c>
      <c r="J6" s="28">
        <f>180655+18405</f>
        <v>199060</v>
      </c>
      <c r="K6" s="28">
        <v>148216</v>
      </c>
    </row>
    <row r="7" spans="1:11" ht="12.75">
      <c r="A7" s="148" t="s">
        <v>215</v>
      </c>
      <c r="B7" s="175">
        <v>1317189</v>
      </c>
      <c r="C7" s="175">
        <v>1304683</v>
      </c>
      <c r="D7" s="175">
        <v>1206833</v>
      </c>
      <c r="E7" s="175">
        <v>1187837</v>
      </c>
      <c r="F7" s="175">
        <v>1203833</v>
      </c>
      <c r="G7" s="175">
        <v>1226476</v>
      </c>
      <c r="H7" s="175">
        <v>1088736</v>
      </c>
      <c r="I7" s="175">
        <v>1074879</v>
      </c>
      <c r="J7" s="28">
        <f>1132212-18405</f>
        <v>1113807</v>
      </c>
      <c r="K7" s="28">
        <v>1138257</v>
      </c>
    </row>
    <row r="8" spans="1:11" ht="12.75">
      <c r="A8" s="148" t="s">
        <v>438</v>
      </c>
      <c r="B8" s="176">
        <v>639483</v>
      </c>
      <c r="C8" s="176">
        <v>568035</v>
      </c>
      <c r="D8" s="176">
        <v>604624</v>
      </c>
      <c r="E8" s="176">
        <v>581641</v>
      </c>
      <c r="F8" s="176">
        <v>623302</v>
      </c>
      <c r="G8" s="176">
        <v>670990</v>
      </c>
      <c r="H8" s="176">
        <v>666731</v>
      </c>
      <c r="I8" s="176">
        <v>617746</v>
      </c>
      <c r="J8" s="27">
        <v>644421</v>
      </c>
      <c r="K8" s="27">
        <v>655454</v>
      </c>
    </row>
    <row r="9" spans="1:11" ht="12.75">
      <c r="A9" s="148" t="s">
        <v>439</v>
      </c>
      <c r="B9" s="176">
        <v>105011</v>
      </c>
      <c r="C9" s="176">
        <v>98014</v>
      </c>
      <c r="D9" s="176">
        <v>88138</v>
      </c>
      <c r="E9" s="176">
        <v>87948</v>
      </c>
      <c r="F9" s="176">
        <v>70954</v>
      </c>
      <c r="G9" s="176">
        <v>65988</v>
      </c>
      <c r="H9" s="176">
        <v>66937</v>
      </c>
      <c r="I9" s="176">
        <v>66970</v>
      </c>
      <c r="J9" s="27">
        <v>68635</v>
      </c>
      <c r="K9" s="27">
        <v>66705</v>
      </c>
    </row>
    <row r="10" spans="1:11" ht="12.75">
      <c r="A10" s="148" t="s">
        <v>440</v>
      </c>
      <c r="B10" s="176">
        <v>1236</v>
      </c>
      <c r="C10" s="176">
        <v>1845</v>
      </c>
      <c r="D10" s="176">
        <v>1793</v>
      </c>
      <c r="E10" s="176">
        <v>1332</v>
      </c>
      <c r="F10" s="176">
        <v>1303</v>
      </c>
      <c r="G10" s="176">
        <v>1500</v>
      </c>
      <c r="H10" s="176">
        <v>1461</v>
      </c>
      <c r="I10" s="176">
        <v>1451</v>
      </c>
      <c r="J10" s="27">
        <v>1181</v>
      </c>
      <c r="K10" s="27">
        <v>293</v>
      </c>
    </row>
    <row r="11" spans="1:11" ht="12.75">
      <c r="A11" s="148" t="s">
        <v>441</v>
      </c>
      <c r="B11" s="176"/>
      <c r="C11" s="176"/>
      <c r="D11" s="176"/>
      <c r="E11" s="176"/>
      <c r="F11" s="176"/>
      <c r="G11" s="176"/>
      <c r="H11" s="176">
        <v>79280</v>
      </c>
      <c r="I11" s="176">
        <v>74951</v>
      </c>
      <c r="J11" s="27"/>
      <c r="K11" s="27"/>
    </row>
    <row r="12" spans="1:11" ht="12.75">
      <c r="A12" s="148" t="s">
        <v>442</v>
      </c>
      <c r="B12" s="176">
        <v>1152</v>
      </c>
      <c r="C12" s="176">
        <v>1174</v>
      </c>
      <c r="D12" s="176">
        <v>1122</v>
      </c>
      <c r="E12" s="176">
        <v>995</v>
      </c>
      <c r="F12" s="176">
        <v>1018</v>
      </c>
      <c r="G12" s="176">
        <v>1018</v>
      </c>
      <c r="H12" s="176">
        <v>1020</v>
      </c>
      <c r="I12" s="176">
        <v>1022</v>
      </c>
      <c r="J12" s="27">
        <v>1079</v>
      </c>
      <c r="K12" s="27">
        <v>1208</v>
      </c>
    </row>
    <row r="13" spans="1:11" ht="12.75">
      <c r="A13" s="148" t="s">
        <v>221</v>
      </c>
      <c r="B13" s="176">
        <v>29965</v>
      </c>
      <c r="C13" s="176">
        <v>27900</v>
      </c>
      <c r="D13" s="176">
        <v>27432</v>
      </c>
      <c r="E13" s="176">
        <v>27770</v>
      </c>
      <c r="F13" s="176">
        <v>27206</v>
      </c>
      <c r="G13" s="176">
        <v>27565</v>
      </c>
      <c r="H13" s="176">
        <v>26998</v>
      </c>
      <c r="I13" s="176">
        <v>27035</v>
      </c>
      <c r="J13" s="27">
        <f>27196+16</f>
        <v>27212</v>
      </c>
      <c r="K13" s="27">
        <v>27952</v>
      </c>
    </row>
    <row r="14" spans="1:11" ht="12.75">
      <c r="A14" s="208" t="s">
        <v>222</v>
      </c>
      <c r="B14" s="175">
        <v>63167</v>
      </c>
      <c r="C14" s="175">
        <v>60736</v>
      </c>
      <c r="D14" s="175">
        <v>46602</v>
      </c>
      <c r="E14" s="175">
        <v>52655</v>
      </c>
      <c r="F14" s="175">
        <v>65798</v>
      </c>
      <c r="G14" s="175">
        <v>60807</v>
      </c>
      <c r="H14" s="175">
        <v>62996</v>
      </c>
      <c r="I14" s="175">
        <v>65091</v>
      </c>
      <c r="J14" s="28">
        <v>47112</v>
      </c>
      <c r="K14" s="28">
        <v>56465</v>
      </c>
    </row>
    <row r="15" spans="1:11" ht="12.75">
      <c r="A15" s="256" t="s">
        <v>223</v>
      </c>
      <c r="B15" s="257">
        <v>2460228</v>
      </c>
      <c r="C15" s="257">
        <v>2373518</v>
      </c>
      <c r="D15" s="257">
        <v>2233399</v>
      </c>
      <c r="E15" s="257">
        <v>2308227</v>
      </c>
      <c r="F15" s="257">
        <v>2285290</v>
      </c>
      <c r="G15" s="257">
        <v>2318607</v>
      </c>
      <c r="H15" s="257">
        <v>2253779</v>
      </c>
      <c r="I15" s="257">
        <v>2179821</v>
      </c>
      <c r="J15" s="29">
        <f>SUM(J5:J14)</f>
        <v>2118421</v>
      </c>
      <c r="K15" s="29">
        <v>2201108</v>
      </c>
    </row>
    <row r="16" spans="1:11" ht="12.75">
      <c r="A16" s="148"/>
      <c r="B16" s="176"/>
      <c r="C16" s="176"/>
      <c r="D16" s="176"/>
      <c r="E16" s="176"/>
      <c r="F16" s="176"/>
      <c r="G16" s="176"/>
      <c r="H16" s="176"/>
      <c r="I16" s="176"/>
      <c r="J16" s="27"/>
      <c r="K16" s="27"/>
    </row>
    <row r="17" spans="1:11" ht="12.75">
      <c r="A17" s="148" t="s">
        <v>226</v>
      </c>
      <c r="B17" s="176">
        <v>401471</v>
      </c>
      <c r="C17" s="176">
        <v>405699</v>
      </c>
      <c r="D17" s="176">
        <v>342518</v>
      </c>
      <c r="E17" s="176">
        <v>397433</v>
      </c>
      <c r="F17" s="176">
        <v>393379</v>
      </c>
      <c r="G17" s="176">
        <v>358448</v>
      </c>
      <c r="H17" s="176">
        <v>238293</v>
      </c>
      <c r="I17" s="176">
        <v>212624</v>
      </c>
      <c r="J17" s="27">
        <v>201503</v>
      </c>
      <c r="K17" s="27">
        <v>209039</v>
      </c>
    </row>
    <row r="18" spans="1:11" ht="12.75">
      <c r="A18" s="148" t="s">
        <v>227</v>
      </c>
      <c r="B18" s="176">
        <v>835603</v>
      </c>
      <c r="C18" s="176">
        <v>823359</v>
      </c>
      <c r="D18" s="176">
        <v>752966</v>
      </c>
      <c r="E18" s="176">
        <v>801088</v>
      </c>
      <c r="F18" s="176">
        <v>739907</v>
      </c>
      <c r="G18" s="176">
        <v>759347</v>
      </c>
      <c r="H18" s="176">
        <v>717005</v>
      </c>
      <c r="I18" s="176">
        <v>711541</v>
      </c>
      <c r="J18" s="27">
        <v>707095</v>
      </c>
      <c r="K18" s="27">
        <v>764078</v>
      </c>
    </row>
    <row r="19" spans="1:11" ht="12.75">
      <c r="A19" s="148" t="s">
        <v>228</v>
      </c>
      <c r="B19" s="176">
        <v>210939</v>
      </c>
      <c r="C19" s="176">
        <v>227401</v>
      </c>
      <c r="D19" s="176">
        <v>237665</v>
      </c>
      <c r="E19" s="176">
        <v>249009</v>
      </c>
      <c r="F19" s="176">
        <v>255289</v>
      </c>
      <c r="G19" s="176">
        <v>253024</v>
      </c>
      <c r="H19" s="176">
        <v>256953</v>
      </c>
      <c r="I19" s="176">
        <v>263970</v>
      </c>
      <c r="J19" s="27">
        <v>263075</v>
      </c>
      <c r="K19" s="27">
        <v>264834</v>
      </c>
    </row>
    <row r="20" spans="1:11" ht="12.75">
      <c r="A20" s="148" t="s">
        <v>231</v>
      </c>
      <c r="B20" s="176">
        <v>495782</v>
      </c>
      <c r="C20" s="176">
        <v>488951</v>
      </c>
      <c r="D20" s="176">
        <v>480564</v>
      </c>
      <c r="E20" s="176">
        <v>456043</v>
      </c>
      <c r="F20" s="176">
        <v>469312</v>
      </c>
      <c r="G20" s="176">
        <v>486330</v>
      </c>
      <c r="H20" s="176">
        <v>536882</v>
      </c>
      <c r="I20" s="176">
        <v>530483</v>
      </c>
      <c r="J20" s="27">
        <v>549849</v>
      </c>
      <c r="K20" s="27">
        <v>545250</v>
      </c>
    </row>
    <row r="21" spans="1:11" ht="12.75">
      <c r="A21" s="148" t="s">
        <v>232</v>
      </c>
      <c r="B21" s="176">
        <v>276325</v>
      </c>
      <c r="C21" s="176">
        <v>211978</v>
      </c>
      <c r="D21" s="176">
        <v>201069</v>
      </c>
      <c r="E21" s="176">
        <v>191440</v>
      </c>
      <c r="F21" s="176">
        <v>209524</v>
      </c>
      <c r="G21" s="176">
        <v>258415</v>
      </c>
      <c r="H21" s="176">
        <v>238741</v>
      </c>
      <c r="I21" s="176">
        <v>200690</v>
      </c>
      <c r="J21" s="27">
        <v>195347</v>
      </c>
      <c r="K21" s="27">
        <v>213087</v>
      </c>
    </row>
    <row r="22" spans="1:11" ht="12.75">
      <c r="A22" s="148" t="s">
        <v>443</v>
      </c>
      <c r="B22" s="176"/>
      <c r="C22" s="176"/>
      <c r="D22" s="176"/>
      <c r="E22" s="176"/>
      <c r="F22" s="176"/>
      <c r="G22" s="176"/>
      <c r="H22" s="176">
        <v>50680</v>
      </c>
      <c r="I22" s="176">
        <v>48339</v>
      </c>
      <c r="J22" s="27">
        <f>219-219</f>
        <v>0</v>
      </c>
      <c r="K22" s="27"/>
    </row>
    <row r="23" spans="1:11" ht="12.75">
      <c r="A23" s="148" t="s">
        <v>233</v>
      </c>
      <c r="B23" s="176">
        <v>89051</v>
      </c>
      <c r="C23" s="176">
        <v>72220</v>
      </c>
      <c r="D23" s="176">
        <v>76855</v>
      </c>
      <c r="E23" s="176">
        <v>75149</v>
      </c>
      <c r="F23" s="176">
        <v>80747</v>
      </c>
      <c r="G23" s="176">
        <v>70867</v>
      </c>
      <c r="H23" s="176">
        <v>86732</v>
      </c>
      <c r="I23" s="176">
        <v>85665</v>
      </c>
      <c r="J23" s="27">
        <v>78092</v>
      </c>
      <c r="K23" s="27">
        <v>75437</v>
      </c>
    </row>
    <row r="24" spans="1:11" ht="12.75">
      <c r="A24" s="148" t="s">
        <v>444</v>
      </c>
      <c r="B24" s="176">
        <v>2020</v>
      </c>
      <c r="C24" s="176">
        <v>1822</v>
      </c>
      <c r="D24" s="176">
        <v>1791</v>
      </c>
      <c r="E24" s="176">
        <v>2033</v>
      </c>
      <c r="F24" s="176">
        <v>1724</v>
      </c>
      <c r="G24" s="176">
        <v>1753</v>
      </c>
      <c r="H24" s="176">
        <v>1478</v>
      </c>
      <c r="I24" s="176">
        <v>1414</v>
      </c>
      <c r="J24" s="27">
        <f>1393+219</f>
        <v>1612</v>
      </c>
      <c r="K24" s="27">
        <v>1726</v>
      </c>
    </row>
    <row r="25" spans="1:11" ht="12.75">
      <c r="A25" s="148" t="s">
        <v>234</v>
      </c>
      <c r="B25" s="176">
        <v>50081</v>
      </c>
      <c r="C25" s="176">
        <v>43287</v>
      </c>
      <c r="D25" s="176">
        <v>40993</v>
      </c>
      <c r="E25" s="176">
        <v>36363</v>
      </c>
      <c r="F25" s="176">
        <v>35886</v>
      </c>
      <c r="G25" s="176">
        <v>32209</v>
      </c>
      <c r="H25" s="176">
        <v>29910</v>
      </c>
      <c r="I25" s="176">
        <v>25552</v>
      </c>
      <c r="J25" s="27">
        <v>23992</v>
      </c>
      <c r="K25" s="27">
        <v>24836</v>
      </c>
    </row>
    <row r="26" spans="1:11" ht="12.75">
      <c r="A26" s="208" t="s">
        <v>236</v>
      </c>
      <c r="B26" s="175">
        <v>98956</v>
      </c>
      <c r="C26" s="175">
        <v>98801</v>
      </c>
      <c r="D26" s="175">
        <v>98978</v>
      </c>
      <c r="E26" s="175">
        <v>99669</v>
      </c>
      <c r="F26" s="175">
        <v>99522</v>
      </c>
      <c r="G26" s="175">
        <v>98214</v>
      </c>
      <c r="H26" s="175">
        <v>97105</v>
      </c>
      <c r="I26" s="175">
        <v>99543</v>
      </c>
      <c r="J26" s="28">
        <v>97856</v>
      </c>
      <c r="K26" s="28">
        <v>102821</v>
      </c>
    </row>
    <row r="27" spans="1:11" ht="12.75">
      <c r="A27" s="256" t="s">
        <v>237</v>
      </c>
      <c r="B27" s="257">
        <v>2460228</v>
      </c>
      <c r="C27" s="257">
        <v>2373518</v>
      </c>
      <c r="D27" s="257">
        <v>2233399</v>
      </c>
      <c r="E27" s="257">
        <v>2308227</v>
      </c>
      <c r="F27" s="257">
        <v>2285290</v>
      </c>
      <c r="G27" s="257">
        <v>2318607</v>
      </c>
      <c r="H27" s="257">
        <v>2253779</v>
      </c>
      <c r="I27" s="257">
        <v>2179821</v>
      </c>
      <c r="J27" s="29">
        <f>SUM(J17:J26)</f>
        <v>2118421</v>
      </c>
      <c r="K27" s="29">
        <v>2201108</v>
      </c>
    </row>
    <row r="28" spans="1:11" ht="24">
      <c r="A28" s="258" t="s">
        <v>445</v>
      </c>
      <c r="B28" s="176">
        <v>567980</v>
      </c>
      <c r="C28" s="176">
        <v>474129</v>
      </c>
      <c r="D28" s="176">
        <v>496467</v>
      </c>
      <c r="E28" s="176">
        <v>457209</v>
      </c>
      <c r="F28" s="176">
        <v>463267.22885411</v>
      </c>
      <c r="G28" s="176">
        <v>469235</v>
      </c>
      <c r="H28" s="176">
        <v>485206</v>
      </c>
      <c r="I28" s="176">
        <v>416864</v>
      </c>
      <c r="J28" s="27">
        <v>423328</v>
      </c>
      <c r="K28" s="27">
        <v>420258</v>
      </c>
    </row>
    <row r="29" spans="1:10" ht="12.75">
      <c r="A29" s="247"/>
      <c r="B29" s="27"/>
      <c r="C29" s="27"/>
      <c r="D29" s="27"/>
      <c r="E29" s="27"/>
      <c r="F29" s="27"/>
      <c r="G29" s="27"/>
      <c r="H29" s="27"/>
      <c r="I29" s="27"/>
      <c r="J29" s="27"/>
    </row>
    <row r="30" spans="1:10" ht="12.75">
      <c r="A30" s="247"/>
      <c r="B30" s="27"/>
      <c r="C30" s="27"/>
      <c r="D30" s="27"/>
      <c r="E30" s="27"/>
      <c r="F30" s="27"/>
      <c r="G30" s="27"/>
      <c r="H30" s="27"/>
      <c r="I30" s="27"/>
      <c r="J30" s="27"/>
    </row>
    <row r="31" ht="15">
      <c r="A31" s="156" t="s">
        <v>449</v>
      </c>
    </row>
    <row r="32" spans="1:11" ht="24">
      <c r="A32" s="36" t="s">
        <v>66</v>
      </c>
      <c r="B32" s="37" t="s">
        <v>175</v>
      </c>
      <c r="C32" s="37" t="s">
        <v>176</v>
      </c>
      <c r="D32" s="37" t="s">
        <v>450</v>
      </c>
      <c r="E32" s="37" t="s">
        <v>178</v>
      </c>
      <c r="F32" s="37" t="s">
        <v>179</v>
      </c>
      <c r="G32" s="37" t="s">
        <v>180</v>
      </c>
      <c r="H32" s="37" t="s">
        <v>181</v>
      </c>
      <c r="I32" s="37" t="s">
        <v>451</v>
      </c>
      <c r="J32" s="37" t="s">
        <v>698</v>
      </c>
      <c r="K32" s="37" t="s">
        <v>825</v>
      </c>
    </row>
    <row r="33" spans="1:11" ht="12.75">
      <c r="A33" s="148" t="s">
        <v>446</v>
      </c>
      <c r="B33" s="149">
        <v>13332.662368875099</v>
      </c>
      <c r="C33" s="149">
        <v>10882.035522025</v>
      </c>
      <c r="D33" s="149">
        <v>10729.379636503101</v>
      </c>
      <c r="E33" s="149">
        <v>10829.103560533</v>
      </c>
      <c r="F33" s="149">
        <v>10723.476022564599</v>
      </c>
      <c r="G33" s="149">
        <v>10716.822906983</v>
      </c>
      <c r="H33" s="149">
        <v>10514.6743377992</v>
      </c>
      <c r="I33" s="149">
        <v>10490.757601642801</v>
      </c>
      <c r="J33" s="149">
        <v>10433.7720390621</v>
      </c>
      <c r="K33" s="149">
        <v>10510.7842926399</v>
      </c>
    </row>
    <row r="34" spans="1:11" ht="12.75">
      <c r="A34" s="148" t="s">
        <v>447</v>
      </c>
      <c r="B34" s="149">
        <v>2565.4985110531</v>
      </c>
      <c r="C34" s="149">
        <v>2711.79729635422</v>
      </c>
      <c r="D34" s="149">
        <v>2702.07723631562</v>
      </c>
      <c r="E34" s="149">
        <v>2846.9877086970855</v>
      </c>
      <c r="F34" s="149">
        <v>2841.083473291399</v>
      </c>
      <c r="G34" s="149">
        <v>2944.9554193777976</v>
      </c>
      <c r="H34" s="149">
        <v>2879.194651893844</v>
      </c>
      <c r="I34" s="149">
        <v>2801.4922461165042</v>
      </c>
      <c r="J34" s="149">
        <v>2835.8704026418022</v>
      </c>
      <c r="K34" s="149">
        <v>3013.8177467884757</v>
      </c>
    </row>
    <row r="35" spans="1:11" ht="12.75">
      <c r="A35" s="150" t="s">
        <v>448</v>
      </c>
      <c r="B35" s="151">
        <v>3414.63042189897</v>
      </c>
      <c r="C35" s="151">
        <v>3433.5555657014697</v>
      </c>
      <c r="D35" s="151">
        <v>3422.1681768303</v>
      </c>
      <c r="E35" s="151">
        <v>3500.9670586221896</v>
      </c>
      <c r="F35" s="151">
        <v>3556.37174</v>
      </c>
      <c r="G35" s="151">
        <v>3583.0743199999997</v>
      </c>
      <c r="H35" s="151">
        <v>3579.73683505478</v>
      </c>
      <c r="I35" s="151">
        <v>3631.1862874482</v>
      </c>
      <c r="J35" s="151">
        <v>3660.4581386404</v>
      </c>
      <c r="K35" s="151">
        <v>3688.4341936945198</v>
      </c>
    </row>
    <row r="36" spans="1:11" ht="12.75">
      <c r="A36" s="152" t="s">
        <v>449</v>
      </c>
      <c r="B36" s="153">
        <v>19312.79130182717</v>
      </c>
      <c r="C36" s="153">
        <v>17027.38838408069</v>
      </c>
      <c r="D36" s="153">
        <v>16853.62504964902</v>
      </c>
      <c r="E36" s="153">
        <v>17177.058327852275</v>
      </c>
      <c r="F36" s="153">
        <v>17120.931235856</v>
      </c>
      <c r="G36" s="153">
        <v>17244.852646360796</v>
      </c>
      <c r="H36" s="153">
        <v>16973.605824747825</v>
      </c>
      <c r="I36" s="153">
        <v>16923.436135207507</v>
      </c>
      <c r="J36" s="153">
        <v>16930.1005803443</v>
      </c>
      <c r="K36" s="153">
        <v>17213.036233122897</v>
      </c>
    </row>
    <row r="37" spans="1:9" ht="12.75">
      <c r="A37" s="152"/>
      <c r="B37" s="153"/>
      <c r="C37" s="153"/>
      <c r="D37" s="153"/>
      <c r="E37" s="153"/>
      <c r="F37" s="153"/>
      <c r="G37" s="153"/>
      <c r="H37" s="153"/>
      <c r="I37" s="153"/>
    </row>
    <row r="39" ht="15">
      <c r="A39" s="259" t="s">
        <v>462</v>
      </c>
    </row>
    <row r="40" spans="1:5" ht="12.75">
      <c r="A40" s="36"/>
      <c r="B40" s="557">
        <v>2008</v>
      </c>
      <c r="C40" s="557">
        <v>2009</v>
      </c>
      <c r="D40" s="557" t="s">
        <v>5</v>
      </c>
      <c r="E40" s="557" t="s">
        <v>833</v>
      </c>
    </row>
    <row r="41" spans="1:5" ht="12.75">
      <c r="A41" s="206" t="s">
        <v>452</v>
      </c>
      <c r="B41" s="248">
        <v>1370</v>
      </c>
      <c r="C41" s="248">
        <v>1201</v>
      </c>
      <c r="D41" s="248">
        <v>1356</v>
      </c>
      <c r="E41" s="248">
        <v>1399</v>
      </c>
    </row>
    <row r="42" spans="1:5" ht="12.75">
      <c r="A42" s="148" t="s">
        <v>453</v>
      </c>
      <c r="B42" s="148">
        <v>295</v>
      </c>
      <c r="C42" s="149">
        <v>256.3</v>
      </c>
      <c r="D42" s="149">
        <v>286.7</v>
      </c>
      <c r="E42" s="149">
        <v>152</v>
      </c>
    </row>
    <row r="43" spans="1:5" ht="12.75">
      <c r="A43" s="148" t="s">
        <v>454</v>
      </c>
      <c r="B43" s="148">
        <v>-261</v>
      </c>
      <c r="C43" s="149">
        <v>-209.2</v>
      </c>
      <c r="D43" s="149">
        <v>-231.7</v>
      </c>
      <c r="E43" s="149">
        <v>-129</v>
      </c>
    </row>
    <row r="44" spans="1:5" ht="12.75">
      <c r="A44" s="249" t="s">
        <v>455</v>
      </c>
      <c r="B44" s="250">
        <v>34</v>
      </c>
      <c r="C44" s="251">
        <v>47.1</v>
      </c>
      <c r="D44" s="251">
        <v>55</v>
      </c>
      <c r="E44" s="251">
        <v>23</v>
      </c>
    </row>
    <row r="45" spans="1:5" ht="12.75">
      <c r="A45" s="213" t="s">
        <v>153</v>
      </c>
      <c r="B45" s="252"/>
      <c r="C45" s="253">
        <v>25.4</v>
      </c>
      <c r="D45" s="149">
        <v>29.8</v>
      </c>
      <c r="E45" s="149">
        <v>9.1</v>
      </c>
    </row>
    <row r="46" spans="1:5" ht="12.75">
      <c r="A46" s="213" t="s">
        <v>456</v>
      </c>
      <c r="B46" s="252"/>
      <c r="C46" s="253">
        <v>5.6</v>
      </c>
      <c r="D46" s="149">
        <v>2.4</v>
      </c>
      <c r="E46" s="149">
        <v>9</v>
      </c>
    </row>
    <row r="47" spans="1:5" ht="12.75">
      <c r="A47" s="213" t="s">
        <v>457</v>
      </c>
      <c r="B47" s="252"/>
      <c r="C47" s="253">
        <v>4.9</v>
      </c>
      <c r="D47" s="149">
        <v>11.6</v>
      </c>
      <c r="E47" s="149">
        <v>2</v>
      </c>
    </row>
    <row r="48" spans="1:5" ht="12.75">
      <c r="A48" s="213" t="s">
        <v>458</v>
      </c>
      <c r="B48" s="252"/>
      <c r="C48" s="253">
        <v>2.8</v>
      </c>
      <c r="D48" s="149">
        <v>0.5</v>
      </c>
      <c r="E48" s="149">
        <v>1</v>
      </c>
    </row>
    <row r="49" spans="1:5" ht="12.75">
      <c r="A49" s="213" t="s">
        <v>459</v>
      </c>
      <c r="B49" s="252"/>
      <c r="C49" s="253">
        <v>8.4</v>
      </c>
      <c r="D49" s="149">
        <v>10.7</v>
      </c>
      <c r="E49" s="149">
        <v>2</v>
      </c>
    </row>
    <row r="50" spans="1:5" ht="12.75">
      <c r="A50" s="254" t="s">
        <v>460</v>
      </c>
      <c r="B50" s="215">
        <v>17</v>
      </c>
      <c r="C50" s="216">
        <v>-1.5</v>
      </c>
      <c r="D50" s="149">
        <v>-1</v>
      </c>
      <c r="E50" s="149"/>
    </row>
    <row r="51" spans="1:5" ht="12.75">
      <c r="A51" s="558" t="s">
        <v>461</v>
      </c>
      <c r="B51" s="215">
        <v>-220</v>
      </c>
      <c r="C51" s="216">
        <v>108.6</v>
      </c>
      <c r="D51" s="149">
        <v>-11</v>
      </c>
      <c r="E51" s="149">
        <v>-66</v>
      </c>
    </row>
    <row r="52" spans="1:5" ht="12.75">
      <c r="A52" s="206" t="s">
        <v>834</v>
      </c>
      <c r="B52" s="255">
        <v>1201</v>
      </c>
      <c r="C52" s="248">
        <v>1356</v>
      </c>
      <c r="D52" s="248">
        <v>1399</v>
      </c>
      <c r="E52" s="255">
        <v>1356</v>
      </c>
    </row>
    <row r="53" spans="1:5" ht="12.75">
      <c r="A53" s="213" t="s">
        <v>835</v>
      </c>
      <c r="B53" s="148"/>
      <c r="C53" s="149"/>
      <c r="D53" s="149"/>
      <c r="E53" s="149"/>
    </row>
    <row r="54" spans="1:5" ht="12.75">
      <c r="A54" s="213" t="s">
        <v>108</v>
      </c>
      <c r="B54" s="148">
        <v>74</v>
      </c>
      <c r="C54" s="149">
        <v>86</v>
      </c>
      <c r="D54" s="149">
        <v>91</v>
      </c>
      <c r="E54" s="149">
        <v>74</v>
      </c>
    </row>
    <row r="55" spans="1:5" ht="12.75">
      <c r="A55" s="213" t="s">
        <v>111</v>
      </c>
      <c r="B55" s="149">
        <v>1142</v>
      </c>
      <c r="C55" s="149">
        <v>1275</v>
      </c>
      <c r="D55" s="149">
        <v>1321</v>
      </c>
      <c r="E55" s="149">
        <v>1298</v>
      </c>
    </row>
    <row r="56" spans="1:5" ht="12.75">
      <c r="A56" s="213" t="s">
        <v>114</v>
      </c>
      <c r="B56" s="148">
        <v>354</v>
      </c>
      <c r="C56" s="149">
        <v>402</v>
      </c>
      <c r="D56" s="149">
        <v>424</v>
      </c>
      <c r="E56" s="149">
        <v>427</v>
      </c>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40"/>
  <sheetViews>
    <sheetView showGridLines="0" workbookViewId="0" topLeftCell="A1">
      <selection activeCell="A1" sqref="A1"/>
    </sheetView>
  </sheetViews>
  <sheetFormatPr defaultColWidth="9.140625" defaultRowHeight="12.75"/>
  <cols>
    <col min="1" max="1" width="23.7109375" style="1" bestFit="1" customWidth="1"/>
    <col min="2" max="16384" width="9.140625" style="1" customWidth="1"/>
  </cols>
  <sheetData>
    <row r="1" ht="15">
      <c r="A1" s="156" t="s">
        <v>846</v>
      </c>
    </row>
    <row r="2" ht="12.75">
      <c r="A2" s="172" t="s">
        <v>275</v>
      </c>
    </row>
    <row r="3" spans="1:10" ht="24">
      <c r="A3" s="310"/>
      <c r="B3" s="559" t="s">
        <v>176</v>
      </c>
      <c r="C3" s="559" t="s">
        <v>177</v>
      </c>
      <c r="D3" s="559" t="s">
        <v>178</v>
      </c>
      <c r="E3" s="559" t="s">
        <v>179</v>
      </c>
      <c r="F3" s="559" t="s">
        <v>180</v>
      </c>
      <c r="G3" s="559" t="s">
        <v>181</v>
      </c>
      <c r="H3" s="559" t="s">
        <v>182</v>
      </c>
      <c r="I3" s="559" t="s">
        <v>698</v>
      </c>
      <c r="J3" s="559" t="s">
        <v>825</v>
      </c>
    </row>
    <row r="4" spans="1:10" ht="12.75">
      <c r="A4" s="560" t="s">
        <v>101</v>
      </c>
      <c r="B4" s="561">
        <v>498</v>
      </c>
      <c r="C4" s="561">
        <v>454</v>
      </c>
      <c r="D4" s="561">
        <v>440</v>
      </c>
      <c r="E4" s="561">
        <v>433</v>
      </c>
      <c r="F4" s="561">
        <v>430</v>
      </c>
      <c r="G4" s="561">
        <v>413</v>
      </c>
      <c r="H4" s="561">
        <v>418</v>
      </c>
      <c r="I4" s="561">
        <v>455</v>
      </c>
      <c r="J4" s="561">
        <v>462</v>
      </c>
    </row>
    <row r="5" spans="1:10" ht="12.75">
      <c r="A5" s="180" t="s">
        <v>108</v>
      </c>
      <c r="B5" s="562">
        <f aca="true" t="shared" si="0" ref="B5:J5">+B6+B7+B8</f>
        <v>432</v>
      </c>
      <c r="C5" s="562">
        <f t="shared" si="0"/>
        <v>436</v>
      </c>
      <c r="D5" s="562">
        <f t="shared" si="0"/>
        <v>446</v>
      </c>
      <c r="E5" s="562">
        <f t="shared" si="0"/>
        <v>451</v>
      </c>
      <c r="F5" s="562">
        <f t="shared" si="0"/>
        <v>458</v>
      </c>
      <c r="G5" s="562">
        <f t="shared" si="0"/>
        <v>386</v>
      </c>
      <c r="H5" s="562">
        <f t="shared" si="0"/>
        <v>397</v>
      </c>
      <c r="I5" s="562">
        <f t="shared" si="0"/>
        <v>413</v>
      </c>
      <c r="J5" s="562">
        <f t="shared" si="0"/>
        <v>434</v>
      </c>
    </row>
    <row r="6" spans="1:10" ht="12.75">
      <c r="A6" s="175" t="s">
        <v>836</v>
      </c>
      <c r="B6" s="562">
        <v>322</v>
      </c>
      <c r="C6" s="562">
        <v>331</v>
      </c>
      <c r="D6" s="562">
        <v>342</v>
      </c>
      <c r="E6" s="562">
        <v>352</v>
      </c>
      <c r="F6" s="562">
        <v>360</v>
      </c>
      <c r="G6" s="562">
        <v>369</v>
      </c>
      <c r="H6" s="562">
        <v>380</v>
      </c>
      <c r="I6" s="562">
        <v>397</v>
      </c>
      <c r="J6" s="562">
        <v>417</v>
      </c>
    </row>
    <row r="7" spans="1:10" ht="12.75">
      <c r="A7" s="175" t="s">
        <v>837</v>
      </c>
      <c r="B7" s="562">
        <v>93</v>
      </c>
      <c r="C7" s="562">
        <v>88</v>
      </c>
      <c r="D7" s="562">
        <v>87</v>
      </c>
      <c r="E7" s="562">
        <v>82</v>
      </c>
      <c r="F7" s="562">
        <v>81</v>
      </c>
      <c r="G7" s="562">
        <v>0</v>
      </c>
      <c r="H7" s="562">
        <v>0</v>
      </c>
      <c r="I7" s="562">
        <v>0</v>
      </c>
      <c r="J7" s="562">
        <v>0</v>
      </c>
    </row>
    <row r="8" spans="1:10" ht="12.75">
      <c r="A8" s="175" t="s">
        <v>838</v>
      </c>
      <c r="B8" s="562">
        <v>17</v>
      </c>
      <c r="C8" s="562">
        <v>17</v>
      </c>
      <c r="D8" s="562">
        <v>17</v>
      </c>
      <c r="E8" s="562">
        <v>17</v>
      </c>
      <c r="F8" s="562">
        <v>17</v>
      </c>
      <c r="G8" s="562">
        <v>17</v>
      </c>
      <c r="H8" s="562">
        <v>17</v>
      </c>
      <c r="I8" s="562">
        <v>16</v>
      </c>
      <c r="J8" s="562">
        <v>17</v>
      </c>
    </row>
    <row r="9" spans="1:10" ht="12.75">
      <c r="A9" s="560" t="s">
        <v>111</v>
      </c>
      <c r="B9" s="561">
        <v>30</v>
      </c>
      <c r="C9" s="561">
        <v>28</v>
      </c>
      <c r="D9" s="561">
        <v>27</v>
      </c>
      <c r="E9" s="561">
        <v>29</v>
      </c>
      <c r="F9" s="561">
        <v>29</v>
      </c>
      <c r="G9" s="561">
        <v>29</v>
      </c>
      <c r="H9" s="561">
        <v>32</v>
      </c>
      <c r="I9" s="561">
        <v>32</v>
      </c>
      <c r="J9" s="561">
        <v>33</v>
      </c>
    </row>
    <row r="10" spans="1:10" ht="12.75">
      <c r="A10" s="560" t="s">
        <v>114</v>
      </c>
      <c r="B10" s="561"/>
      <c r="C10" s="561"/>
      <c r="D10" s="561"/>
      <c r="E10" s="561"/>
      <c r="F10" s="561"/>
      <c r="G10" s="561"/>
      <c r="H10" s="561"/>
      <c r="I10" s="561"/>
      <c r="J10" s="561"/>
    </row>
    <row r="11" spans="1:10" ht="12.75">
      <c r="A11" s="180" t="s">
        <v>122</v>
      </c>
      <c r="B11" s="562">
        <f aca="true" t="shared" si="1" ref="B11:J11">+B12+B13+B14</f>
        <v>151</v>
      </c>
      <c r="C11" s="562">
        <f t="shared" si="1"/>
        <v>137</v>
      </c>
      <c r="D11" s="562">
        <f t="shared" si="1"/>
        <v>131</v>
      </c>
      <c r="E11" s="562">
        <f t="shared" si="1"/>
        <v>119</v>
      </c>
      <c r="F11" s="562">
        <f t="shared" si="1"/>
        <v>112</v>
      </c>
      <c r="G11" s="562">
        <f t="shared" si="1"/>
        <v>106</v>
      </c>
      <c r="H11" s="562">
        <f t="shared" si="1"/>
        <v>101</v>
      </c>
      <c r="I11" s="562">
        <f t="shared" si="1"/>
        <v>101</v>
      </c>
      <c r="J11" s="562">
        <f t="shared" si="1"/>
        <v>103</v>
      </c>
    </row>
    <row r="12" spans="1:10" ht="12.75">
      <c r="A12" s="175" t="s">
        <v>839</v>
      </c>
      <c r="B12" s="562">
        <v>45</v>
      </c>
      <c r="C12" s="562">
        <v>42</v>
      </c>
      <c r="D12" s="562">
        <v>41</v>
      </c>
      <c r="E12" s="562">
        <v>37</v>
      </c>
      <c r="F12" s="562">
        <v>35</v>
      </c>
      <c r="G12" s="562">
        <v>33</v>
      </c>
      <c r="H12" s="562">
        <v>32</v>
      </c>
      <c r="I12" s="562">
        <v>32</v>
      </c>
      <c r="J12" s="562">
        <v>33</v>
      </c>
    </row>
    <row r="13" spans="1:10" ht="12.75">
      <c r="A13" s="175" t="s">
        <v>840</v>
      </c>
      <c r="B13" s="562">
        <v>37</v>
      </c>
      <c r="C13" s="562">
        <v>33</v>
      </c>
      <c r="D13" s="562">
        <v>32</v>
      </c>
      <c r="E13" s="562">
        <v>29</v>
      </c>
      <c r="F13" s="562">
        <v>27</v>
      </c>
      <c r="G13" s="562">
        <v>26</v>
      </c>
      <c r="H13" s="562">
        <v>24</v>
      </c>
      <c r="I13" s="562">
        <v>24</v>
      </c>
      <c r="J13" s="562">
        <v>25</v>
      </c>
    </row>
    <row r="14" spans="1:10" ht="12.75">
      <c r="A14" s="175" t="s">
        <v>841</v>
      </c>
      <c r="B14" s="562">
        <v>69</v>
      </c>
      <c r="C14" s="562">
        <v>62</v>
      </c>
      <c r="D14" s="562">
        <v>58</v>
      </c>
      <c r="E14" s="562">
        <v>53</v>
      </c>
      <c r="F14" s="562">
        <v>50</v>
      </c>
      <c r="G14" s="562">
        <v>47</v>
      </c>
      <c r="H14" s="562">
        <v>45</v>
      </c>
      <c r="I14" s="562">
        <v>45</v>
      </c>
      <c r="J14" s="562">
        <v>45</v>
      </c>
    </row>
    <row r="15" spans="1:10" ht="12.75">
      <c r="A15" s="560" t="s">
        <v>842</v>
      </c>
      <c r="B15" s="561">
        <f>30+1</f>
        <v>31</v>
      </c>
      <c r="C15" s="561">
        <v>26</v>
      </c>
      <c r="D15" s="561">
        <f>26+2</f>
        <v>28</v>
      </c>
      <c r="E15" s="561">
        <f>23-2</f>
        <v>21</v>
      </c>
      <c r="F15" s="561">
        <f>17+1</f>
        <v>18</v>
      </c>
      <c r="G15" s="561">
        <f>25-1</f>
        <v>24</v>
      </c>
      <c r="H15" s="561">
        <f>25+1</f>
        <v>26</v>
      </c>
      <c r="I15" s="561">
        <v>5</v>
      </c>
      <c r="J15" s="561">
        <f>25-1</f>
        <v>24</v>
      </c>
    </row>
    <row r="16" spans="1:10" ht="12.75">
      <c r="A16" s="560" t="s">
        <v>843</v>
      </c>
      <c r="B16" s="561">
        <f aca="true" t="shared" si="2" ref="B16:J16">+B15+B11+B10+B9+B5+B4</f>
        <v>1142</v>
      </c>
      <c r="C16" s="561">
        <f t="shared" si="2"/>
        <v>1081</v>
      </c>
      <c r="D16" s="561">
        <f t="shared" si="2"/>
        <v>1072</v>
      </c>
      <c r="E16" s="561">
        <f t="shared" si="2"/>
        <v>1053</v>
      </c>
      <c r="F16" s="561">
        <f t="shared" si="2"/>
        <v>1047</v>
      </c>
      <c r="G16" s="561">
        <f t="shared" si="2"/>
        <v>958</v>
      </c>
      <c r="H16" s="561">
        <f t="shared" si="2"/>
        <v>974</v>
      </c>
      <c r="I16" s="561">
        <f t="shared" si="2"/>
        <v>1006</v>
      </c>
      <c r="J16" s="561">
        <f t="shared" si="2"/>
        <v>1056</v>
      </c>
    </row>
    <row r="17" spans="1:10" ht="12.75">
      <c r="A17" s="175" t="s">
        <v>844</v>
      </c>
      <c r="B17" s="562"/>
      <c r="C17" s="562"/>
      <c r="D17" s="562"/>
      <c r="E17" s="562"/>
      <c r="F17" s="562"/>
      <c r="G17" s="562"/>
      <c r="H17" s="562"/>
      <c r="I17" s="562"/>
      <c r="J17" s="562"/>
    </row>
    <row r="18" spans="1:10" ht="12.75">
      <c r="A18" s="175" t="s">
        <v>845</v>
      </c>
      <c r="B18" s="562">
        <v>96</v>
      </c>
      <c r="C18" s="562">
        <v>68</v>
      </c>
      <c r="D18" s="562">
        <f>62-1</f>
        <v>61</v>
      </c>
      <c r="E18" s="562">
        <v>103</v>
      </c>
      <c r="F18" s="562">
        <v>133</v>
      </c>
      <c r="G18" s="562">
        <f>89+1</f>
        <v>90</v>
      </c>
      <c r="H18" s="562">
        <f>63</f>
        <v>63</v>
      </c>
      <c r="I18" s="562">
        <f>76+1</f>
        <v>77</v>
      </c>
      <c r="J18" s="562">
        <v>53</v>
      </c>
    </row>
    <row r="19" spans="1:10" ht="12.75">
      <c r="A19" s="175" t="s">
        <v>210</v>
      </c>
      <c r="B19" s="562">
        <v>67</v>
      </c>
      <c r="C19" s="562">
        <v>58</v>
      </c>
      <c r="D19" s="562">
        <v>55</v>
      </c>
      <c r="E19" s="562">
        <v>48</v>
      </c>
      <c r="F19" s="562">
        <v>46</v>
      </c>
      <c r="G19" s="562">
        <v>41</v>
      </c>
      <c r="H19" s="562">
        <v>38</v>
      </c>
      <c r="I19" s="562">
        <v>31</v>
      </c>
      <c r="J19" s="562">
        <v>29</v>
      </c>
    </row>
    <row r="20" spans="1:10" ht="12.75">
      <c r="A20" s="560" t="s">
        <v>429</v>
      </c>
      <c r="B20" s="561">
        <f aca="true" t="shared" si="3" ref="B20:J20">+B19+B18+B16</f>
        <v>1305</v>
      </c>
      <c r="C20" s="561">
        <f t="shared" si="3"/>
        <v>1207</v>
      </c>
      <c r="D20" s="561">
        <f t="shared" si="3"/>
        <v>1188</v>
      </c>
      <c r="E20" s="561">
        <f t="shared" si="3"/>
        <v>1204</v>
      </c>
      <c r="F20" s="561">
        <f t="shared" si="3"/>
        <v>1226</v>
      </c>
      <c r="G20" s="561">
        <f t="shared" si="3"/>
        <v>1089</v>
      </c>
      <c r="H20" s="561">
        <f t="shared" si="3"/>
        <v>1075</v>
      </c>
      <c r="I20" s="561">
        <f t="shared" si="3"/>
        <v>1114</v>
      </c>
      <c r="J20" s="561">
        <f t="shared" si="3"/>
        <v>1138</v>
      </c>
    </row>
    <row r="22" ht="15">
      <c r="A22" s="156" t="s">
        <v>848</v>
      </c>
    </row>
    <row r="23" ht="12.75">
      <c r="A23" s="172" t="s">
        <v>275</v>
      </c>
    </row>
    <row r="24" spans="1:10" ht="24">
      <c r="A24" s="310"/>
      <c r="B24" s="559" t="s">
        <v>176</v>
      </c>
      <c r="C24" s="559" t="s">
        <v>177</v>
      </c>
      <c r="D24" s="559" t="s">
        <v>178</v>
      </c>
      <c r="E24" s="559" t="s">
        <v>179</v>
      </c>
      <c r="F24" s="559" t="s">
        <v>180</v>
      </c>
      <c r="G24" s="559" t="s">
        <v>181</v>
      </c>
      <c r="H24" s="559" t="s">
        <v>182</v>
      </c>
      <c r="I24" s="559" t="s">
        <v>698</v>
      </c>
      <c r="J24" s="559" t="s">
        <v>825</v>
      </c>
    </row>
    <row r="25" spans="1:10" ht="12.75">
      <c r="A25" s="560" t="s">
        <v>101</v>
      </c>
      <c r="B25" s="561">
        <v>383</v>
      </c>
      <c r="C25" s="561">
        <v>335</v>
      </c>
      <c r="D25" s="561">
        <v>359</v>
      </c>
      <c r="E25" s="561">
        <v>342</v>
      </c>
      <c r="F25" s="561">
        <v>344</v>
      </c>
      <c r="G25" s="561">
        <v>358</v>
      </c>
      <c r="H25" s="561">
        <v>357</v>
      </c>
      <c r="I25" s="561">
        <v>353</v>
      </c>
      <c r="J25" s="561">
        <v>395</v>
      </c>
    </row>
    <row r="26" spans="1:10" ht="12.75">
      <c r="A26" s="180" t="s">
        <v>108</v>
      </c>
      <c r="B26" s="562">
        <f aca="true" t="shared" si="4" ref="B26:J26">+B27+B28+B29</f>
        <v>209</v>
      </c>
      <c r="C26" s="562">
        <f t="shared" si="4"/>
        <v>203</v>
      </c>
      <c r="D26" s="562">
        <f t="shared" si="4"/>
        <v>205</v>
      </c>
      <c r="E26" s="562">
        <f t="shared" si="4"/>
        <v>198</v>
      </c>
      <c r="F26" s="562">
        <f t="shared" si="4"/>
        <v>205</v>
      </c>
      <c r="G26" s="562">
        <f t="shared" si="4"/>
        <v>166</v>
      </c>
      <c r="H26" s="562">
        <f t="shared" si="4"/>
        <v>175</v>
      </c>
      <c r="I26" s="562">
        <f t="shared" si="4"/>
        <v>175</v>
      </c>
      <c r="J26" s="562">
        <f t="shared" si="4"/>
        <v>182</v>
      </c>
    </row>
    <row r="27" spans="1:10" ht="12.75">
      <c r="A27" s="175" t="s">
        <v>836</v>
      </c>
      <c r="B27" s="562">
        <v>155</v>
      </c>
      <c r="C27" s="562">
        <v>154</v>
      </c>
      <c r="D27" s="562">
        <v>158</v>
      </c>
      <c r="E27" s="562">
        <v>154</v>
      </c>
      <c r="F27" s="562">
        <v>161</v>
      </c>
      <c r="G27" s="562">
        <v>166</v>
      </c>
      <c r="H27" s="562">
        <v>175</v>
      </c>
      <c r="I27" s="562">
        <v>175</v>
      </c>
      <c r="J27" s="562">
        <v>182</v>
      </c>
    </row>
    <row r="28" spans="1:10" ht="12.75">
      <c r="A28" s="175" t="s">
        <v>837</v>
      </c>
      <c r="B28" s="562">
        <v>54</v>
      </c>
      <c r="C28" s="562">
        <v>49</v>
      </c>
      <c r="D28" s="562">
        <v>47</v>
      </c>
      <c r="E28" s="562">
        <v>44</v>
      </c>
      <c r="F28" s="562">
        <v>44</v>
      </c>
      <c r="G28" s="562"/>
      <c r="H28" s="562"/>
      <c r="I28" s="562"/>
      <c r="J28" s="562"/>
    </row>
    <row r="29" spans="1:10" ht="12.75">
      <c r="A29" s="175" t="s">
        <v>838</v>
      </c>
      <c r="B29" s="562"/>
      <c r="C29" s="562"/>
      <c r="D29" s="562"/>
      <c r="E29" s="562"/>
      <c r="F29" s="562"/>
      <c r="G29" s="562"/>
      <c r="H29" s="562"/>
      <c r="I29" s="562"/>
      <c r="J29" s="562"/>
    </row>
    <row r="30" spans="1:10" ht="12.75">
      <c r="A30" s="560" t="s">
        <v>111</v>
      </c>
      <c r="B30" s="561">
        <v>53</v>
      </c>
      <c r="C30" s="561">
        <v>51</v>
      </c>
      <c r="D30" s="561">
        <v>47</v>
      </c>
      <c r="E30" s="561">
        <v>50</v>
      </c>
      <c r="F30" s="561">
        <v>55</v>
      </c>
      <c r="G30" s="561">
        <v>50</v>
      </c>
      <c r="H30" s="561">
        <v>47</v>
      </c>
      <c r="I30" s="561">
        <v>45</v>
      </c>
      <c r="J30" s="561">
        <v>50</v>
      </c>
    </row>
    <row r="31" spans="1:10" ht="12.75">
      <c r="A31" s="560" t="s">
        <v>114</v>
      </c>
      <c r="B31" s="561">
        <v>0</v>
      </c>
      <c r="C31" s="561">
        <v>0</v>
      </c>
      <c r="D31" s="561">
        <v>0</v>
      </c>
      <c r="E31" s="561">
        <v>0</v>
      </c>
      <c r="F31" s="561">
        <v>0</v>
      </c>
      <c r="G31" s="561">
        <v>0</v>
      </c>
      <c r="H31" s="561">
        <v>0</v>
      </c>
      <c r="I31" s="561">
        <v>0</v>
      </c>
      <c r="J31" s="561">
        <v>0</v>
      </c>
    </row>
    <row r="32" spans="1:10" ht="12.75">
      <c r="A32" s="180" t="s">
        <v>122</v>
      </c>
      <c r="B32" s="562">
        <f aca="true" t="shared" si="5" ref="B32:J32">+B33+B34+B35</f>
        <v>69</v>
      </c>
      <c r="C32" s="562">
        <f t="shared" si="5"/>
        <v>65</v>
      </c>
      <c r="D32" s="562">
        <f t="shared" si="5"/>
        <v>63</v>
      </c>
      <c r="E32" s="562">
        <f t="shared" si="5"/>
        <v>60</v>
      </c>
      <c r="F32" s="562">
        <f t="shared" si="5"/>
        <v>60</v>
      </c>
      <c r="G32" s="562">
        <f t="shared" si="5"/>
        <v>56</v>
      </c>
      <c r="H32" s="562">
        <f t="shared" si="5"/>
        <v>57</v>
      </c>
      <c r="I32" s="562">
        <f t="shared" si="5"/>
        <v>56</v>
      </c>
      <c r="J32" s="562">
        <f t="shared" si="5"/>
        <v>58</v>
      </c>
    </row>
    <row r="33" spans="1:10" ht="12.75">
      <c r="A33" s="175" t="s">
        <v>839</v>
      </c>
      <c r="B33" s="562">
        <v>24</v>
      </c>
      <c r="C33" s="562">
        <v>21</v>
      </c>
      <c r="D33" s="562">
        <v>21</v>
      </c>
      <c r="E33" s="562">
        <v>20</v>
      </c>
      <c r="F33" s="562">
        <v>20</v>
      </c>
      <c r="G33" s="562">
        <v>19</v>
      </c>
      <c r="H33" s="562">
        <v>20</v>
      </c>
      <c r="I33" s="562">
        <v>20</v>
      </c>
      <c r="J33" s="562">
        <v>21</v>
      </c>
    </row>
    <row r="34" spans="1:10" ht="12.75">
      <c r="A34" s="175" t="s">
        <v>840</v>
      </c>
      <c r="B34" s="562">
        <v>16</v>
      </c>
      <c r="C34" s="562">
        <v>14</v>
      </c>
      <c r="D34" s="562">
        <v>14</v>
      </c>
      <c r="E34" s="562">
        <v>14</v>
      </c>
      <c r="F34" s="562">
        <v>14</v>
      </c>
      <c r="G34" s="562">
        <v>13</v>
      </c>
      <c r="H34" s="562">
        <v>12</v>
      </c>
      <c r="I34" s="562">
        <v>12</v>
      </c>
      <c r="J34" s="562">
        <v>12</v>
      </c>
    </row>
    <row r="35" spans="1:10" ht="12.75">
      <c r="A35" s="175" t="s">
        <v>841</v>
      </c>
      <c r="B35" s="562">
        <v>29</v>
      </c>
      <c r="C35" s="562">
        <v>30</v>
      </c>
      <c r="D35" s="562">
        <v>28</v>
      </c>
      <c r="E35" s="562">
        <v>26</v>
      </c>
      <c r="F35" s="562">
        <v>26</v>
      </c>
      <c r="G35" s="562">
        <v>24</v>
      </c>
      <c r="H35" s="562">
        <v>25</v>
      </c>
      <c r="I35" s="562">
        <v>24</v>
      </c>
      <c r="J35" s="562">
        <v>25</v>
      </c>
    </row>
    <row r="36" spans="1:10" ht="12.75">
      <c r="A36" s="560" t="s">
        <v>842</v>
      </c>
      <c r="B36" s="561">
        <f>82+2</f>
        <v>84</v>
      </c>
      <c r="C36" s="561">
        <f>76+1</f>
        <v>77</v>
      </c>
      <c r="D36" s="561">
        <f>95+2</f>
        <v>97</v>
      </c>
      <c r="E36" s="561">
        <v>69</v>
      </c>
      <c r="F36" s="561">
        <f>74-1</f>
        <v>73</v>
      </c>
      <c r="G36" s="561">
        <f>64-1</f>
        <v>63</v>
      </c>
      <c r="H36" s="561">
        <f>64+1</f>
        <v>65</v>
      </c>
      <c r="I36" s="561">
        <v>63</v>
      </c>
      <c r="J36" s="561">
        <v>65</v>
      </c>
    </row>
    <row r="37" spans="1:10" ht="12.75">
      <c r="A37" s="560" t="s">
        <v>847</v>
      </c>
      <c r="B37" s="561">
        <f aca="true" t="shared" si="6" ref="B37:J37">+B36+B32+B31+B30+B26+B25</f>
        <v>798</v>
      </c>
      <c r="C37" s="561">
        <f t="shared" si="6"/>
        <v>731</v>
      </c>
      <c r="D37" s="561">
        <f t="shared" si="6"/>
        <v>771</v>
      </c>
      <c r="E37" s="561">
        <f t="shared" si="6"/>
        <v>719</v>
      </c>
      <c r="F37" s="561">
        <f t="shared" si="6"/>
        <v>737</v>
      </c>
      <c r="G37" s="561">
        <f t="shared" si="6"/>
        <v>693</v>
      </c>
      <c r="H37" s="561">
        <f t="shared" si="6"/>
        <v>701</v>
      </c>
      <c r="I37" s="561">
        <f t="shared" si="6"/>
        <v>692</v>
      </c>
      <c r="J37" s="561">
        <f t="shared" si="6"/>
        <v>750</v>
      </c>
    </row>
    <row r="38" spans="1:10" ht="12.75">
      <c r="A38" s="148"/>
      <c r="B38" s="149"/>
      <c r="C38" s="149"/>
      <c r="D38" s="149"/>
      <c r="E38" s="149"/>
      <c r="F38" s="149"/>
      <c r="G38" s="149"/>
      <c r="H38" s="149"/>
      <c r="I38" s="149"/>
      <c r="J38" s="149"/>
    </row>
    <row r="39" spans="1:10" ht="12.75">
      <c r="A39" s="175" t="s">
        <v>209</v>
      </c>
      <c r="B39" s="562">
        <f>26-1</f>
        <v>25</v>
      </c>
      <c r="C39" s="562">
        <v>22</v>
      </c>
      <c r="D39" s="562">
        <v>30</v>
      </c>
      <c r="E39" s="562">
        <v>21</v>
      </c>
      <c r="F39" s="562">
        <v>22</v>
      </c>
      <c r="G39" s="562">
        <v>24</v>
      </c>
      <c r="H39" s="562">
        <f>10+1</f>
        <v>11</v>
      </c>
      <c r="I39" s="562">
        <f>16-1</f>
        <v>15</v>
      </c>
      <c r="J39" s="562">
        <v>14</v>
      </c>
    </row>
    <row r="40" spans="1:10" ht="12.75">
      <c r="A40" s="560" t="s">
        <v>429</v>
      </c>
      <c r="B40" s="561">
        <f aca="true" t="shared" si="7" ref="B40:J40">+B39+B37</f>
        <v>823</v>
      </c>
      <c r="C40" s="561">
        <f t="shared" si="7"/>
        <v>753</v>
      </c>
      <c r="D40" s="561">
        <f t="shared" si="7"/>
        <v>801</v>
      </c>
      <c r="E40" s="561">
        <f t="shared" si="7"/>
        <v>740</v>
      </c>
      <c r="F40" s="561">
        <f t="shared" si="7"/>
        <v>759</v>
      </c>
      <c r="G40" s="561">
        <f t="shared" si="7"/>
        <v>717</v>
      </c>
      <c r="H40" s="561">
        <f t="shared" si="7"/>
        <v>712</v>
      </c>
      <c r="I40" s="561">
        <f t="shared" si="7"/>
        <v>707</v>
      </c>
      <c r="J40" s="561">
        <f t="shared" si="7"/>
        <v>764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AD73"/>
  <sheetViews>
    <sheetView showGridLines="0" showZeros="0" workbookViewId="0" topLeftCell="A1">
      <pane xSplit="3" topLeftCell="D1" activePane="topRight" state="frozen"/>
      <selection pane="topLeft" activeCell="A1" sqref="A1"/>
      <selection pane="topRight" activeCell="D1" sqref="D1"/>
    </sheetView>
  </sheetViews>
  <sheetFormatPr defaultColWidth="9.140625" defaultRowHeight="12.75"/>
  <cols>
    <col min="1" max="1" width="4.28125" style="280" customWidth="1"/>
    <col min="2" max="2" width="29.421875" style="575" customWidth="1"/>
    <col min="3" max="3" width="2.421875" style="1" customWidth="1"/>
    <col min="4" max="4" width="10.00390625" style="1" bestFit="1" customWidth="1"/>
    <col min="5" max="9" width="8.7109375" style="1" customWidth="1"/>
    <col min="10" max="10" width="9.7109375" style="1" customWidth="1"/>
    <col min="11" max="12" width="8.7109375" style="1" customWidth="1"/>
    <col min="13" max="13" width="10.00390625" style="1" bestFit="1" customWidth="1"/>
    <col min="14" max="16384" width="9.140625" style="1" customWidth="1"/>
  </cols>
  <sheetData>
    <row r="1" spans="2:13" ht="12.75">
      <c r="B1" s="281"/>
      <c r="C1" s="281"/>
      <c r="D1" s="281"/>
      <c r="E1" s="282"/>
      <c r="F1" s="282"/>
      <c r="G1" s="282"/>
      <c r="H1" s="282"/>
      <c r="I1" s="282"/>
      <c r="J1" s="283"/>
      <c r="K1" s="282"/>
      <c r="L1" s="282"/>
      <c r="M1" s="282"/>
    </row>
    <row r="2" spans="2:13" ht="18">
      <c r="B2" s="284" t="s">
        <v>473</v>
      </c>
      <c r="C2" s="285"/>
      <c r="D2" s="281"/>
      <c r="E2" s="282"/>
      <c r="F2" s="282"/>
      <c r="G2" s="282"/>
      <c r="H2" s="282"/>
      <c r="I2" s="282"/>
      <c r="J2" s="283"/>
      <c r="K2" s="282"/>
      <c r="L2" s="282"/>
      <c r="M2" s="282"/>
    </row>
    <row r="3" spans="2:13" ht="18">
      <c r="B3" s="284"/>
      <c r="C3" s="285"/>
      <c r="D3" s="281"/>
      <c r="E3" s="282"/>
      <c r="F3" s="282"/>
      <c r="G3" s="282"/>
      <c r="H3" s="282"/>
      <c r="I3" s="282"/>
      <c r="J3" s="283"/>
      <c r="K3" s="282"/>
      <c r="L3" s="282"/>
      <c r="M3" s="282"/>
    </row>
    <row r="4" spans="2:13" ht="12.75">
      <c r="B4" s="286" t="s">
        <v>849</v>
      </c>
      <c r="C4" s="287"/>
      <c r="D4" s="288"/>
      <c r="E4" s="289"/>
      <c r="F4" s="289"/>
      <c r="G4" s="289"/>
      <c r="H4" s="289"/>
      <c r="I4" s="289"/>
      <c r="J4" s="290"/>
      <c r="K4" s="289"/>
      <c r="L4" s="289"/>
      <c r="M4" s="289"/>
    </row>
    <row r="5" spans="2:13" ht="12.75">
      <c r="B5" s="291" t="s">
        <v>66</v>
      </c>
      <c r="C5" s="292"/>
      <c r="D5" s="293" t="s">
        <v>474</v>
      </c>
      <c r="E5" s="293" t="s">
        <v>162</v>
      </c>
      <c r="F5" s="293" t="s">
        <v>161</v>
      </c>
      <c r="G5" s="293" t="s">
        <v>163</v>
      </c>
      <c r="H5" s="293" t="s">
        <v>167</v>
      </c>
      <c r="I5" s="293" t="s">
        <v>169</v>
      </c>
      <c r="J5" s="293" t="s">
        <v>170</v>
      </c>
      <c r="K5" s="293" t="s">
        <v>457</v>
      </c>
      <c r="L5" s="293" t="s">
        <v>149</v>
      </c>
      <c r="M5" s="294" t="s">
        <v>102</v>
      </c>
    </row>
    <row r="6" spans="1:30" ht="12.75">
      <c r="A6" s="173"/>
      <c r="B6" s="295" t="s">
        <v>475</v>
      </c>
      <c r="C6" s="296"/>
      <c r="D6" s="297">
        <v>81960.69947210001</v>
      </c>
      <c r="E6" s="297">
        <v>24561.986417199998</v>
      </c>
      <c r="F6" s="298">
        <v>8780.673638699998</v>
      </c>
      <c r="G6" s="297">
        <v>1321.2596108999999</v>
      </c>
      <c r="H6" s="297">
        <v>109.8890597</v>
      </c>
      <c r="I6" s="299">
        <v>501.1155516</v>
      </c>
      <c r="J6" s="298">
        <v>616.253575</v>
      </c>
      <c r="K6" s="298">
        <v>38686.988520800005</v>
      </c>
      <c r="L6" s="298">
        <v>13999.2865463</v>
      </c>
      <c r="M6" s="295">
        <f>SUM(D6:L6)</f>
        <v>170538.1523923</v>
      </c>
      <c r="N6" s="566"/>
      <c r="O6" s="566"/>
      <c r="P6" s="568"/>
      <c r="Q6" s="567"/>
      <c r="R6" s="567"/>
      <c r="S6" s="567"/>
      <c r="T6" s="565"/>
      <c r="U6" s="406"/>
      <c r="V6" s="406"/>
      <c r="W6" s="406"/>
      <c r="X6" s="406"/>
      <c r="Y6" s="406"/>
      <c r="Z6" s="406"/>
      <c r="AA6" s="406"/>
      <c r="AB6" s="406"/>
      <c r="AC6" s="406"/>
      <c r="AD6" s="406"/>
    </row>
    <row r="7" spans="1:30" ht="6" customHeight="1">
      <c r="A7" s="173"/>
      <c r="B7" s="28"/>
      <c r="C7" s="296"/>
      <c r="D7" s="300"/>
      <c r="E7" s="300"/>
      <c r="F7" s="301"/>
      <c r="G7" s="300"/>
      <c r="H7" s="300"/>
      <c r="I7" s="52"/>
      <c r="J7" s="301"/>
      <c r="K7" s="301"/>
      <c r="L7" s="301"/>
      <c r="M7" s="301"/>
      <c r="N7" s="570"/>
      <c r="O7" s="570"/>
      <c r="P7" s="572"/>
      <c r="Q7" s="571"/>
      <c r="R7" s="571"/>
      <c r="S7" s="571"/>
      <c r="T7" s="571"/>
      <c r="U7" s="406"/>
      <c r="V7" s="406"/>
      <c r="W7" s="406"/>
      <c r="X7" s="406"/>
      <c r="Y7" s="406"/>
      <c r="Z7" s="406"/>
      <c r="AA7" s="406"/>
      <c r="AB7" s="406"/>
      <c r="AC7" s="406"/>
      <c r="AD7" s="406"/>
    </row>
    <row r="8" spans="1:30" ht="12.75">
      <c r="A8" s="173"/>
      <c r="B8" s="302" t="s">
        <v>476</v>
      </c>
      <c r="C8" s="296"/>
      <c r="D8" s="300">
        <v>56436.6120616</v>
      </c>
      <c r="E8" s="300">
        <v>964.0099749999999</v>
      </c>
      <c r="F8" s="301">
        <v>4476.9283348</v>
      </c>
      <c r="G8" s="300">
        <v>663.9899448000001</v>
      </c>
      <c r="H8" s="300">
        <v>185.23796109999998</v>
      </c>
      <c r="I8" s="52">
        <v>908.0322151</v>
      </c>
      <c r="J8" s="301">
        <v>380.17485359999995</v>
      </c>
      <c r="K8" s="301">
        <v>17744.303177499998</v>
      </c>
      <c r="L8" s="301">
        <v>4591.2199218</v>
      </c>
      <c r="M8" s="300">
        <f aca="true" t="shared" si="0" ref="M8:M19">SUM(D8:L8)</f>
        <v>86350.5084453</v>
      </c>
      <c r="N8" s="570"/>
      <c r="O8" s="570"/>
      <c r="P8" s="572"/>
      <c r="Q8" s="571"/>
      <c r="R8" s="571"/>
      <c r="S8" s="571"/>
      <c r="T8" s="570"/>
      <c r="U8" s="406"/>
      <c r="V8" s="406"/>
      <c r="W8" s="406"/>
      <c r="X8" s="406"/>
      <c r="Y8" s="406"/>
      <c r="Z8" s="406"/>
      <c r="AA8" s="406"/>
      <c r="AB8" s="406"/>
      <c r="AC8" s="406"/>
      <c r="AD8" s="406"/>
    </row>
    <row r="9" spans="1:30" ht="12.75">
      <c r="A9" s="173"/>
      <c r="B9" s="302" t="s">
        <v>477</v>
      </c>
      <c r="C9" s="296"/>
      <c r="D9" s="300">
        <v>34312.5836634</v>
      </c>
      <c r="E9" s="300">
        <v>1432.5693718</v>
      </c>
      <c r="F9" s="301">
        <v>1015.9840108000001</v>
      </c>
      <c r="G9" s="300">
        <v>216.9587885</v>
      </c>
      <c r="H9" s="300">
        <v>2416.4168750999997</v>
      </c>
      <c r="I9" s="52">
        <v>3099.4610312</v>
      </c>
      <c r="J9" s="301">
        <v>7243.5408902</v>
      </c>
      <c r="K9" s="301">
        <v>10936.7670201</v>
      </c>
      <c r="L9" s="301">
        <v>3726.2069832</v>
      </c>
      <c r="M9" s="300">
        <f t="shared" si="0"/>
        <v>64400.48863429999</v>
      </c>
      <c r="N9" s="570"/>
      <c r="O9" s="570"/>
      <c r="P9" s="572"/>
      <c r="Q9" s="571"/>
      <c r="R9" s="571"/>
      <c r="S9" s="571"/>
      <c r="T9" s="570"/>
      <c r="U9" s="406"/>
      <c r="V9" s="406"/>
      <c r="W9" s="406"/>
      <c r="X9" s="406"/>
      <c r="Y9" s="406"/>
      <c r="Z9" s="406"/>
      <c r="AA9" s="406"/>
      <c r="AB9" s="406"/>
      <c r="AC9" s="406"/>
      <c r="AD9" s="406"/>
    </row>
    <row r="10" spans="1:30" ht="12.75">
      <c r="A10" s="173"/>
      <c r="B10" s="302" t="s">
        <v>478</v>
      </c>
      <c r="C10" s="296"/>
      <c r="D10" s="300">
        <v>28178.4118866</v>
      </c>
      <c r="E10" s="300">
        <v>269.05467469999996</v>
      </c>
      <c r="F10" s="301">
        <v>1340.7454069</v>
      </c>
      <c r="G10" s="300">
        <v>118.63842960000001</v>
      </c>
      <c r="H10" s="300">
        <v>884.0166360000001</v>
      </c>
      <c r="I10" s="52">
        <v>2061.2486584000003</v>
      </c>
      <c r="J10" s="301">
        <v>2396.2245855</v>
      </c>
      <c r="K10" s="301">
        <v>8256.4832604</v>
      </c>
      <c r="L10" s="301">
        <v>340.1761095</v>
      </c>
      <c r="M10" s="300">
        <f t="shared" si="0"/>
        <v>43844.999647599994</v>
      </c>
      <c r="N10" s="570"/>
      <c r="O10" s="570"/>
      <c r="P10" s="572"/>
      <c r="Q10" s="571"/>
      <c r="R10" s="571"/>
      <c r="S10" s="571"/>
      <c r="T10" s="570"/>
      <c r="U10" s="406"/>
      <c r="V10" s="406"/>
      <c r="W10" s="406"/>
      <c r="X10" s="406"/>
      <c r="Y10" s="406"/>
      <c r="Z10" s="406"/>
      <c r="AA10" s="406"/>
      <c r="AB10" s="406"/>
      <c r="AC10" s="406"/>
      <c r="AD10" s="406"/>
    </row>
    <row r="11" spans="1:30" ht="12.75">
      <c r="A11" s="173"/>
      <c r="B11" s="302" t="s">
        <v>479</v>
      </c>
      <c r="C11" s="296"/>
      <c r="D11" s="300">
        <v>28058.0954197</v>
      </c>
      <c r="E11" s="300">
        <v>159.0455767</v>
      </c>
      <c r="F11" s="301">
        <v>785.5727622999999</v>
      </c>
      <c r="G11" s="300">
        <v>155.588791</v>
      </c>
      <c r="H11" s="300">
        <v>543.1805159999999</v>
      </c>
      <c r="I11" s="52">
        <v>160.9408449</v>
      </c>
      <c r="J11" s="301">
        <v>262.64760470000004</v>
      </c>
      <c r="K11" s="301">
        <v>16.7706956</v>
      </c>
      <c r="L11" s="301">
        <v>5712.5064381</v>
      </c>
      <c r="M11" s="300">
        <f t="shared" si="0"/>
        <v>35854.34864899999</v>
      </c>
      <c r="N11" s="570"/>
      <c r="O11" s="570"/>
      <c r="P11" s="572"/>
      <c r="Q11" s="571"/>
      <c r="R11" s="571"/>
      <c r="S11" s="571"/>
      <c r="T11" s="570"/>
      <c r="U11" s="406"/>
      <c r="V11" s="406"/>
      <c r="W11" s="406"/>
      <c r="X11" s="406"/>
      <c r="Y11" s="406"/>
      <c r="Z11" s="406"/>
      <c r="AA11" s="406"/>
      <c r="AB11" s="406"/>
      <c r="AC11" s="406"/>
      <c r="AD11" s="406"/>
    </row>
    <row r="12" spans="1:30" ht="12.75">
      <c r="A12" s="173"/>
      <c r="B12" s="302" t="s">
        <v>480</v>
      </c>
      <c r="C12" s="296"/>
      <c r="D12" s="300">
        <v>84387.3145636</v>
      </c>
      <c r="E12" s="300">
        <v>882.6496261</v>
      </c>
      <c r="F12" s="301">
        <v>6790.4072797</v>
      </c>
      <c r="G12" s="300">
        <v>443.3260239</v>
      </c>
      <c r="H12" s="300">
        <v>2184.2673246</v>
      </c>
      <c r="I12" s="52">
        <v>1664.6178713</v>
      </c>
      <c r="J12" s="301">
        <v>2299.5555707999997</v>
      </c>
      <c r="K12" s="301">
        <v>17833.197425299997</v>
      </c>
      <c r="L12" s="301">
        <v>1009.7220870000001</v>
      </c>
      <c r="M12" s="300">
        <f t="shared" si="0"/>
        <v>117495.05777229999</v>
      </c>
      <c r="N12" s="570"/>
      <c r="O12" s="570"/>
      <c r="P12" s="572"/>
      <c r="Q12" s="571"/>
      <c r="R12" s="571"/>
      <c r="S12" s="571"/>
      <c r="T12" s="570"/>
      <c r="U12" s="406"/>
      <c r="V12" s="406"/>
      <c r="W12" s="406"/>
      <c r="X12" s="406"/>
      <c r="Y12" s="406"/>
      <c r="Z12" s="406"/>
      <c r="AA12" s="406"/>
      <c r="AB12" s="406"/>
      <c r="AC12" s="406"/>
      <c r="AD12" s="406"/>
    </row>
    <row r="13" spans="1:30" ht="12.75">
      <c r="A13" s="173"/>
      <c r="B13" s="302" t="s">
        <v>481</v>
      </c>
      <c r="C13" s="296"/>
      <c r="D13" s="300">
        <v>10337.8025677</v>
      </c>
      <c r="E13" s="300">
        <v>109.18365949999999</v>
      </c>
      <c r="F13" s="301">
        <v>611.7460733</v>
      </c>
      <c r="G13" s="300">
        <v>271.0049433</v>
      </c>
      <c r="H13" s="300">
        <v>921.038437</v>
      </c>
      <c r="I13" s="52">
        <v>1311.1045948</v>
      </c>
      <c r="J13" s="301">
        <v>1129.8722176</v>
      </c>
      <c r="K13" s="301">
        <v>2800.2630933</v>
      </c>
      <c r="L13" s="301">
        <v>661.1672715999999</v>
      </c>
      <c r="M13" s="300">
        <f t="shared" si="0"/>
        <v>18153.1828581</v>
      </c>
      <c r="N13" s="570"/>
      <c r="O13" s="570"/>
      <c r="P13" s="572"/>
      <c r="Q13" s="571"/>
      <c r="R13" s="571"/>
      <c r="S13" s="571"/>
      <c r="T13" s="570"/>
      <c r="U13" s="406"/>
      <c r="V13" s="406"/>
      <c r="W13" s="406"/>
      <c r="X13" s="406"/>
      <c r="Y13" s="406"/>
      <c r="Z13" s="406"/>
      <c r="AA13" s="406"/>
      <c r="AB13" s="406"/>
      <c r="AC13" s="406"/>
      <c r="AD13" s="406"/>
    </row>
    <row r="14" spans="1:30" ht="12.75">
      <c r="A14" s="173"/>
      <c r="B14" s="302" t="s">
        <v>482</v>
      </c>
      <c r="C14" s="296"/>
      <c r="D14" s="300">
        <v>130104.33311489999</v>
      </c>
      <c r="E14" s="300">
        <v>2154.8283491</v>
      </c>
      <c r="F14" s="301">
        <v>3676.2137426</v>
      </c>
      <c r="G14" s="300">
        <v>4994.2200981</v>
      </c>
      <c r="H14" s="300">
        <v>3749.6778796000003</v>
      </c>
      <c r="I14" s="52">
        <v>1785.0773937</v>
      </c>
      <c r="J14" s="301">
        <v>5244.023991999999</v>
      </c>
      <c r="K14" s="301">
        <v>30986.8982804</v>
      </c>
      <c r="L14" s="301">
        <v>8098.088869</v>
      </c>
      <c r="M14" s="300">
        <f t="shared" si="0"/>
        <v>190793.36171939995</v>
      </c>
      <c r="N14" s="570"/>
      <c r="O14" s="570"/>
      <c r="P14" s="572"/>
      <c r="Q14" s="571"/>
      <c r="R14" s="571"/>
      <c r="S14" s="571"/>
      <c r="T14" s="570"/>
      <c r="U14" s="406"/>
      <c r="V14" s="406"/>
      <c r="W14" s="406"/>
      <c r="X14" s="406"/>
      <c r="Y14" s="406"/>
      <c r="Z14" s="406"/>
      <c r="AA14" s="406"/>
      <c r="AB14" s="406"/>
      <c r="AC14" s="406"/>
      <c r="AD14" s="406"/>
    </row>
    <row r="15" spans="1:30" ht="12.75">
      <c r="A15" s="173"/>
      <c r="B15" s="302" t="s">
        <v>483</v>
      </c>
      <c r="C15" s="296"/>
      <c r="D15" s="300">
        <v>4629.108983900001</v>
      </c>
      <c r="E15" s="300">
        <v>180.63903969999998</v>
      </c>
      <c r="F15" s="301">
        <v>10.687749799999999</v>
      </c>
      <c r="G15" s="300">
        <v>34.4268956</v>
      </c>
      <c r="H15" s="300">
        <v>1074.201041</v>
      </c>
      <c r="I15" s="52">
        <v>1926.8076472</v>
      </c>
      <c r="J15" s="301">
        <v>559.9079736</v>
      </c>
      <c r="K15" s="301">
        <v>34.336580399999995</v>
      </c>
      <c r="L15" s="301">
        <v>12.6960177</v>
      </c>
      <c r="M15" s="300">
        <f t="shared" si="0"/>
        <v>8462.8119289</v>
      </c>
      <c r="N15" s="570"/>
      <c r="O15" s="570"/>
      <c r="P15" s="572"/>
      <c r="Q15" s="571"/>
      <c r="R15" s="571"/>
      <c r="S15" s="571"/>
      <c r="T15" s="570"/>
      <c r="U15" s="406"/>
      <c r="V15" s="406"/>
      <c r="W15" s="406"/>
      <c r="X15" s="406"/>
      <c r="Y15" s="406"/>
      <c r="Z15" s="406"/>
      <c r="AA15" s="406"/>
      <c r="AB15" s="406"/>
      <c r="AC15" s="406"/>
      <c r="AD15" s="406"/>
    </row>
    <row r="16" spans="1:30" ht="12.75">
      <c r="A16" s="173"/>
      <c r="B16" s="302" t="s">
        <v>484</v>
      </c>
      <c r="C16" s="296"/>
      <c r="D16" s="300">
        <v>17217.3829491</v>
      </c>
      <c r="E16" s="300">
        <v>108.34438499999999</v>
      </c>
      <c r="F16" s="301">
        <v>1791.8601801</v>
      </c>
      <c r="G16" s="300">
        <v>271.7068618</v>
      </c>
      <c r="H16" s="300">
        <v>28.616085299999998</v>
      </c>
      <c r="I16" s="52">
        <v>113.3905294</v>
      </c>
      <c r="J16" s="301">
        <v>116.9752115</v>
      </c>
      <c r="K16" s="301">
        <v>457.4979676</v>
      </c>
      <c r="L16" s="301">
        <v>1195.1358322</v>
      </c>
      <c r="M16" s="300">
        <f t="shared" si="0"/>
        <v>21300.910002000004</v>
      </c>
      <c r="N16" s="570"/>
      <c r="O16" s="570"/>
      <c r="P16" s="572"/>
      <c r="Q16" s="571"/>
      <c r="R16" s="571"/>
      <c r="S16" s="571"/>
      <c r="T16" s="570"/>
      <c r="U16" s="406"/>
      <c r="V16" s="406"/>
      <c r="W16" s="406"/>
      <c r="X16" s="406"/>
      <c r="Y16" s="406"/>
      <c r="Z16" s="406"/>
      <c r="AA16" s="406"/>
      <c r="AB16" s="406"/>
      <c r="AC16" s="406"/>
      <c r="AD16" s="406"/>
    </row>
    <row r="17" spans="1:30" ht="12.75">
      <c r="A17" s="173"/>
      <c r="B17" s="302" t="s">
        <v>485</v>
      </c>
      <c r="C17" s="296"/>
      <c r="D17" s="300">
        <v>27927.8619182</v>
      </c>
      <c r="E17" s="300">
        <v>242.29083319999998</v>
      </c>
      <c r="F17" s="301">
        <v>523.5391717</v>
      </c>
      <c r="G17" s="300">
        <v>3418.0137442</v>
      </c>
      <c r="H17" s="300">
        <v>2102.5009382000003</v>
      </c>
      <c r="I17" s="52">
        <v>1510.4419603</v>
      </c>
      <c r="J17" s="301">
        <v>1913.6095983</v>
      </c>
      <c r="K17" s="301">
        <v>10491.5071856</v>
      </c>
      <c r="L17" s="301">
        <v>257.0303436</v>
      </c>
      <c r="M17" s="300">
        <f t="shared" si="0"/>
        <v>48386.7956933</v>
      </c>
      <c r="N17" s="570"/>
      <c r="O17" s="570"/>
      <c r="P17" s="572"/>
      <c r="Q17" s="571"/>
      <c r="R17" s="571"/>
      <c r="S17" s="571"/>
      <c r="T17" s="570"/>
      <c r="U17" s="406"/>
      <c r="V17" s="406"/>
      <c r="W17" s="406"/>
      <c r="X17" s="406"/>
      <c r="Y17" s="406"/>
      <c r="Z17" s="406"/>
      <c r="AA17" s="406"/>
      <c r="AB17" s="406"/>
      <c r="AC17" s="406"/>
      <c r="AD17" s="406"/>
    </row>
    <row r="18" spans="1:30" ht="12.75">
      <c r="A18" s="173"/>
      <c r="B18" s="303" t="s">
        <v>149</v>
      </c>
      <c r="C18" s="50"/>
      <c r="D18" s="304">
        <v>19914.413451</v>
      </c>
      <c r="E18" s="305">
        <v>790.7690754</v>
      </c>
      <c r="F18" s="304">
        <v>2538.4216382</v>
      </c>
      <c r="G18" s="304">
        <v>146.6699792</v>
      </c>
      <c r="H18" s="304">
        <v>303.93183760000005</v>
      </c>
      <c r="I18" s="304">
        <v>295.235659</v>
      </c>
      <c r="J18" s="304">
        <v>272.9996434</v>
      </c>
      <c r="K18" s="304">
        <v>1592.3873026</v>
      </c>
      <c r="L18" s="304">
        <v>6091.0581741000005</v>
      </c>
      <c r="M18" s="305">
        <f t="shared" si="0"/>
        <v>31945.886760500005</v>
      </c>
      <c r="N18" s="569"/>
      <c r="O18" s="569"/>
      <c r="P18" s="569"/>
      <c r="Q18" s="569"/>
      <c r="R18" s="569"/>
      <c r="S18" s="569"/>
      <c r="T18" s="570"/>
      <c r="U18" s="406"/>
      <c r="V18" s="406"/>
      <c r="W18" s="406"/>
      <c r="X18" s="406"/>
      <c r="Y18" s="406"/>
      <c r="Z18" s="406"/>
      <c r="AA18" s="406"/>
      <c r="AB18" s="406"/>
      <c r="AC18" s="406"/>
      <c r="AD18" s="406"/>
    </row>
    <row r="19" spans="1:30" ht="12.75">
      <c r="A19" s="173"/>
      <c r="B19" s="306" t="s">
        <v>358</v>
      </c>
      <c r="C19" s="299"/>
      <c r="D19" s="295">
        <f aca="true" t="shared" si="1" ref="D19:L19">SUM(D8:D18)</f>
        <v>441503.9205796999</v>
      </c>
      <c r="E19" s="295">
        <f t="shared" si="1"/>
        <v>7293.3845662</v>
      </c>
      <c r="F19" s="295">
        <f t="shared" si="1"/>
        <v>23562.1063502</v>
      </c>
      <c r="G19" s="295">
        <f t="shared" si="1"/>
        <v>10734.5445</v>
      </c>
      <c r="H19" s="295">
        <f t="shared" si="1"/>
        <v>14393.0855315</v>
      </c>
      <c r="I19" s="295">
        <f t="shared" si="1"/>
        <v>14836.3584053</v>
      </c>
      <c r="J19" s="295">
        <f t="shared" si="1"/>
        <v>21819.532141199998</v>
      </c>
      <c r="K19" s="295">
        <f t="shared" si="1"/>
        <v>101150.41198879998</v>
      </c>
      <c r="L19" s="295">
        <f t="shared" si="1"/>
        <v>31695.0080478</v>
      </c>
      <c r="M19" s="295">
        <f t="shared" si="0"/>
        <v>666988.3521107</v>
      </c>
      <c r="N19" s="565"/>
      <c r="O19" s="565"/>
      <c r="P19" s="565"/>
      <c r="Q19" s="565"/>
      <c r="R19" s="565"/>
      <c r="S19" s="565"/>
      <c r="T19" s="565"/>
      <c r="U19" s="406"/>
      <c r="V19" s="406"/>
      <c r="W19" s="406"/>
      <c r="X19" s="406"/>
      <c r="Y19" s="406"/>
      <c r="Z19" s="406"/>
      <c r="AA19" s="406"/>
      <c r="AB19" s="406"/>
      <c r="AC19" s="406"/>
      <c r="AD19" s="406"/>
    </row>
    <row r="20" spans="1:30" ht="6" customHeight="1">
      <c r="A20" s="173"/>
      <c r="B20" s="307"/>
      <c r="C20" s="52"/>
      <c r="D20" s="28"/>
      <c r="E20" s="28"/>
      <c r="F20" s="28"/>
      <c r="G20" s="28"/>
      <c r="H20" s="28"/>
      <c r="I20" s="28"/>
      <c r="J20" s="28"/>
      <c r="K20" s="28"/>
      <c r="L20" s="28"/>
      <c r="M20" s="28"/>
      <c r="N20" s="569"/>
      <c r="O20" s="569"/>
      <c r="P20" s="569"/>
      <c r="Q20" s="569"/>
      <c r="R20" s="569"/>
      <c r="S20" s="569"/>
      <c r="T20" s="569"/>
      <c r="U20" s="406"/>
      <c r="V20" s="406"/>
      <c r="W20" s="406"/>
      <c r="X20" s="406"/>
      <c r="Y20" s="406"/>
      <c r="Z20" s="406"/>
      <c r="AA20" s="406"/>
      <c r="AB20" s="406"/>
      <c r="AC20" s="406"/>
      <c r="AD20" s="406"/>
    </row>
    <row r="21" spans="1:30" ht="12.75">
      <c r="A21" s="173"/>
      <c r="B21" s="307" t="s">
        <v>486</v>
      </c>
      <c r="C21" s="52"/>
      <c r="D21" s="300">
        <v>82413.3734314</v>
      </c>
      <c r="E21" s="300">
        <v>111.2168188</v>
      </c>
      <c r="F21" s="300">
        <v>1515.7058342</v>
      </c>
      <c r="G21" s="300">
        <v>545.4122001999999</v>
      </c>
      <c r="H21" s="300">
        <v>5581.4811795</v>
      </c>
      <c r="I21" s="300">
        <v>3271.4763223</v>
      </c>
      <c r="J21" s="300">
        <v>11059.944413000001</v>
      </c>
      <c r="K21" s="300">
        <v>47017.304228600005</v>
      </c>
      <c r="L21" s="301">
        <v>0.7929942</v>
      </c>
      <c r="M21" s="300">
        <f>SUM(D21:L21)</f>
        <v>151516.7074222</v>
      </c>
      <c r="N21" s="570"/>
      <c r="O21" s="570"/>
      <c r="P21" s="570"/>
      <c r="Q21" s="570"/>
      <c r="R21" s="570"/>
      <c r="S21" s="571"/>
      <c r="T21" s="570"/>
      <c r="U21" s="406"/>
      <c r="V21" s="406"/>
      <c r="W21" s="406"/>
      <c r="X21" s="406"/>
      <c r="Y21" s="406"/>
      <c r="Z21" s="406"/>
      <c r="AA21" s="406"/>
      <c r="AB21" s="406"/>
      <c r="AC21" s="406"/>
      <c r="AD21" s="406"/>
    </row>
    <row r="22" spans="1:30" ht="12.75">
      <c r="A22" s="173"/>
      <c r="B22" s="303" t="s">
        <v>487</v>
      </c>
      <c r="C22" s="50"/>
      <c r="D22" s="305">
        <v>92632.9853062</v>
      </c>
      <c r="E22" s="305">
        <v>0.4802536</v>
      </c>
      <c r="F22" s="305">
        <v>115.0406072</v>
      </c>
      <c r="G22" s="305">
        <v>0</v>
      </c>
      <c r="H22" s="305">
        <v>0</v>
      </c>
      <c r="I22" s="305">
        <v>1961.9819621</v>
      </c>
      <c r="J22" s="305">
        <v>15.801546700000001</v>
      </c>
      <c r="K22" s="305">
        <v>25749.2043519</v>
      </c>
      <c r="L22" s="304">
        <v>0</v>
      </c>
      <c r="M22" s="304">
        <f>SUM(D22:L22)</f>
        <v>120475.49402770001</v>
      </c>
      <c r="N22" s="570"/>
      <c r="O22" s="570"/>
      <c r="P22" s="570"/>
      <c r="Q22" s="570"/>
      <c r="R22" s="570"/>
      <c r="S22" s="569"/>
      <c r="T22" s="569"/>
      <c r="U22" s="406"/>
      <c r="V22" s="406"/>
      <c r="W22" s="406"/>
      <c r="X22" s="406"/>
      <c r="Y22" s="406"/>
      <c r="Z22" s="406"/>
      <c r="AA22" s="406"/>
      <c r="AB22" s="406"/>
      <c r="AC22" s="406"/>
      <c r="AD22" s="406"/>
    </row>
    <row r="23" spans="1:30" ht="12.75">
      <c r="A23" s="173"/>
      <c r="B23" s="306" t="s">
        <v>488</v>
      </c>
      <c r="C23" s="299"/>
      <c r="D23" s="297">
        <f aca="true" t="shared" si="2" ref="D23:L23">SUM(D21:D22)</f>
        <v>175046.3587376</v>
      </c>
      <c r="E23" s="297">
        <f t="shared" si="2"/>
        <v>111.6970724</v>
      </c>
      <c r="F23" s="297">
        <f t="shared" si="2"/>
        <v>1630.7464414</v>
      </c>
      <c r="G23" s="297">
        <f t="shared" si="2"/>
        <v>545.4122001999999</v>
      </c>
      <c r="H23" s="297">
        <f t="shared" si="2"/>
        <v>5581.4811795</v>
      </c>
      <c r="I23" s="297">
        <f t="shared" si="2"/>
        <v>5233.4582844</v>
      </c>
      <c r="J23" s="297">
        <f t="shared" si="2"/>
        <v>11075.745959700002</v>
      </c>
      <c r="K23" s="297">
        <f t="shared" si="2"/>
        <v>72766.5085805</v>
      </c>
      <c r="L23" s="295">
        <f t="shared" si="2"/>
        <v>0.7929942</v>
      </c>
      <c r="M23" s="295">
        <f>SUM(D23:L23)</f>
        <v>271992.20144990005</v>
      </c>
      <c r="N23" s="566"/>
      <c r="O23" s="566"/>
      <c r="P23" s="566"/>
      <c r="Q23" s="566"/>
      <c r="R23" s="566"/>
      <c r="S23" s="565"/>
      <c r="T23" s="565"/>
      <c r="U23" s="406"/>
      <c r="V23" s="406"/>
      <c r="W23" s="406"/>
      <c r="X23" s="406"/>
      <c r="Y23" s="406"/>
      <c r="Z23" s="406"/>
      <c r="AA23" s="406"/>
      <c r="AB23" s="406"/>
      <c r="AC23" s="406"/>
      <c r="AD23" s="406"/>
    </row>
    <row r="24" spans="1:30" ht="6" customHeight="1">
      <c r="A24" s="173"/>
      <c r="B24" s="307"/>
      <c r="C24" s="52"/>
      <c r="D24" s="28"/>
      <c r="E24" s="28"/>
      <c r="F24" s="28"/>
      <c r="G24" s="28"/>
      <c r="H24" s="28"/>
      <c r="I24" s="28"/>
      <c r="J24" s="28"/>
      <c r="K24" s="28"/>
      <c r="L24" s="28"/>
      <c r="M24" s="28"/>
      <c r="N24" s="569"/>
      <c r="O24" s="569"/>
      <c r="P24" s="569"/>
      <c r="Q24" s="569"/>
      <c r="R24" s="569"/>
      <c r="S24" s="569"/>
      <c r="T24" s="569"/>
      <c r="U24" s="406"/>
      <c r="V24" s="406"/>
      <c r="W24" s="406"/>
      <c r="X24" s="406"/>
      <c r="Y24" s="406"/>
      <c r="Z24" s="406"/>
      <c r="AA24" s="406"/>
      <c r="AB24" s="406"/>
      <c r="AC24" s="406"/>
      <c r="AD24" s="406"/>
    </row>
    <row r="25" spans="1:30" ht="12.75">
      <c r="A25" s="173"/>
      <c r="B25" s="306" t="s">
        <v>489</v>
      </c>
      <c r="C25" s="299"/>
      <c r="D25" s="295">
        <v>17256.3988804</v>
      </c>
      <c r="E25" s="295">
        <v>36.2569444</v>
      </c>
      <c r="F25" s="295">
        <v>180.9461765</v>
      </c>
      <c r="G25" s="295">
        <v>1036.7186055</v>
      </c>
      <c r="H25" s="295">
        <v>1978.0687562</v>
      </c>
      <c r="I25" s="295">
        <v>178.9960913</v>
      </c>
      <c r="J25" s="295">
        <v>2523.7162877</v>
      </c>
      <c r="K25" s="295">
        <v>54199.9515942</v>
      </c>
      <c r="L25" s="295">
        <v>179.9961859</v>
      </c>
      <c r="M25" s="295">
        <f>SUM(D25:L25)</f>
        <v>77571.0495221</v>
      </c>
      <c r="N25" s="565"/>
      <c r="O25" s="565"/>
      <c r="P25" s="565"/>
      <c r="Q25" s="565"/>
      <c r="R25" s="565"/>
      <c r="S25" s="565"/>
      <c r="T25" s="565"/>
      <c r="U25" s="406"/>
      <c r="V25" s="406"/>
      <c r="W25" s="406"/>
      <c r="X25" s="406"/>
      <c r="Y25" s="406"/>
      <c r="Z25" s="406"/>
      <c r="AA25" s="406"/>
      <c r="AB25" s="406"/>
      <c r="AC25" s="406"/>
      <c r="AD25" s="406"/>
    </row>
    <row r="26" spans="1:30" ht="6" customHeight="1">
      <c r="A26" s="173"/>
      <c r="B26" s="307"/>
      <c r="C26" s="52"/>
      <c r="D26" s="28"/>
      <c r="E26" s="28"/>
      <c r="F26" s="28"/>
      <c r="G26" s="28"/>
      <c r="H26" s="28"/>
      <c r="I26" s="28"/>
      <c r="J26" s="28"/>
      <c r="K26" s="28"/>
      <c r="L26" s="28"/>
      <c r="M26" s="28"/>
      <c r="N26" s="569"/>
      <c r="O26" s="569"/>
      <c r="P26" s="569"/>
      <c r="Q26" s="569"/>
      <c r="R26" s="569"/>
      <c r="S26" s="569"/>
      <c r="T26" s="569"/>
      <c r="U26" s="406"/>
      <c r="V26" s="406"/>
      <c r="W26" s="406"/>
      <c r="X26" s="406"/>
      <c r="Y26" s="406"/>
      <c r="Z26" s="406"/>
      <c r="AA26" s="406"/>
      <c r="AB26" s="406"/>
      <c r="AC26" s="406"/>
      <c r="AD26" s="406"/>
    </row>
    <row r="27" spans="1:30" ht="12.75">
      <c r="A27" s="173"/>
      <c r="B27" s="307" t="s">
        <v>490</v>
      </c>
      <c r="C27" s="52"/>
      <c r="D27" s="27">
        <v>325672.9836869</v>
      </c>
      <c r="E27" s="27">
        <v>0</v>
      </c>
      <c r="F27" s="27">
        <v>3104.0139565</v>
      </c>
      <c r="G27" s="27">
        <v>0</v>
      </c>
      <c r="H27" s="27">
        <v>14638.5968685</v>
      </c>
      <c r="I27" s="27">
        <v>8660.0404241</v>
      </c>
      <c r="J27" s="27">
        <v>19297.4289274</v>
      </c>
      <c r="K27" s="27">
        <v>0</v>
      </c>
      <c r="L27" s="27">
        <v>2502.0296654</v>
      </c>
      <c r="M27" s="27">
        <f>SUM(D27:L27)</f>
        <v>373875.09352879995</v>
      </c>
      <c r="N27" s="569"/>
      <c r="O27" s="569"/>
      <c r="P27" s="569"/>
      <c r="Q27" s="569"/>
      <c r="R27" s="569"/>
      <c r="S27" s="569"/>
      <c r="T27" s="569"/>
      <c r="U27" s="406"/>
      <c r="V27" s="406"/>
      <c r="W27" s="406"/>
      <c r="X27" s="406"/>
      <c r="Y27" s="406"/>
      <c r="Z27" s="406"/>
      <c r="AA27" s="406"/>
      <c r="AB27" s="406"/>
      <c r="AC27" s="406"/>
      <c r="AD27" s="406"/>
    </row>
    <row r="28" spans="1:30" ht="12.75">
      <c r="A28" s="173"/>
      <c r="B28" s="303" t="s">
        <v>149</v>
      </c>
      <c r="C28" s="50"/>
      <c r="D28" s="304">
        <v>40742.318758199996</v>
      </c>
      <c r="E28" s="304">
        <v>4540.6474177</v>
      </c>
      <c r="F28" s="304">
        <v>22405.8566301</v>
      </c>
      <c r="G28" s="304">
        <v>1135.3198284</v>
      </c>
      <c r="H28" s="304">
        <v>2815.2629675</v>
      </c>
      <c r="I28" s="304">
        <v>2937.4617427</v>
      </c>
      <c r="J28" s="304">
        <v>1721.9136617000001</v>
      </c>
      <c r="K28" s="304">
        <v>10.768872300000002</v>
      </c>
      <c r="L28" s="304">
        <v>3629.0835509000003</v>
      </c>
      <c r="M28" s="304">
        <f>SUM(D28:L28)</f>
        <v>79938.63342950001</v>
      </c>
      <c r="N28" s="569"/>
      <c r="O28" s="569"/>
      <c r="P28" s="569"/>
      <c r="Q28" s="569"/>
      <c r="R28" s="569"/>
      <c r="S28" s="569"/>
      <c r="T28" s="569"/>
      <c r="U28" s="406"/>
      <c r="V28" s="406"/>
      <c r="W28" s="406"/>
      <c r="X28" s="406"/>
      <c r="Y28" s="406"/>
      <c r="Z28" s="406"/>
      <c r="AA28" s="406"/>
      <c r="AB28" s="406"/>
      <c r="AC28" s="406"/>
      <c r="AD28" s="406"/>
    </row>
    <row r="29" spans="1:30" ht="12.75">
      <c r="A29" s="173"/>
      <c r="B29" s="306" t="s">
        <v>491</v>
      </c>
      <c r="C29" s="299"/>
      <c r="D29" s="295">
        <f aca="true" t="shared" si="3" ref="D29:L29">SUM(D27:D28)</f>
        <v>366415.3024451</v>
      </c>
      <c r="E29" s="295">
        <f t="shared" si="3"/>
        <v>4540.6474177</v>
      </c>
      <c r="F29" s="295">
        <f t="shared" si="3"/>
        <v>25509.8705866</v>
      </c>
      <c r="G29" s="295">
        <f t="shared" si="3"/>
        <v>1135.3198284</v>
      </c>
      <c r="H29" s="295">
        <f t="shared" si="3"/>
        <v>17453.859836</v>
      </c>
      <c r="I29" s="295">
        <f t="shared" si="3"/>
        <v>11597.502166799999</v>
      </c>
      <c r="J29" s="295">
        <f t="shared" si="3"/>
        <v>21019.3425891</v>
      </c>
      <c r="K29" s="295">
        <f t="shared" si="3"/>
        <v>10.768872300000002</v>
      </c>
      <c r="L29" s="295">
        <f t="shared" si="3"/>
        <v>6131.1132163</v>
      </c>
      <c r="M29" s="295">
        <f>SUM(D29:L29)</f>
        <v>453813.7269583</v>
      </c>
      <c r="N29" s="565"/>
      <c r="O29" s="565"/>
      <c r="P29" s="565"/>
      <c r="Q29" s="565"/>
      <c r="R29" s="565"/>
      <c r="S29" s="565"/>
      <c r="T29" s="565"/>
      <c r="U29" s="406"/>
      <c r="V29" s="406"/>
      <c r="W29" s="406"/>
      <c r="X29" s="406"/>
      <c r="Y29" s="406"/>
      <c r="Z29" s="406"/>
      <c r="AA29" s="406"/>
      <c r="AB29" s="406"/>
      <c r="AC29" s="406"/>
      <c r="AD29" s="406"/>
    </row>
    <row r="30" spans="1:30" ht="6" customHeight="1">
      <c r="A30" s="173"/>
      <c r="B30" s="303"/>
      <c r="C30" s="304"/>
      <c r="D30" s="304"/>
      <c r="E30" s="304"/>
      <c r="F30" s="304"/>
      <c r="G30" s="304"/>
      <c r="H30" s="304"/>
      <c r="I30" s="304"/>
      <c r="J30" s="304"/>
      <c r="K30" s="304"/>
      <c r="L30" s="304"/>
      <c r="M30" s="304"/>
      <c r="N30" s="569"/>
      <c r="O30" s="569"/>
      <c r="P30" s="569"/>
      <c r="Q30" s="569"/>
      <c r="R30" s="569"/>
      <c r="S30" s="569"/>
      <c r="T30" s="569"/>
      <c r="U30" s="406"/>
      <c r="V30" s="406"/>
      <c r="W30" s="406"/>
      <c r="X30" s="406"/>
      <c r="Y30" s="406"/>
      <c r="Z30" s="406"/>
      <c r="AA30" s="406"/>
      <c r="AB30" s="406"/>
      <c r="AC30" s="406"/>
      <c r="AD30" s="406"/>
    </row>
    <row r="31" spans="1:30" ht="13.5" thickBot="1">
      <c r="A31" s="173"/>
      <c r="B31" s="308" t="s">
        <v>492</v>
      </c>
      <c r="C31" s="309"/>
      <c r="D31" s="309">
        <f aca="true" t="shared" si="4" ref="D31:L31">+D6+D19+D23+D25+D29</f>
        <v>1082182.6801149</v>
      </c>
      <c r="E31" s="309">
        <f t="shared" si="4"/>
        <v>36543.9724179</v>
      </c>
      <c r="F31" s="309">
        <f t="shared" si="4"/>
        <v>59664.3431934</v>
      </c>
      <c r="G31" s="309">
        <f t="shared" si="4"/>
        <v>14773.254745000002</v>
      </c>
      <c r="H31" s="309">
        <f t="shared" si="4"/>
        <v>39516.384362900004</v>
      </c>
      <c r="I31" s="309">
        <f t="shared" si="4"/>
        <v>32347.430499399998</v>
      </c>
      <c r="J31" s="309">
        <f t="shared" si="4"/>
        <v>57054.5905527</v>
      </c>
      <c r="K31" s="309">
        <f t="shared" si="4"/>
        <v>266814.6295566</v>
      </c>
      <c r="L31" s="309">
        <f t="shared" si="4"/>
        <v>52006.1969905</v>
      </c>
      <c r="M31" s="309">
        <f>SUM(D31:L31)</f>
        <v>1640903.4824333</v>
      </c>
      <c r="N31" s="565"/>
      <c r="O31" s="565"/>
      <c r="P31" s="565"/>
      <c r="Q31" s="565"/>
      <c r="R31" s="565"/>
      <c r="S31" s="565"/>
      <c r="T31" s="565"/>
      <c r="U31" s="406"/>
      <c r="V31" s="406"/>
      <c r="W31" s="406"/>
      <c r="X31" s="406"/>
      <c r="Y31" s="406"/>
      <c r="Z31" s="406"/>
      <c r="AA31" s="406"/>
      <c r="AB31" s="406"/>
      <c r="AC31" s="406"/>
      <c r="AD31" s="406"/>
    </row>
    <row r="32" spans="2:13" ht="3" customHeight="1">
      <c r="B32" s="9"/>
      <c r="C32" s="30"/>
      <c r="D32" s="30"/>
      <c r="E32" s="30"/>
      <c r="F32" s="30"/>
      <c r="G32" s="30"/>
      <c r="H32" s="30"/>
      <c r="I32" s="30"/>
      <c r="J32" s="30"/>
      <c r="K32" s="30"/>
      <c r="L32" s="30"/>
      <c r="M32" s="30"/>
    </row>
    <row r="33" spans="2:13" ht="12.75">
      <c r="B33" s="9" t="s">
        <v>493</v>
      </c>
      <c r="C33" s="30"/>
      <c r="D33" s="30"/>
      <c r="E33" s="30"/>
      <c r="F33" s="30"/>
      <c r="G33" s="30"/>
      <c r="H33" s="30"/>
      <c r="I33" s="30"/>
      <c r="J33" s="30"/>
      <c r="K33" s="30"/>
      <c r="L33" s="30"/>
      <c r="M33" s="30"/>
    </row>
    <row r="34" spans="2:13" ht="2.25" customHeight="1">
      <c r="B34" s="9"/>
      <c r="C34" s="30"/>
      <c r="D34" s="315"/>
      <c r="E34" s="315"/>
      <c r="F34" s="315"/>
      <c r="G34" s="315"/>
      <c r="H34" s="315"/>
      <c r="I34" s="315"/>
      <c r="J34" s="315"/>
      <c r="K34" s="315"/>
      <c r="L34" s="315"/>
      <c r="M34" s="315"/>
    </row>
    <row r="35" spans="2:13" ht="12.75">
      <c r="B35" s="9"/>
      <c r="C35" s="30"/>
      <c r="D35" s="315"/>
      <c r="E35" s="315"/>
      <c r="F35" s="315"/>
      <c r="G35" s="315"/>
      <c r="H35" s="315"/>
      <c r="I35" s="315"/>
      <c r="J35" s="315"/>
      <c r="K35" s="315"/>
      <c r="L35" s="315"/>
      <c r="M35" s="315"/>
    </row>
    <row r="36" spans="2:13" ht="12.75">
      <c r="B36" s="286" t="s">
        <v>722</v>
      </c>
      <c r="C36" s="287"/>
      <c r="D36" s="288"/>
      <c r="E36" s="289"/>
      <c r="F36" s="289"/>
      <c r="G36" s="289"/>
      <c r="H36" s="289"/>
      <c r="I36" s="289"/>
      <c r="J36" s="290"/>
      <c r="K36" s="289"/>
      <c r="L36" s="289"/>
      <c r="M36" s="289"/>
    </row>
    <row r="37" spans="2:13" ht="12.75">
      <c r="B37" s="291" t="s">
        <v>66</v>
      </c>
      <c r="C37" s="292"/>
      <c r="D37" s="293" t="s">
        <v>474</v>
      </c>
      <c r="E37" s="293" t="s">
        <v>162</v>
      </c>
      <c r="F37" s="293" t="s">
        <v>161</v>
      </c>
      <c r="G37" s="293" t="s">
        <v>163</v>
      </c>
      <c r="H37" s="293" t="s">
        <v>167</v>
      </c>
      <c r="I37" s="293" t="s">
        <v>169</v>
      </c>
      <c r="J37" s="293" t="s">
        <v>170</v>
      </c>
      <c r="K37" s="293" t="s">
        <v>457</v>
      </c>
      <c r="L37" s="293" t="s">
        <v>149</v>
      </c>
      <c r="M37" s="294" t="s">
        <v>102</v>
      </c>
    </row>
    <row r="38" spans="1:13" ht="12.75">
      <c r="A38" s="173"/>
      <c r="B38" s="295" t="s">
        <v>475</v>
      </c>
      <c r="C38" s="296"/>
      <c r="D38" s="297">
        <v>94803</v>
      </c>
      <c r="E38" s="297">
        <v>14979</v>
      </c>
      <c r="F38" s="298">
        <v>9244</v>
      </c>
      <c r="G38" s="297">
        <v>1610</v>
      </c>
      <c r="H38" s="297">
        <v>78</v>
      </c>
      <c r="I38" s="299">
        <v>192</v>
      </c>
      <c r="J38" s="298">
        <v>315</v>
      </c>
      <c r="K38" s="298">
        <v>72245</v>
      </c>
      <c r="L38" s="298">
        <v>12030</v>
      </c>
      <c r="M38" s="295">
        <f>SUM(D38:L38)</f>
        <v>205496</v>
      </c>
    </row>
    <row r="39" spans="1:13" ht="6" customHeight="1">
      <c r="A39" s="173"/>
      <c r="B39" s="28"/>
      <c r="C39" s="296"/>
      <c r="D39" s="300"/>
      <c r="E39" s="300"/>
      <c r="F39" s="301"/>
      <c r="G39" s="300"/>
      <c r="H39" s="300"/>
      <c r="I39" s="52"/>
      <c r="J39" s="301"/>
      <c r="K39" s="301"/>
      <c r="L39" s="301"/>
      <c r="M39" s="301"/>
    </row>
    <row r="40" spans="1:13" ht="12.75">
      <c r="A40" s="173"/>
      <c r="B40" s="302" t="s">
        <v>476</v>
      </c>
      <c r="C40" s="296"/>
      <c r="D40" s="300">
        <v>54396</v>
      </c>
      <c r="E40" s="300">
        <v>1428</v>
      </c>
      <c r="F40" s="301">
        <v>4844</v>
      </c>
      <c r="G40" s="300">
        <v>516</v>
      </c>
      <c r="H40" s="300">
        <v>195</v>
      </c>
      <c r="I40" s="52">
        <v>894</v>
      </c>
      <c r="J40" s="301">
        <v>414</v>
      </c>
      <c r="K40" s="301">
        <v>19018</v>
      </c>
      <c r="L40" s="301">
        <v>2641</v>
      </c>
      <c r="M40" s="300">
        <f aca="true" t="shared" si="5" ref="M40:M51">SUM(D40:L40)</f>
        <v>84346</v>
      </c>
    </row>
    <row r="41" spans="1:13" ht="12.75">
      <c r="A41" s="173"/>
      <c r="B41" s="302" t="s">
        <v>477</v>
      </c>
      <c r="C41" s="296"/>
      <c r="D41" s="300">
        <v>31983</v>
      </c>
      <c r="E41" s="300">
        <v>796</v>
      </c>
      <c r="F41" s="301">
        <v>897</v>
      </c>
      <c r="G41" s="300">
        <v>194</v>
      </c>
      <c r="H41" s="300">
        <v>2155</v>
      </c>
      <c r="I41" s="52">
        <v>3168</v>
      </c>
      <c r="J41" s="301">
        <v>7338</v>
      </c>
      <c r="K41" s="301">
        <v>12288</v>
      </c>
      <c r="L41" s="301">
        <v>2678</v>
      </c>
      <c r="M41" s="300">
        <f t="shared" si="5"/>
        <v>61497</v>
      </c>
    </row>
    <row r="42" spans="1:13" ht="12.75">
      <c r="A42" s="173"/>
      <c r="B42" s="302" t="s">
        <v>478</v>
      </c>
      <c r="C42" s="296"/>
      <c r="D42" s="300">
        <v>27366</v>
      </c>
      <c r="E42" s="300">
        <v>295</v>
      </c>
      <c r="F42" s="301">
        <v>1578</v>
      </c>
      <c r="G42" s="300">
        <v>153</v>
      </c>
      <c r="H42" s="300">
        <v>876</v>
      </c>
      <c r="I42" s="52">
        <v>1707</v>
      </c>
      <c r="J42" s="301">
        <v>2712</v>
      </c>
      <c r="K42" s="301">
        <v>5603</v>
      </c>
      <c r="L42" s="301">
        <v>605</v>
      </c>
      <c r="M42" s="300">
        <f t="shared" si="5"/>
        <v>40895</v>
      </c>
    </row>
    <row r="43" spans="1:13" ht="12.75">
      <c r="A43" s="173"/>
      <c r="B43" s="302" t="s">
        <v>479</v>
      </c>
      <c r="C43" s="296"/>
      <c r="D43" s="300">
        <v>31209</v>
      </c>
      <c r="E43" s="300">
        <v>200</v>
      </c>
      <c r="F43" s="301">
        <v>778</v>
      </c>
      <c r="G43" s="300">
        <v>121</v>
      </c>
      <c r="H43" s="300">
        <v>545</v>
      </c>
      <c r="I43" s="52">
        <v>194</v>
      </c>
      <c r="J43" s="301">
        <v>255</v>
      </c>
      <c r="K43" s="301">
        <v>14</v>
      </c>
      <c r="L43" s="301">
        <v>4383</v>
      </c>
      <c r="M43" s="300">
        <f t="shared" si="5"/>
        <v>37699</v>
      </c>
    </row>
    <row r="44" spans="1:13" ht="12.75">
      <c r="A44" s="173"/>
      <c r="B44" s="302" t="s">
        <v>480</v>
      </c>
      <c r="C44" s="296"/>
      <c r="D44" s="300">
        <v>80894</v>
      </c>
      <c r="E44" s="300">
        <v>853</v>
      </c>
      <c r="F44" s="301">
        <v>5569</v>
      </c>
      <c r="G44" s="300">
        <v>489</v>
      </c>
      <c r="H44" s="300">
        <v>2123</v>
      </c>
      <c r="I44" s="52">
        <v>1554</v>
      </c>
      <c r="J44" s="301">
        <v>2190</v>
      </c>
      <c r="K44" s="301">
        <v>26396</v>
      </c>
      <c r="L44" s="301">
        <v>1392</v>
      </c>
      <c r="M44" s="300">
        <f t="shared" si="5"/>
        <v>121460</v>
      </c>
    </row>
    <row r="45" spans="1:13" ht="12.75">
      <c r="A45" s="173"/>
      <c r="B45" s="302" t="s">
        <v>481</v>
      </c>
      <c r="C45" s="296"/>
      <c r="D45" s="300">
        <v>11326</v>
      </c>
      <c r="E45" s="300">
        <v>108</v>
      </c>
      <c r="F45" s="301">
        <v>590</v>
      </c>
      <c r="G45" s="300">
        <v>255</v>
      </c>
      <c r="H45" s="300">
        <v>945</v>
      </c>
      <c r="I45" s="52">
        <v>1377</v>
      </c>
      <c r="J45" s="301">
        <v>1228</v>
      </c>
      <c r="K45" s="301">
        <v>3291</v>
      </c>
      <c r="L45" s="301">
        <v>478</v>
      </c>
      <c r="M45" s="300">
        <f t="shared" si="5"/>
        <v>19598</v>
      </c>
    </row>
    <row r="46" spans="1:13" ht="12.75">
      <c r="A46" s="173"/>
      <c r="B46" s="302" t="s">
        <v>482</v>
      </c>
      <c r="C46" s="296"/>
      <c r="D46" s="300">
        <v>135044</v>
      </c>
      <c r="E46" s="300">
        <v>1715</v>
      </c>
      <c r="F46" s="301">
        <v>3680</v>
      </c>
      <c r="G46" s="300">
        <v>4804</v>
      </c>
      <c r="H46" s="300">
        <v>3542</v>
      </c>
      <c r="I46" s="52">
        <v>1858</v>
      </c>
      <c r="J46" s="301">
        <v>6412</v>
      </c>
      <c r="K46" s="301">
        <v>26519</v>
      </c>
      <c r="L46" s="301">
        <v>8021</v>
      </c>
      <c r="M46" s="300">
        <f t="shared" si="5"/>
        <v>191595</v>
      </c>
    </row>
    <row r="47" spans="1:13" ht="12.75">
      <c r="A47" s="173"/>
      <c r="B47" s="302" t="s">
        <v>483</v>
      </c>
      <c r="C47" s="296"/>
      <c r="D47" s="300">
        <v>5064</v>
      </c>
      <c r="E47" s="300">
        <v>198</v>
      </c>
      <c r="F47" s="301">
        <v>11</v>
      </c>
      <c r="G47" s="300">
        <v>34</v>
      </c>
      <c r="H47" s="300">
        <v>884</v>
      </c>
      <c r="I47" s="52">
        <v>1610</v>
      </c>
      <c r="J47" s="301">
        <v>583</v>
      </c>
      <c r="K47" s="301">
        <v>138</v>
      </c>
      <c r="L47" s="301">
        <v>14</v>
      </c>
      <c r="M47" s="300">
        <f t="shared" si="5"/>
        <v>8536</v>
      </c>
    </row>
    <row r="48" spans="1:13" ht="12.75">
      <c r="A48" s="173"/>
      <c r="B48" s="302" t="s">
        <v>484</v>
      </c>
      <c r="C48" s="296"/>
      <c r="D48" s="300">
        <v>12662</v>
      </c>
      <c r="E48" s="300"/>
      <c r="F48" s="301">
        <v>2295</v>
      </c>
      <c r="G48" s="300">
        <v>287</v>
      </c>
      <c r="H48" s="300">
        <v>27</v>
      </c>
      <c r="I48" s="52">
        <v>116</v>
      </c>
      <c r="J48" s="301">
        <v>112</v>
      </c>
      <c r="K48" s="301">
        <v>454</v>
      </c>
      <c r="L48" s="301">
        <v>472</v>
      </c>
      <c r="M48" s="300">
        <f t="shared" si="5"/>
        <v>16425</v>
      </c>
    </row>
    <row r="49" spans="1:13" ht="12.75">
      <c r="A49" s="173"/>
      <c r="B49" s="302" t="s">
        <v>485</v>
      </c>
      <c r="C49" s="296"/>
      <c r="D49" s="300">
        <v>26948</v>
      </c>
      <c r="E49" s="300">
        <v>190</v>
      </c>
      <c r="F49" s="301">
        <v>1456</v>
      </c>
      <c r="G49" s="300">
        <v>3548</v>
      </c>
      <c r="H49" s="300">
        <v>1756</v>
      </c>
      <c r="I49" s="52">
        <v>1142</v>
      </c>
      <c r="J49" s="301">
        <v>2021</v>
      </c>
      <c r="K49" s="301">
        <v>9393</v>
      </c>
      <c r="L49" s="301">
        <v>143</v>
      </c>
      <c r="M49" s="300">
        <f t="shared" si="5"/>
        <v>46597</v>
      </c>
    </row>
    <row r="50" spans="1:13" ht="12.75">
      <c r="A50" s="173"/>
      <c r="B50" s="303" t="s">
        <v>149</v>
      </c>
      <c r="C50" s="50"/>
      <c r="D50" s="304">
        <v>24818</v>
      </c>
      <c r="E50" s="304">
        <v>739</v>
      </c>
      <c r="F50" s="304">
        <v>2808</v>
      </c>
      <c r="G50" s="304">
        <v>871</v>
      </c>
      <c r="H50" s="304">
        <v>311</v>
      </c>
      <c r="I50" s="304">
        <v>291</v>
      </c>
      <c r="J50" s="304">
        <v>339</v>
      </c>
      <c r="K50" s="304">
        <v>3151</v>
      </c>
      <c r="L50" s="304">
        <v>3969</v>
      </c>
      <c r="M50" s="305">
        <f t="shared" si="5"/>
        <v>37297</v>
      </c>
    </row>
    <row r="51" spans="1:13" ht="12.75">
      <c r="A51" s="173"/>
      <c r="B51" s="306" t="s">
        <v>358</v>
      </c>
      <c r="C51" s="299"/>
      <c r="D51" s="295">
        <f aca="true" t="shared" si="6" ref="D51:L51">SUM(D40:D50)</f>
        <v>441710</v>
      </c>
      <c r="E51" s="295">
        <f t="shared" si="6"/>
        <v>6522</v>
      </c>
      <c r="F51" s="295">
        <f t="shared" si="6"/>
        <v>24506</v>
      </c>
      <c r="G51" s="295">
        <f t="shared" si="6"/>
        <v>11272</v>
      </c>
      <c r="H51" s="295">
        <f t="shared" si="6"/>
        <v>13359</v>
      </c>
      <c r="I51" s="295">
        <f t="shared" si="6"/>
        <v>13911</v>
      </c>
      <c r="J51" s="295">
        <f t="shared" si="6"/>
        <v>23604</v>
      </c>
      <c r="K51" s="295">
        <f t="shared" si="6"/>
        <v>106265</v>
      </c>
      <c r="L51" s="295">
        <f t="shared" si="6"/>
        <v>24796</v>
      </c>
      <c r="M51" s="295">
        <f t="shared" si="5"/>
        <v>665945</v>
      </c>
    </row>
    <row r="52" spans="1:13" ht="6" customHeight="1">
      <c r="A52" s="173"/>
      <c r="B52" s="307"/>
      <c r="C52" s="52"/>
      <c r="D52" s="28"/>
      <c r="E52" s="28"/>
      <c r="F52" s="28"/>
      <c r="G52" s="28"/>
      <c r="H52" s="28"/>
      <c r="I52" s="28"/>
      <c r="J52" s="28"/>
      <c r="K52" s="28"/>
      <c r="L52" s="28"/>
      <c r="M52" s="28"/>
    </row>
    <row r="53" spans="1:13" ht="12.75">
      <c r="A53" s="173"/>
      <c r="B53" s="307" t="s">
        <v>486</v>
      </c>
      <c r="C53" s="52"/>
      <c r="D53" s="300">
        <v>67318</v>
      </c>
      <c r="E53" s="300">
        <v>171</v>
      </c>
      <c r="F53" s="300">
        <v>1296</v>
      </c>
      <c r="G53" s="300">
        <v>523</v>
      </c>
      <c r="H53" s="300">
        <v>5833</v>
      </c>
      <c r="I53" s="300">
        <v>3481</v>
      </c>
      <c r="J53" s="300">
        <v>11040</v>
      </c>
      <c r="K53" s="300">
        <v>45984</v>
      </c>
      <c r="L53" s="301">
        <v>682</v>
      </c>
      <c r="M53" s="300">
        <f>SUM(D53:L53)</f>
        <v>136328</v>
      </c>
    </row>
    <row r="54" spans="1:13" ht="12.75">
      <c r="A54" s="173"/>
      <c r="B54" s="303" t="s">
        <v>487</v>
      </c>
      <c r="C54" s="50"/>
      <c r="D54" s="305">
        <v>82234</v>
      </c>
      <c r="E54" s="305">
        <v>1</v>
      </c>
      <c r="F54" s="305">
        <v>162</v>
      </c>
      <c r="G54" s="305"/>
      <c r="H54" s="305"/>
      <c r="I54" s="305">
        <v>2168</v>
      </c>
      <c r="J54" s="305">
        <v>18</v>
      </c>
      <c r="K54" s="305">
        <v>26080</v>
      </c>
      <c r="L54" s="304"/>
      <c r="M54" s="304">
        <f>SUM(D54:L54)</f>
        <v>110663</v>
      </c>
    </row>
    <row r="55" spans="1:13" ht="12.75">
      <c r="A55" s="173"/>
      <c r="B55" s="306" t="s">
        <v>488</v>
      </c>
      <c r="C55" s="299"/>
      <c r="D55" s="297">
        <f aca="true" t="shared" si="7" ref="D55:L55">SUM(D53:D54)</f>
        <v>149552</v>
      </c>
      <c r="E55" s="297">
        <f t="shared" si="7"/>
        <v>172</v>
      </c>
      <c r="F55" s="297">
        <f t="shared" si="7"/>
        <v>1458</v>
      </c>
      <c r="G55" s="297">
        <f t="shared" si="7"/>
        <v>523</v>
      </c>
      <c r="H55" s="297">
        <f t="shared" si="7"/>
        <v>5833</v>
      </c>
      <c r="I55" s="297">
        <f t="shared" si="7"/>
        <v>5649</v>
      </c>
      <c r="J55" s="297">
        <f t="shared" si="7"/>
        <v>11058</v>
      </c>
      <c r="K55" s="297">
        <f t="shared" si="7"/>
        <v>72064</v>
      </c>
      <c r="L55" s="295">
        <f t="shared" si="7"/>
        <v>682</v>
      </c>
      <c r="M55" s="295">
        <f>SUM(D55:L55)</f>
        <v>246991</v>
      </c>
    </row>
    <row r="56" spans="1:13" ht="6" customHeight="1">
      <c r="A56" s="173"/>
      <c r="B56" s="307"/>
      <c r="C56" s="52"/>
      <c r="D56" s="28"/>
      <c r="E56" s="28"/>
      <c r="F56" s="28"/>
      <c r="G56" s="28"/>
      <c r="H56" s="28"/>
      <c r="I56" s="28"/>
      <c r="J56" s="28"/>
      <c r="K56" s="28"/>
      <c r="L56" s="28"/>
      <c r="M56" s="28"/>
    </row>
    <row r="57" spans="1:13" ht="12.75">
      <c r="A57" s="173"/>
      <c r="B57" s="306" t="s">
        <v>489</v>
      </c>
      <c r="C57" s="299"/>
      <c r="D57" s="295">
        <v>17107</v>
      </c>
      <c r="E57" s="295">
        <v>58</v>
      </c>
      <c r="F57" s="295">
        <v>178</v>
      </c>
      <c r="G57" s="295">
        <v>926</v>
      </c>
      <c r="H57" s="295">
        <v>1864</v>
      </c>
      <c r="I57" s="295">
        <v>133</v>
      </c>
      <c r="J57" s="295">
        <v>2265</v>
      </c>
      <c r="K57" s="295">
        <v>52827</v>
      </c>
      <c r="L57" s="295">
        <v>99</v>
      </c>
      <c r="M57" s="295">
        <f>SUM(D57:L57)</f>
        <v>75457</v>
      </c>
    </row>
    <row r="58" spans="1:13" ht="6" customHeight="1">
      <c r="A58" s="173"/>
      <c r="B58" s="307"/>
      <c r="C58" s="52"/>
      <c r="D58" s="28"/>
      <c r="E58" s="28"/>
      <c r="F58" s="28"/>
      <c r="G58" s="28"/>
      <c r="H58" s="28"/>
      <c r="I58" s="28"/>
      <c r="J58" s="28"/>
      <c r="K58" s="28"/>
      <c r="L58" s="28"/>
      <c r="M58" s="28"/>
    </row>
    <row r="59" spans="1:13" ht="12.75">
      <c r="A59" s="173"/>
      <c r="B59" s="307" t="s">
        <v>490</v>
      </c>
      <c r="C59" s="52"/>
      <c r="D59" s="27">
        <v>291812</v>
      </c>
      <c r="E59" s="27"/>
      <c r="F59" s="27">
        <v>3034</v>
      </c>
      <c r="G59" s="27"/>
      <c r="H59" s="27">
        <v>14521</v>
      </c>
      <c r="I59" s="27">
        <v>8713</v>
      </c>
      <c r="J59" s="27">
        <v>19161</v>
      </c>
      <c r="K59" s="27">
        <v>62172</v>
      </c>
      <c r="L59" s="27">
        <v>2634</v>
      </c>
      <c r="M59" s="27">
        <f>SUM(D59:L59)</f>
        <v>402047</v>
      </c>
    </row>
    <row r="60" spans="1:13" ht="12.75">
      <c r="A60" s="173"/>
      <c r="B60" s="303" t="s">
        <v>149</v>
      </c>
      <c r="C60" s="50"/>
      <c r="D60" s="304">
        <v>40035</v>
      </c>
      <c r="E60" s="304">
        <v>5462</v>
      </c>
      <c r="F60" s="304">
        <v>27212</v>
      </c>
      <c r="G60" s="304">
        <v>1300</v>
      </c>
      <c r="H60" s="304">
        <v>2872</v>
      </c>
      <c r="I60" s="304">
        <v>2868</v>
      </c>
      <c r="J60" s="304">
        <v>1872</v>
      </c>
      <c r="K60" s="304">
        <v>21588</v>
      </c>
      <c r="L60" s="304">
        <v>3554</v>
      </c>
      <c r="M60" s="304">
        <f>SUM(D60:L60)</f>
        <v>106763</v>
      </c>
    </row>
    <row r="61" spans="1:13" ht="12.75">
      <c r="A61" s="173"/>
      <c r="B61" s="306" t="s">
        <v>491</v>
      </c>
      <c r="C61" s="299"/>
      <c r="D61" s="295">
        <f aca="true" t="shared" si="8" ref="D61:L61">SUM(D59:D60)</f>
        <v>331847</v>
      </c>
      <c r="E61" s="295">
        <f t="shared" si="8"/>
        <v>5462</v>
      </c>
      <c r="F61" s="295">
        <f t="shared" si="8"/>
        <v>30246</v>
      </c>
      <c r="G61" s="295">
        <f t="shared" si="8"/>
        <v>1300</v>
      </c>
      <c r="H61" s="295">
        <f t="shared" si="8"/>
        <v>17393</v>
      </c>
      <c r="I61" s="295">
        <f t="shared" si="8"/>
        <v>11581</v>
      </c>
      <c r="J61" s="295">
        <f t="shared" si="8"/>
        <v>21033</v>
      </c>
      <c r="K61" s="295">
        <f t="shared" si="8"/>
        <v>83760</v>
      </c>
      <c r="L61" s="295">
        <f t="shared" si="8"/>
        <v>6188</v>
      </c>
      <c r="M61" s="295">
        <f>SUM(D61:L61)</f>
        <v>508810</v>
      </c>
    </row>
    <row r="62" spans="1:13" ht="6" customHeight="1">
      <c r="A62" s="173"/>
      <c r="B62" s="303"/>
      <c r="C62" s="304"/>
      <c r="D62" s="304"/>
      <c r="E62" s="304"/>
      <c r="F62" s="304"/>
      <c r="G62" s="304"/>
      <c r="H62" s="304"/>
      <c r="I62" s="304"/>
      <c r="J62" s="304"/>
      <c r="K62" s="304"/>
      <c r="L62" s="304"/>
      <c r="M62" s="304"/>
    </row>
    <row r="63" spans="1:13" ht="13.5" thickBot="1">
      <c r="A63" s="173"/>
      <c r="B63" s="308" t="s">
        <v>492</v>
      </c>
      <c r="C63" s="309"/>
      <c r="D63" s="309">
        <f aca="true" t="shared" si="9" ref="D63:L63">+D38+D51+D55+D57+D61</f>
        <v>1035019</v>
      </c>
      <c r="E63" s="309">
        <f t="shared" si="9"/>
        <v>27193</v>
      </c>
      <c r="F63" s="309">
        <f t="shared" si="9"/>
        <v>65632</v>
      </c>
      <c r="G63" s="309">
        <f t="shared" si="9"/>
        <v>15631</v>
      </c>
      <c r="H63" s="309">
        <f t="shared" si="9"/>
        <v>38527</v>
      </c>
      <c r="I63" s="309">
        <f t="shared" si="9"/>
        <v>31466</v>
      </c>
      <c r="J63" s="309">
        <f t="shared" si="9"/>
        <v>58275</v>
      </c>
      <c r="K63" s="309">
        <f t="shared" si="9"/>
        <v>387161</v>
      </c>
      <c r="L63" s="309">
        <f t="shared" si="9"/>
        <v>43795</v>
      </c>
      <c r="M63" s="309">
        <f>SUM(D63:L63)</f>
        <v>1702699</v>
      </c>
    </row>
    <row r="64" spans="2:13" ht="3.75" customHeight="1">
      <c r="B64" s="9"/>
      <c r="C64" s="30"/>
      <c r="D64" s="30"/>
      <c r="E64" s="30"/>
      <c r="F64" s="30"/>
      <c r="G64" s="30"/>
      <c r="H64" s="30"/>
      <c r="I64" s="30"/>
      <c r="J64" s="30"/>
      <c r="K64" s="30"/>
      <c r="L64" s="30"/>
      <c r="M64" s="30"/>
    </row>
    <row r="65" spans="2:13" ht="12.75">
      <c r="B65" s="9" t="s">
        <v>493</v>
      </c>
      <c r="C65" s="30"/>
      <c r="D65" s="30"/>
      <c r="E65" s="30"/>
      <c r="F65" s="30"/>
      <c r="G65" s="30"/>
      <c r="H65" s="30"/>
      <c r="I65" s="30"/>
      <c r="J65" s="30"/>
      <c r="K65" s="30"/>
      <c r="L65" s="30"/>
      <c r="M65" s="30"/>
    </row>
    <row r="66" spans="2:13" ht="12.75">
      <c r="B66" s="9"/>
      <c r="C66" s="30"/>
      <c r="D66" s="30"/>
      <c r="E66" s="30"/>
      <c r="F66" s="30"/>
      <c r="G66" s="30"/>
      <c r="H66" s="30"/>
      <c r="I66" s="30"/>
      <c r="J66" s="30"/>
      <c r="K66" s="30"/>
      <c r="L66" s="30"/>
      <c r="M66" s="30"/>
    </row>
    <row r="67" spans="2:13" ht="12.75">
      <c r="B67" s="574"/>
      <c r="C67" s="280"/>
      <c r="D67" s="280"/>
      <c r="E67" s="280"/>
      <c r="F67" s="280"/>
      <c r="G67" s="280"/>
      <c r="H67" s="280"/>
      <c r="I67" s="280"/>
      <c r="J67" s="280"/>
      <c r="K67" s="280"/>
      <c r="L67" s="280"/>
      <c r="M67" s="280"/>
    </row>
    <row r="68" spans="2:13" ht="12.75">
      <c r="B68" s="574"/>
      <c r="C68" s="280"/>
      <c r="D68" s="280"/>
      <c r="E68" s="280"/>
      <c r="F68" s="280"/>
      <c r="G68" s="280"/>
      <c r="H68" s="280"/>
      <c r="I68" s="280"/>
      <c r="J68" s="280"/>
      <c r="K68" s="280"/>
      <c r="L68" s="280"/>
      <c r="M68" s="280"/>
    </row>
    <row r="69" spans="2:13" ht="12.75">
      <c r="B69" s="574"/>
      <c r="C69" s="280"/>
      <c r="D69" s="280"/>
      <c r="E69" s="280"/>
      <c r="F69" s="280"/>
      <c r="G69" s="280"/>
      <c r="H69" s="280"/>
      <c r="I69" s="280"/>
      <c r="J69" s="280"/>
      <c r="K69" s="280"/>
      <c r="L69" s="280"/>
      <c r="M69" s="280"/>
    </row>
    <row r="70" spans="2:13" ht="12.75">
      <c r="B70" s="574"/>
      <c r="C70" s="280"/>
      <c r="D70" s="280"/>
      <c r="E70" s="280"/>
      <c r="F70" s="280"/>
      <c r="G70" s="280"/>
      <c r="H70" s="280"/>
      <c r="I70" s="280"/>
      <c r="J70" s="280"/>
      <c r="K70" s="280"/>
      <c r="L70" s="280"/>
      <c r="M70" s="280"/>
    </row>
    <row r="71" spans="2:13" ht="12.75">
      <c r="B71" s="574"/>
      <c r="C71" s="280"/>
      <c r="D71" s="280"/>
      <c r="E71" s="280"/>
      <c r="F71" s="280"/>
      <c r="G71" s="280"/>
      <c r="H71" s="280"/>
      <c r="I71" s="280"/>
      <c r="J71" s="280"/>
      <c r="K71" s="280"/>
      <c r="L71" s="280"/>
      <c r="M71" s="280"/>
    </row>
    <row r="72" spans="2:13" ht="12.75">
      <c r="B72" s="574"/>
      <c r="C72" s="280"/>
      <c r="D72" s="280"/>
      <c r="E72" s="280"/>
      <c r="F72" s="280"/>
      <c r="G72" s="280"/>
      <c r="H72" s="280"/>
      <c r="I72" s="280"/>
      <c r="J72" s="280"/>
      <c r="K72" s="280"/>
      <c r="L72" s="280"/>
      <c r="M72" s="280"/>
    </row>
    <row r="73" spans="2:13" ht="12.75">
      <c r="B73" s="574"/>
      <c r="C73" s="280"/>
      <c r="D73" s="280"/>
      <c r="E73" s="280"/>
      <c r="F73" s="280"/>
      <c r="G73" s="280"/>
      <c r="H73" s="280"/>
      <c r="I73" s="280"/>
      <c r="J73" s="280"/>
      <c r="K73" s="280"/>
      <c r="L73" s="280"/>
      <c r="M73" s="280"/>
    </row>
  </sheetData>
  <printOptions/>
  <pageMargins left="0.75" right="0.75" top="1" bottom="1" header="0.5" footer="0.5"/>
  <pageSetup fitToHeight="1" fitToWidth="1" horizontalDpi="600" verticalDpi="600" orientation="portrait" paperSize="9" scale="84" r:id="rId1"/>
  <headerFooter alignWithMargins="0">
    <oddFooter>&amp;L&amp;F &amp;A&amp;R&amp;D &amp;T</oddFooter>
  </headerFooter>
</worksheet>
</file>

<file path=xl/worksheets/sheet2.xml><?xml version="1.0" encoding="utf-8"?>
<worksheet xmlns="http://schemas.openxmlformats.org/spreadsheetml/2006/main" xmlns:r="http://schemas.openxmlformats.org/officeDocument/2006/relationships">
  <dimension ref="A1:O20"/>
  <sheetViews>
    <sheetView showGridLines="0" workbookViewId="0" topLeftCell="A1">
      <selection activeCell="A1" sqref="A1"/>
    </sheetView>
  </sheetViews>
  <sheetFormatPr defaultColWidth="9.140625" defaultRowHeight="12.75"/>
  <cols>
    <col min="1" max="1" width="18.140625" style="1" bestFit="1" customWidth="1"/>
    <col min="2" max="5" width="8.140625" style="1" hidden="1" customWidth="1"/>
    <col min="6" max="12" width="8.140625" style="1" customWidth="1"/>
    <col min="13" max="13" width="7.28125" style="1" customWidth="1"/>
    <col min="14" max="16384" width="9.140625" style="1" customWidth="1"/>
  </cols>
  <sheetData>
    <row r="1" ht="15">
      <c r="A1" s="156" t="s">
        <v>472</v>
      </c>
    </row>
    <row r="2" ht="10.5" customHeight="1"/>
    <row r="3" spans="1:15" ht="12.75">
      <c r="A3" s="262"/>
      <c r="B3" s="224" t="s">
        <v>197</v>
      </c>
      <c r="C3" s="224" t="s">
        <v>466</v>
      </c>
      <c r="D3" s="219" t="s">
        <v>3</v>
      </c>
      <c r="E3" s="224" t="s">
        <v>467</v>
      </c>
      <c r="F3" s="219" t="s">
        <v>197</v>
      </c>
      <c r="G3" s="219" t="s">
        <v>466</v>
      </c>
      <c r="H3" s="219" t="s">
        <v>3</v>
      </c>
      <c r="I3" s="219" t="s">
        <v>465</v>
      </c>
      <c r="J3" s="219" t="s">
        <v>197</v>
      </c>
      <c r="K3" s="219" t="s">
        <v>468</v>
      </c>
      <c r="L3" s="219" t="s">
        <v>3</v>
      </c>
      <c r="M3" s="219" t="s">
        <v>2</v>
      </c>
      <c r="N3" s="219" t="s">
        <v>197</v>
      </c>
      <c r="O3" s="219" t="s">
        <v>198</v>
      </c>
    </row>
    <row r="4" spans="1:15" ht="12.75">
      <c r="A4" s="263"/>
      <c r="B4" s="261">
        <v>2008</v>
      </c>
      <c r="C4" s="261">
        <v>2008</v>
      </c>
      <c r="D4" s="207">
        <v>2008</v>
      </c>
      <c r="E4" s="261">
        <v>2008</v>
      </c>
      <c r="F4" s="207">
        <v>2009</v>
      </c>
      <c r="G4" s="207">
        <v>2009</v>
      </c>
      <c r="H4" s="207">
        <v>2009</v>
      </c>
      <c r="I4" s="207">
        <v>2009</v>
      </c>
      <c r="J4" s="207">
        <v>2010</v>
      </c>
      <c r="K4" s="207">
        <v>2010</v>
      </c>
      <c r="L4" s="207">
        <v>2010</v>
      </c>
      <c r="M4" s="207">
        <v>2010</v>
      </c>
      <c r="N4" s="207">
        <v>2011</v>
      </c>
      <c r="O4" s="207">
        <v>2011</v>
      </c>
    </row>
    <row r="5" spans="1:15" ht="12.75">
      <c r="A5" s="264" t="s">
        <v>101</v>
      </c>
      <c r="B5" s="265">
        <v>2742</v>
      </c>
      <c r="C5" s="265">
        <v>2760</v>
      </c>
      <c r="D5" s="265">
        <v>2719</v>
      </c>
      <c r="E5" s="265">
        <v>2698</v>
      </c>
      <c r="F5" s="265">
        <v>2697</v>
      </c>
      <c r="G5" s="265">
        <v>2650</v>
      </c>
      <c r="H5" s="265">
        <v>2582</v>
      </c>
      <c r="I5" s="266">
        <v>2539</v>
      </c>
      <c r="J5" s="265">
        <v>2529</v>
      </c>
      <c r="K5" s="265">
        <v>2530</v>
      </c>
      <c r="L5" s="265">
        <v>2571</v>
      </c>
      <c r="M5" s="265">
        <v>2591</v>
      </c>
      <c r="N5" s="265">
        <v>2481</v>
      </c>
      <c r="O5" s="265">
        <v>2485</v>
      </c>
    </row>
    <row r="6" spans="1:15" ht="12.75">
      <c r="A6" s="179" t="s">
        <v>108</v>
      </c>
      <c r="B6" s="175">
        <v>3507</v>
      </c>
      <c r="C6" s="175">
        <v>3700</v>
      </c>
      <c r="D6" s="267">
        <v>3544</v>
      </c>
      <c r="E6" s="175">
        <v>3529</v>
      </c>
      <c r="F6" s="175">
        <v>3425</v>
      </c>
      <c r="G6" s="175">
        <v>3454</v>
      </c>
      <c r="H6" s="267">
        <v>3320</v>
      </c>
      <c r="I6" s="267">
        <v>3313</v>
      </c>
      <c r="J6" s="175">
        <v>3316</v>
      </c>
      <c r="K6" s="267">
        <v>3470</v>
      </c>
      <c r="L6" s="267">
        <v>3420</v>
      </c>
      <c r="M6" s="267">
        <v>3437</v>
      </c>
      <c r="N6" s="267">
        <v>3498</v>
      </c>
      <c r="O6" s="267">
        <v>3596</v>
      </c>
    </row>
    <row r="7" spans="1:15" ht="12.75">
      <c r="A7" s="268" t="s">
        <v>463</v>
      </c>
      <c r="B7" s="176">
        <v>2723</v>
      </c>
      <c r="C7" s="176">
        <v>2865</v>
      </c>
      <c r="D7" s="149">
        <v>2728</v>
      </c>
      <c r="E7" s="176">
        <v>2710</v>
      </c>
      <c r="F7" s="176">
        <v>2621</v>
      </c>
      <c r="G7" s="176">
        <v>2642</v>
      </c>
      <c r="H7" s="149">
        <v>2515</v>
      </c>
      <c r="I7" s="149">
        <v>2512</v>
      </c>
      <c r="J7" s="176">
        <v>2531</v>
      </c>
      <c r="K7" s="149">
        <v>2674</v>
      </c>
      <c r="L7" s="149">
        <v>2610</v>
      </c>
      <c r="M7" s="149">
        <v>2663</v>
      </c>
      <c r="N7" s="149">
        <v>2725</v>
      </c>
      <c r="O7" s="149">
        <v>2822</v>
      </c>
    </row>
    <row r="8" spans="1:15" ht="12.75">
      <c r="A8" s="269" t="s">
        <v>464</v>
      </c>
      <c r="B8" s="178">
        <v>784</v>
      </c>
      <c r="C8" s="178">
        <v>835</v>
      </c>
      <c r="D8" s="151">
        <v>816</v>
      </c>
      <c r="E8" s="178">
        <v>819</v>
      </c>
      <c r="F8" s="151">
        <v>804</v>
      </c>
      <c r="G8" s="178">
        <v>812</v>
      </c>
      <c r="H8" s="151">
        <v>805</v>
      </c>
      <c r="I8" s="178">
        <v>801</v>
      </c>
      <c r="J8" s="178">
        <v>785</v>
      </c>
      <c r="K8" s="151">
        <v>796</v>
      </c>
      <c r="L8" s="151">
        <v>810</v>
      </c>
      <c r="M8" s="151">
        <v>774</v>
      </c>
      <c r="N8" s="151">
        <v>773</v>
      </c>
      <c r="O8" s="151">
        <v>774</v>
      </c>
    </row>
    <row r="9" spans="1:15" ht="12.75" customHeight="1">
      <c r="A9" s="270" t="s">
        <v>111</v>
      </c>
      <c r="B9" s="178">
        <v>1160</v>
      </c>
      <c r="C9" s="178">
        <v>1143</v>
      </c>
      <c r="D9" s="151">
        <v>1123</v>
      </c>
      <c r="E9" s="178">
        <v>1088</v>
      </c>
      <c r="F9" s="151">
        <v>1064</v>
      </c>
      <c r="G9" s="178">
        <v>1013</v>
      </c>
      <c r="H9" s="151">
        <v>981</v>
      </c>
      <c r="I9" s="178">
        <v>1000</v>
      </c>
      <c r="J9" s="178">
        <v>972</v>
      </c>
      <c r="K9" s="151">
        <v>969</v>
      </c>
      <c r="L9" s="151">
        <v>996</v>
      </c>
      <c r="M9" s="151">
        <v>1030</v>
      </c>
      <c r="N9" s="151">
        <v>1007</v>
      </c>
      <c r="O9" s="151">
        <v>1015</v>
      </c>
    </row>
    <row r="10" spans="1:15" ht="12.75" customHeight="1">
      <c r="A10" s="264" t="s">
        <v>114</v>
      </c>
      <c r="B10" s="266">
        <v>1222</v>
      </c>
      <c r="C10" s="266">
        <v>1235</v>
      </c>
      <c r="D10" s="266">
        <v>1250</v>
      </c>
      <c r="E10" s="266">
        <v>1226</v>
      </c>
      <c r="F10" s="266">
        <v>1206</v>
      </c>
      <c r="G10" s="266">
        <v>1196</v>
      </c>
      <c r="H10" s="266">
        <v>1184</v>
      </c>
      <c r="I10" s="266">
        <v>1173</v>
      </c>
      <c r="J10" s="266">
        <v>1175</v>
      </c>
      <c r="K10" s="266">
        <v>1173</v>
      </c>
      <c r="L10" s="266">
        <v>1200</v>
      </c>
      <c r="M10" s="266">
        <v>1226</v>
      </c>
      <c r="N10" s="266">
        <v>1237</v>
      </c>
      <c r="O10" s="266">
        <v>1241</v>
      </c>
    </row>
    <row r="11" spans="1:15" ht="12.75" customHeight="1">
      <c r="A11" s="271" t="s">
        <v>122</v>
      </c>
      <c r="B11" s="272">
        <v>3366</v>
      </c>
      <c r="C11" s="273">
        <v>3469</v>
      </c>
      <c r="D11" s="273">
        <v>3420</v>
      </c>
      <c r="E11" s="273">
        <v>3353</v>
      </c>
      <c r="F11" s="273">
        <v>3353</v>
      </c>
      <c r="G11" s="273">
        <v>3285</v>
      </c>
      <c r="H11" s="273">
        <v>3252</v>
      </c>
      <c r="I11" s="273">
        <v>3093</v>
      </c>
      <c r="J11" s="273">
        <v>2957</v>
      </c>
      <c r="K11" s="273">
        <v>2937</v>
      </c>
      <c r="L11" s="273">
        <v>2959</v>
      </c>
      <c r="M11" s="273">
        <v>2966</v>
      </c>
      <c r="N11" s="273">
        <v>3200</v>
      </c>
      <c r="O11" s="273">
        <v>3179</v>
      </c>
    </row>
    <row r="12" spans="1:15" ht="12.75" customHeight="1">
      <c r="A12" s="274" t="s">
        <v>123</v>
      </c>
      <c r="B12" s="175">
        <v>986</v>
      </c>
      <c r="C12" s="267">
        <v>1022</v>
      </c>
      <c r="D12" s="267">
        <v>983</v>
      </c>
      <c r="E12" s="267">
        <v>973</v>
      </c>
      <c r="F12" s="267">
        <v>950</v>
      </c>
      <c r="G12" s="267">
        <v>958</v>
      </c>
      <c r="H12" s="267">
        <v>974</v>
      </c>
      <c r="I12" s="267">
        <v>933</v>
      </c>
      <c r="J12" s="267">
        <v>915</v>
      </c>
      <c r="K12" s="267">
        <v>909</v>
      </c>
      <c r="L12" s="267">
        <v>905</v>
      </c>
      <c r="M12" s="267">
        <v>893</v>
      </c>
      <c r="N12" s="267">
        <v>984</v>
      </c>
      <c r="O12" s="267">
        <v>972</v>
      </c>
    </row>
    <row r="13" spans="1:15" ht="12.75" customHeight="1">
      <c r="A13" s="274" t="s">
        <v>124</v>
      </c>
      <c r="B13" s="175">
        <v>1012</v>
      </c>
      <c r="C13" s="267">
        <v>1024</v>
      </c>
      <c r="D13" s="267">
        <v>997</v>
      </c>
      <c r="E13" s="267">
        <v>916</v>
      </c>
      <c r="F13" s="267">
        <v>911</v>
      </c>
      <c r="G13" s="267">
        <v>896</v>
      </c>
      <c r="H13" s="267">
        <v>878</v>
      </c>
      <c r="I13" s="267">
        <v>854</v>
      </c>
      <c r="J13" s="267">
        <v>803</v>
      </c>
      <c r="K13" s="267">
        <v>802</v>
      </c>
      <c r="L13" s="267">
        <v>824</v>
      </c>
      <c r="M13" s="267">
        <v>829</v>
      </c>
      <c r="N13" s="267">
        <v>886</v>
      </c>
      <c r="O13" s="267">
        <v>895</v>
      </c>
    </row>
    <row r="14" spans="1:15" ht="12.75" customHeight="1">
      <c r="A14" s="269" t="s">
        <v>125</v>
      </c>
      <c r="B14" s="178">
        <v>1368</v>
      </c>
      <c r="C14" s="151">
        <v>1423</v>
      </c>
      <c r="D14" s="151">
        <v>1439</v>
      </c>
      <c r="E14" s="151">
        <v>1464</v>
      </c>
      <c r="F14" s="151">
        <v>1492</v>
      </c>
      <c r="G14" s="151">
        <v>1432</v>
      </c>
      <c r="H14" s="151">
        <v>1400</v>
      </c>
      <c r="I14" s="151">
        <v>1306</v>
      </c>
      <c r="J14" s="151">
        <v>1239</v>
      </c>
      <c r="K14" s="151">
        <v>1226</v>
      </c>
      <c r="L14" s="151">
        <v>1229</v>
      </c>
      <c r="M14" s="151">
        <v>1244</v>
      </c>
      <c r="N14" s="151">
        <v>1330</v>
      </c>
      <c r="O14" s="151">
        <v>1312</v>
      </c>
    </row>
    <row r="15" spans="1:15" ht="12.75" hidden="1">
      <c r="A15" s="221" t="s">
        <v>469</v>
      </c>
      <c r="B15" s="175">
        <v>3725</v>
      </c>
      <c r="C15" s="267">
        <v>3845</v>
      </c>
      <c r="D15" s="267">
        <v>3864</v>
      </c>
      <c r="E15" s="267">
        <v>3860</v>
      </c>
      <c r="F15" s="267">
        <v>3777</v>
      </c>
      <c r="G15" s="267">
        <v>3762</v>
      </c>
      <c r="H15" s="267">
        <v>3688</v>
      </c>
      <c r="I15" s="267">
        <v>3655</v>
      </c>
      <c r="J15" s="267">
        <v>3626</v>
      </c>
      <c r="K15" s="267">
        <v>3613</v>
      </c>
      <c r="L15" s="267">
        <v>3612</v>
      </c>
      <c r="M15" s="267">
        <v>3640</v>
      </c>
      <c r="N15" s="267">
        <v>3532</v>
      </c>
      <c r="O15" s="267">
        <v>3539</v>
      </c>
    </row>
    <row r="16" spans="1:15" ht="12.75">
      <c r="A16" s="221" t="s">
        <v>149</v>
      </c>
      <c r="B16" s="175">
        <v>3117</v>
      </c>
      <c r="C16" s="267">
        <v>3092</v>
      </c>
      <c r="D16" s="267">
        <v>3144</v>
      </c>
      <c r="E16" s="267">
        <v>3061</v>
      </c>
      <c r="F16" s="267">
        <v>2862</v>
      </c>
      <c r="G16" s="267">
        <v>2784</v>
      </c>
      <c r="H16" s="267">
        <v>2648</v>
      </c>
      <c r="I16" s="267">
        <v>2558</v>
      </c>
      <c r="J16" s="267">
        <v>2411</v>
      </c>
      <c r="K16" s="267">
        <v>2367</v>
      </c>
      <c r="L16" s="267">
        <v>2375</v>
      </c>
      <c r="M16" s="267">
        <v>2457</v>
      </c>
      <c r="N16" s="267">
        <v>6003</v>
      </c>
      <c r="O16" s="267">
        <v>5976</v>
      </c>
    </row>
    <row r="17" spans="1:15" ht="12.75">
      <c r="A17" s="275" t="s">
        <v>470</v>
      </c>
      <c r="B17" s="151">
        <f aca="true" t="shared" si="0" ref="B17:O17">SUM(B16:B16)</f>
        <v>3117</v>
      </c>
      <c r="C17" s="151">
        <f t="shared" si="0"/>
        <v>3092</v>
      </c>
      <c r="D17" s="151">
        <f t="shared" si="0"/>
        <v>3144</v>
      </c>
      <c r="E17" s="151">
        <f t="shared" si="0"/>
        <v>3061</v>
      </c>
      <c r="F17" s="151">
        <f t="shared" si="0"/>
        <v>2862</v>
      </c>
      <c r="G17" s="151">
        <f t="shared" si="0"/>
        <v>2784</v>
      </c>
      <c r="H17" s="151">
        <f t="shared" si="0"/>
        <v>2648</v>
      </c>
      <c r="I17" s="151">
        <f t="shared" si="0"/>
        <v>2558</v>
      </c>
      <c r="J17" s="151">
        <f t="shared" si="0"/>
        <v>2411</v>
      </c>
      <c r="K17" s="151">
        <f t="shared" si="0"/>
        <v>2367</v>
      </c>
      <c r="L17" s="151">
        <f t="shared" si="0"/>
        <v>2375</v>
      </c>
      <c r="M17" s="151">
        <f t="shared" si="0"/>
        <v>2457</v>
      </c>
      <c r="N17" s="151">
        <f t="shared" si="0"/>
        <v>6003</v>
      </c>
      <c r="O17" s="151">
        <f t="shared" si="0"/>
        <v>5976</v>
      </c>
    </row>
    <row r="18" spans="1:15" ht="36">
      <c r="A18" s="276" t="s">
        <v>471</v>
      </c>
      <c r="B18" s="266">
        <v>18839</v>
      </c>
      <c r="C18" s="266">
        <v>19244</v>
      </c>
      <c r="D18" s="266">
        <v>19064</v>
      </c>
      <c r="E18" s="266">
        <v>18815</v>
      </c>
      <c r="F18" s="266">
        <v>18385</v>
      </c>
      <c r="G18" s="266">
        <v>18143</v>
      </c>
      <c r="H18" s="266">
        <v>17655</v>
      </c>
      <c r="I18" s="266">
        <v>17331</v>
      </c>
      <c r="J18" s="266">
        <v>16986</v>
      </c>
      <c r="K18" s="266">
        <v>17059</v>
      </c>
      <c r="L18" s="266">
        <v>17133</v>
      </c>
      <c r="M18" s="266">
        <v>17347</v>
      </c>
      <c r="N18" s="266">
        <v>17426</v>
      </c>
      <c r="O18" s="266">
        <v>17492</v>
      </c>
    </row>
    <row r="19" spans="1:15" ht="24">
      <c r="A19" s="277" t="s">
        <v>56</v>
      </c>
      <c r="B19" s="216">
        <v>2371</v>
      </c>
      <c r="C19" s="149">
        <v>2401</v>
      </c>
      <c r="D19" s="149">
        <v>2364</v>
      </c>
      <c r="E19" s="149">
        <v>2316</v>
      </c>
      <c r="F19" s="149">
        <v>2272</v>
      </c>
      <c r="G19" s="149">
        <v>2286</v>
      </c>
      <c r="H19" s="149">
        <v>2257</v>
      </c>
      <c r="I19" s="149">
        <v>2231</v>
      </c>
      <c r="J19" s="267">
        <v>2046</v>
      </c>
      <c r="K19" s="267">
        <v>2032</v>
      </c>
      <c r="L19" s="267">
        <v>2017</v>
      </c>
      <c r="M19" s="267">
        <v>1873</v>
      </c>
      <c r="N19" s="267">
        <v>86</v>
      </c>
      <c r="O19" s="267">
        <v>84</v>
      </c>
    </row>
    <row r="20" spans="1:15" ht="12.75">
      <c r="A20" s="278" t="s">
        <v>429</v>
      </c>
      <c r="B20" s="279">
        <v>21210</v>
      </c>
      <c r="C20" s="279">
        <v>21645</v>
      </c>
      <c r="D20" s="279">
        <v>21428</v>
      </c>
      <c r="E20" s="279">
        <v>21131</v>
      </c>
      <c r="F20" s="279">
        <v>20656</v>
      </c>
      <c r="G20" s="279">
        <v>20430</v>
      </c>
      <c r="H20" s="279">
        <v>19912</v>
      </c>
      <c r="I20" s="279">
        <v>19562</v>
      </c>
      <c r="J20" s="279">
        <v>19032</v>
      </c>
      <c r="K20" s="279">
        <v>19091</v>
      </c>
      <c r="L20" s="279">
        <v>19150</v>
      </c>
      <c r="M20" s="279">
        <v>19220</v>
      </c>
      <c r="N20" s="279">
        <v>17512</v>
      </c>
      <c r="O20" s="279">
        <v>17576</v>
      </c>
    </row>
  </sheetData>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N131"/>
  <sheetViews>
    <sheetView showGridLines="0" showZeros="0" workbookViewId="0" topLeftCell="A1">
      <selection activeCell="A1" sqref="A1"/>
    </sheetView>
  </sheetViews>
  <sheetFormatPr defaultColWidth="9.140625" defaultRowHeight="12.75"/>
  <cols>
    <col min="1" max="1" width="4.28125" style="280" customWidth="1"/>
    <col min="2" max="2" width="23.57421875" style="575" customWidth="1"/>
    <col min="3" max="3" width="2.421875" style="1" customWidth="1"/>
    <col min="4" max="10" width="9.7109375" style="1" customWidth="1"/>
    <col min="11" max="11" width="8.7109375" style="1" customWidth="1"/>
    <col min="12" max="12" width="8.28125" style="1" customWidth="1"/>
    <col min="13" max="13" width="9.8515625" style="1" customWidth="1"/>
    <col min="14" max="14" width="17.00390625" style="563" bestFit="1" customWidth="1"/>
    <col min="15" max="15" width="12.7109375" style="1" bestFit="1" customWidth="1"/>
    <col min="16" max="16" width="13.421875" style="1" bestFit="1" customWidth="1"/>
    <col min="17" max="16384" width="9.140625" style="1" customWidth="1"/>
  </cols>
  <sheetData>
    <row r="1" spans="1:14" ht="12.75">
      <c r="A1" s="173"/>
      <c r="B1" s="281"/>
      <c r="C1" s="281"/>
      <c r="D1" s="281"/>
      <c r="E1" s="282"/>
      <c r="F1" s="282"/>
      <c r="G1" s="282"/>
      <c r="H1" s="282"/>
      <c r="I1" s="282"/>
      <c r="J1" s="283"/>
      <c r="K1" s="282"/>
      <c r="L1" s="282"/>
      <c r="M1" s="282"/>
      <c r="N1" s="1"/>
    </row>
    <row r="2" spans="1:14" ht="18">
      <c r="A2" s="173"/>
      <c r="B2" s="284" t="s">
        <v>494</v>
      </c>
      <c r="C2" s="285"/>
      <c r="D2" s="281"/>
      <c r="E2" s="282"/>
      <c r="F2" s="282"/>
      <c r="G2" s="282"/>
      <c r="H2" s="282"/>
      <c r="I2" s="282"/>
      <c r="J2" s="283"/>
      <c r="K2" s="282"/>
      <c r="L2" s="282"/>
      <c r="M2" s="282"/>
      <c r="N2" s="1"/>
    </row>
    <row r="3" spans="1:14" ht="18">
      <c r="A3" s="173"/>
      <c r="B3" s="284"/>
      <c r="C3" s="285"/>
      <c r="D3" s="281"/>
      <c r="E3" s="282"/>
      <c r="F3" s="282"/>
      <c r="G3" s="282"/>
      <c r="H3" s="282"/>
      <c r="I3" s="282"/>
      <c r="J3" s="283"/>
      <c r="K3" s="282"/>
      <c r="L3" s="282"/>
      <c r="M3" s="282"/>
      <c r="N3" s="1"/>
    </row>
    <row r="4" spans="1:14" ht="12.75">
      <c r="A4" s="173"/>
      <c r="B4" s="286" t="s">
        <v>849</v>
      </c>
      <c r="C4" s="287"/>
      <c r="D4" s="288"/>
      <c r="E4" s="289"/>
      <c r="F4" s="289"/>
      <c r="G4" s="289"/>
      <c r="H4" s="289"/>
      <c r="I4" s="289"/>
      <c r="J4" s="290"/>
      <c r="K4" s="289"/>
      <c r="L4" s="289"/>
      <c r="M4" s="289"/>
      <c r="N4" s="1"/>
    </row>
    <row r="5" spans="1:14" ht="12.75">
      <c r="A5" s="173"/>
      <c r="B5" s="291" t="s">
        <v>66</v>
      </c>
      <c r="C5" s="292"/>
      <c r="D5" s="293" t="s">
        <v>474</v>
      </c>
      <c r="E5" s="293" t="s">
        <v>162</v>
      </c>
      <c r="F5" s="293" t="s">
        <v>161</v>
      </c>
      <c r="G5" s="293" t="s">
        <v>163</v>
      </c>
      <c r="H5" s="293" t="s">
        <v>167</v>
      </c>
      <c r="I5" s="293" t="s">
        <v>169</v>
      </c>
      <c r="J5" s="293" t="s">
        <v>170</v>
      </c>
      <c r="K5" s="293" t="s">
        <v>457</v>
      </c>
      <c r="L5" s="293" t="s">
        <v>149</v>
      </c>
      <c r="M5" s="294" t="s">
        <v>102</v>
      </c>
      <c r="N5" s="1"/>
    </row>
    <row r="6" spans="1:14" ht="12.75">
      <c r="A6" s="173"/>
      <c r="B6" s="295" t="s">
        <v>475</v>
      </c>
      <c r="C6" s="296"/>
      <c r="D6" s="297">
        <v>31297.766839699998</v>
      </c>
      <c r="E6" s="297">
        <v>15493.132202199999</v>
      </c>
      <c r="F6" s="298">
        <v>2035.0158917</v>
      </c>
      <c r="G6" s="297">
        <v>308.5504131</v>
      </c>
      <c r="H6" s="297">
        <v>105.3081035</v>
      </c>
      <c r="I6" s="299">
        <v>463.77466369999996</v>
      </c>
      <c r="J6" s="298">
        <v>418.3398385</v>
      </c>
      <c r="K6" s="298">
        <v>27061.758757800002</v>
      </c>
      <c r="L6" s="298">
        <v>10529.4445826</v>
      </c>
      <c r="M6" s="298">
        <f>SUM(D6:L6)</f>
        <v>87713.0912928</v>
      </c>
      <c r="N6" s="1"/>
    </row>
    <row r="7" spans="1:14" ht="6" customHeight="1">
      <c r="A7" s="173"/>
      <c r="B7" s="28"/>
      <c r="C7" s="296"/>
      <c r="D7" s="300"/>
      <c r="E7" s="300"/>
      <c r="F7" s="301"/>
      <c r="G7" s="300"/>
      <c r="H7" s="300"/>
      <c r="I7" s="52"/>
      <c r="J7" s="301"/>
      <c r="K7" s="301"/>
      <c r="L7" s="301"/>
      <c r="M7" s="301"/>
      <c r="N7" s="1"/>
    </row>
    <row r="8" spans="1:14" ht="12.75">
      <c r="A8" s="173"/>
      <c r="B8" s="302" t="s">
        <v>476</v>
      </c>
      <c r="C8" s="296"/>
      <c r="D8" s="300">
        <v>28271.9802847</v>
      </c>
      <c r="E8" s="300">
        <v>410.3922412</v>
      </c>
      <c r="F8" s="301">
        <v>1595.3790965</v>
      </c>
      <c r="G8" s="300">
        <v>172.1400109</v>
      </c>
      <c r="H8" s="300">
        <v>38.7888931</v>
      </c>
      <c r="I8" s="52">
        <v>522.4439577</v>
      </c>
      <c r="J8" s="301">
        <v>8.4473066</v>
      </c>
      <c r="K8" s="301">
        <v>11200.3005036</v>
      </c>
      <c r="L8" s="301">
        <v>4278.5874465</v>
      </c>
      <c r="M8" s="301">
        <f aca="true" t="shared" si="0" ref="M8:M19">SUM(D8:L8)</f>
        <v>46498.459740800005</v>
      </c>
      <c r="N8" s="1"/>
    </row>
    <row r="9" spans="1:14" ht="12.75">
      <c r="A9" s="173"/>
      <c r="B9" s="302" t="s">
        <v>477</v>
      </c>
      <c r="C9" s="296"/>
      <c r="D9" s="300">
        <v>19465.5569668</v>
      </c>
      <c r="E9" s="300">
        <v>971.5091631</v>
      </c>
      <c r="F9" s="301">
        <v>365.85725510000003</v>
      </c>
      <c r="G9" s="300">
        <v>109.85920510000001</v>
      </c>
      <c r="H9" s="300">
        <v>1694.02807</v>
      </c>
      <c r="I9" s="52">
        <v>2340.7020058</v>
      </c>
      <c r="J9" s="301">
        <v>5727.061530399999</v>
      </c>
      <c r="K9" s="301">
        <v>3815.9539756</v>
      </c>
      <c r="L9" s="301">
        <v>2428.1428480000004</v>
      </c>
      <c r="M9" s="301">
        <f t="shared" si="0"/>
        <v>36918.6710199</v>
      </c>
      <c r="N9" s="1"/>
    </row>
    <row r="10" spans="1:14" ht="12.75">
      <c r="A10" s="173"/>
      <c r="B10" s="302" t="s">
        <v>478</v>
      </c>
      <c r="C10" s="296"/>
      <c r="D10" s="300">
        <v>22459.9847812</v>
      </c>
      <c r="E10" s="300">
        <v>58.1565211</v>
      </c>
      <c r="F10" s="301">
        <v>843.5668978</v>
      </c>
      <c r="G10" s="300">
        <v>1.8996523</v>
      </c>
      <c r="H10" s="300">
        <v>721.6612373</v>
      </c>
      <c r="I10" s="52">
        <v>1629.056315</v>
      </c>
      <c r="J10" s="301">
        <v>2075.305225</v>
      </c>
      <c r="K10" s="301">
        <v>2395.7148904</v>
      </c>
      <c r="L10" s="301">
        <v>304.2189415</v>
      </c>
      <c r="M10" s="301">
        <f t="shared" si="0"/>
        <v>30489.5644616</v>
      </c>
      <c r="N10" s="1"/>
    </row>
    <row r="11" spans="1:14" ht="12.75">
      <c r="A11" s="173"/>
      <c r="B11" s="302" t="s">
        <v>479</v>
      </c>
      <c r="C11" s="296"/>
      <c r="D11" s="300">
        <v>20220.4732192</v>
      </c>
      <c r="E11" s="300">
        <v>56.8796058</v>
      </c>
      <c r="F11" s="301">
        <v>125.619806</v>
      </c>
      <c r="G11" s="300">
        <v>155.588791</v>
      </c>
      <c r="H11" s="300">
        <v>225.33331719999998</v>
      </c>
      <c r="I11" s="52">
        <v>154.9230992</v>
      </c>
      <c r="J11" s="301">
        <v>261.8407573</v>
      </c>
      <c r="K11" s="301">
        <v>16.4954977</v>
      </c>
      <c r="L11" s="301">
        <v>4595.9492888</v>
      </c>
      <c r="M11" s="301">
        <f t="shared" si="0"/>
        <v>25813.103382200003</v>
      </c>
      <c r="N11" s="1"/>
    </row>
    <row r="12" spans="1:14" ht="12.75">
      <c r="A12" s="173"/>
      <c r="B12" s="302" t="s">
        <v>480</v>
      </c>
      <c r="C12" s="296"/>
      <c r="D12" s="300">
        <v>47877.8190932</v>
      </c>
      <c r="E12" s="300">
        <v>443.1943392</v>
      </c>
      <c r="F12" s="301">
        <v>3226.1341534000003</v>
      </c>
      <c r="G12" s="300">
        <v>271.6034494</v>
      </c>
      <c r="H12" s="300">
        <v>1821.6279979</v>
      </c>
      <c r="I12" s="52">
        <v>1356.1860436</v>
      </c>
      <c r="J12" s="301">
        <v>1510.8905876</v>
      </c>
      <c r="K12" s="301">
        <v>9509.2549731</v>
      </c>
      <c r="L12" s="301">
        <v>688.7164395</v>
      </c>
      <c r="M12" s="301">
        <f t="shared" si="0"/>
        <v>66705.4270769</v>
      </c>
      <c r="N12" s="1"/>
    </row>
    <row r="13" spans="1:14" ht="12.75">
      <c r="A13" s="173"/>
      <c r="B13" s="302" t="s">
        <v>481</v>
      </c>
      <c r="C13" s="296"/>
      <c r="D13" s="300">
        <v>4689.7741201</v>
      </c>
      <c r="E13" s="300">
        <v>89.6344964</v>
      </c>
      <c r="F13" s="301">
        <v>351.0412065</v>
      </c>
      <c r="G13" s="300">
        <v>72.5455066</v>
      </c>
      <c r="H13" s="300">
        <v>422.3603411</v>
      </c>
      <c r="I13" s="52">
        <v>904.9528713999999</v>
      </c>
      <c r="J13" s="301">
        <v>682.9933467</v>
      </c>
      <c r="K13" s="301">
        <v>175.706887</v>
      </c>
      <c r="L13" s="301">
        <v>40.696487399999995</v>
      </c>
      <c r="M13" s="301">
        <f t="shared" si="0"/>
        <v>7429.7052632</v>
      </c>
      <c r="N13" s="1"/>
    </row>
    <row r="14" spans="1:14" ht="12.75">
      <c r="A14" s="173"/>
      <c r="B14" s="302" t="s">
        <v>482</v>
      </c>
      <c r="C14" s="296"/>
      <c r="D14" s="300">
        <v>56412.2628672</v>
      </c>
      <c r="E14" s="300">
        <v>1246.5573666999999</v>
      </c>
      <c r="F14" s="301">
        <v>488.7577077</v>
      </c>
      <c r="G14" s="300">
        <v>3815.1413567</v>
      </c>
      <c r="H14" s="300">
        <v>2640.5771238</v>
      </c>
      <c r="I14" s="52">
        <v>1499.1169164</v>
      </c>
      <c r="J14" s="301">
        <v>3911.9240729</v>
      </c>
      <c r="K14" s="301">
        <v>8069.995404400001</v>
      </c>
      <c r="L14" s="301">
        <v>4012.7160054</v>
      </c>
      <c r="M14" s="301">
        <f t="shared" si="0"/>
        <v>82097.0488212</v>
      </c>
      <c r="N14" s="1"/>
    </row>
    <row r="15" spans="1:14" ht="12.75">
      <c r="A15" s="173"/>
      <c r="B15" s="302" t="s">
        <v>483</v>
      </c>
      <c r="C15" s="296"/>
      <c r="D15" s="300">
        <v>3814.0025474999998</v>
      </c>
      <c r="E15" s="300">
        <v>39.3816387</v>
      </c>
      <c r="F15" s="301">
        <v>1.2684103</v>
      </c>
      <c r="G15" s="300">
        <v>34.4268956</v>
      </c>
      <c r="H15" s="300">
        <v>923.752636</v>
      </c>
      <c r="I15" s="52">
        <v>1582.0206077</v>
      </c>
      <c r="J15" s="301">
        <v>464.669968</v>
      </c>
      <c r="K15" s="301">
        <v>0.005485299999999999</v>
      </c>
      <c r="L15" s="301">
        <v>4.564903</v>
      </c>
      <c r="M15" s="301">
        <f t="shared" si="0"/>
        <v>6864.093092100001</v>
      </c>
      <c r="N15" s="1"/>
    </row>
    <row r="16" spans="1:14" ht="12.75">
      <c r="A16" s="173"/>
      <c r="B16" s="302" t="s">
        <v>484</v>
      </c>
      <c r="C16" s="296"/>
      <c r="D16" s="300">
        <v>10239.3350394</v>
      </c>
      <c r="E16" s="300">
        <v>0.0898704</v>
      </c>
      <c r="F16" s="301">
        <v>24.5901843</v>
      </c>
      <c r="G16" s="300">
        <v>271.7068618</v>
      </c>
      <c r="H16" s="300">
        <v>25.1614952</v>
      </c>
      <c r="I16" s="52">
        <v>97.44594040000001</v>
      </c>
      <c r="J16" s="301">
        <v>102.2821944</v>
      </c>
      <c r="K16" s="301">
        <v>0.3019176</v>
      </c>
      <c r="L16" s="301">
        <v>4.4526555</v>
      </c>
      <c r="M16" s="301">
        <f t="shared" si="0"/>
        <v>10765.366159</v>
      </c>
      <c r="N16" s="1"/>
    </row>
    <row r="17" spans="1:14" ht="12.75">
      <c r="A17" s="173"/>
      <c r="B17" s="302" t="s">
        <v>485</v>
      </c>
      <c r="C17" s="296"/>
      <c r="D17" s="300">
        <v>10623.6107922</v>
      </c>
      <c r="E17" s="300">
        <v>25.428395400000003</v>
      </c>
      <c r="F17" s="301">
        <v>104.0591809</v>
      </c>
      <c r="G17" s="300">
        <v>3386.9105573</v>
      </c>
      <c r="H17" s="300">
        <v>1760.0443284</v>
      </c>
      <c r="I17" s="52">
        <v>1047.6446025</v>
      </c>
      <c r="J17" s="301">
        <v>1492.5484652</v>
      </c>
      <c r="K17" s="301">
        <v>4378.1202874</v>
      </c>
      <c r="L17" s="301">
        <v>60.8468574</v>
      </c>
      <c r="M17" s="301">
        <f t="shared" si="0"/>
        <v>22879.2134667</v>
      </c>
      <c r="N17" s="1"/>
    </row>
    <row r="18" spans="1:14" ht="12.75">
      <c r="A18" s="173"/>
      <c r="B18" s="303" t="s">
        <v>149</v>
      </c>
      <c r="C18" s="50"/>
      <c r="D18" s="304">
        <v>14563.6519913</v>
      </c>
      <c r="E18" s="304">
        <v>769.3399484</v>
      </c>
      <c r="F18" s="304">
        <v>2284.748214</v>
      </c>
      <c r="G18" s="304">
        <v>146.6699792</v>
      </c>
      <c r="H18" s="304">
        <v>287.9015408</v>
      </c>
      <c r="I18" s="304">
        <v>272.25047720000003</v>
      </c>
      <c r="J18" s="304">
        <v>253.0201845</v>
      </c>
      <c r="K18" s="304">
        <v>1521.7334382</v>
      </c>
      <c r="L18" s="304">
        <v>5421.2540398</v>
      </c>
      <c r="M18" s="304">
        <f t="shared" si="0"/>
        <v>25520.569813400005</v>
      </c>
      <c r="N18" s="1"/>
    </row>
    <row r="19" spans="1:14" ht="12.75">
      <c r="A19" s="173"/>
      <c r="B19" s="306" t="s">
        <v>358</v>
      </c>
      <c r="C19" s="299"/>
      <c r="D19" s="295">
        <f aca="true" t="shared" si="1" ref="D19:L19">SUM(D8:D18)</f>
        <v>238638.45170279997</v>
      </c>
      <c r="E19" s="295">
        <f t="shared" si="1"/>
        <v>4110.5635864000005</v>
      </c>
      <c r="F19" s="295">
        <f t="shared" si="1"/>
        <v>9411.0221125</v>
      </c>
      <c r="G19" s="295">
        <f t="shared" si="1"/>
        <v>8438.4922659</v>
      </c>
      <c r="H19" s="295">
        <f t="shared" si="1"/>
        <v>10561.236980799998</v>
      </c>
      <c r="I19" s="295">
        <f t="shared" si="1"/>
        <v>11406.7428369</v>
      </c>
      <c r="J19" s="295">
        <f t="shared" si="1"/>
        <v>16490.9836386</v>
      </c>
      <c r="K19" s="295">
        <f t="shared" si="1"/>
        <v>41083.5832603</v>
      </c>
      <c r="L19" s="295">
        <f t="shared" si="1"/>
        <v>21840.1459128</v>
      </c>
      <c r="M19" s="295">
        <f t="shared" si="0"/>
        <v>361981.22229699994</v>
      </c>
      <c r="N19" s="1"/>
    </row>
    <row r="20" spans="1:14" ht="6" customHeight="1">
      <c r="A20" s="173"/>
      <c r="B20" s="307"/>
      <c r="C20" s="52"/>
      <c r="D20" s="28"/>
      <c r="E20" s="28"/>
      <c r="F20" s="28"/>
      <c r="G20" s="28"/>
      <c r="H20" s="28"/>
      <c r="I20" s="28"/>
      <c r="J20" s="28"/>
      <c r="K20" s="28"/>
      <c r="L20" s="28"/>
      <c r="M20" s="28"/>
      <c r="N20" s="1"/>
    </row>
    <row r="21" spans="1:14" ht="12.75">
      <c r="A21" s="173"/>
      <c r="B21" s="307" t="s">
        <v>486</v>
      </c>
      <c r="C21" s="52"/>
      <c r="D21" s="300">
        <v>70631.4889134</v>
      </c>
      <c r="E21" s="300">
        <v>111.00223940000001</v>
      </c>
      <c r="F21" s="300">
        <v>1014.9808951</v>
      </c>
      <c r="G21" s="300">
        <v>536.2682795</v>
      </c>
      <c r="H21" s="300">
        <v>5469.2310483</v>
      </c>
      <c r="I21" s="300">
        <v>3198.1048034</v>
      </c>
      <c r="J21" s="300">
        <v>10782.835177500001</v>
      </c>
      <c r="K21" s="300">
        <v>42862.1306176</v>
      </c>
      <c r="L21" s="300">
        <v>0.7929942</v>
      </c>
      <c r="M21" s="300">
        <f>SUM(D21:L21)</f>
        <v>134606.83496839998</v>
      </c>
      <c r="N21" s="1"/>
    </row>
    <row r="22" spans="1:14" ht="12.75">
      <c r="A22" s="173"/>
      <c r="B22" s="303" t="s">
        <v>487</v>
      </c>
      <c r="C22" s="50"/>
      <c r="D22" s="305">
        <v>83283.5115682</v>
      </c>
      <c r="E22" s="305">
        <v>0.4802536</v>
      </c>
      <c r="F22" s="305">
        <v>115.0406072</v>
      </c>
      <c r="G22" s="305">
        <v>0</v>
      </c>
      <c r="H22" s="305">
        <v>0</v>
      </c>
      <c r="I22" s="305">
        <v>1924.6462678</v>
      </c>
      <c r="J22" s="305">
        <v>15.801546700000001</v>
      </c>
      <c r="K22" s="305">
        <v>23514.505021099998</v>
      </c>
      <c r="L22" s="305">
        <v>0</v>
      </c>
      <c r="M22" s="305">
        <f>SUM(D22:L22)</f>
        <v>108853.98526459999</v>
      </c>
      <c r="N22" s="1"/>
    </row>
    <row r="23" spans="1:14" ht="12.75">
      <c r="A23" s="173"/>
      <c r="B23" s="306" t="s">
        <v>488</v>
      </c>
      <c r="C23" s="299"/>
      <c r="D23" s="297">
        <f aca="true" t="shared" si="2" ref="D23:L23">SUM(D21:D22)</f>
        <v>153915.0004816</v>
      </c>
      <c r="E23" s="297">
        <f t="shared" si="2"/>
        <v>111.482493</v>
      </c>
      <c r="F23" s="297">
        <f t="shared" si="2"/>
        <v>1130.0215023</v>
      </c>
      <c r="G23" s="297">
        <f t="shared" si="2"/>
        <v>536.2682795</v>
      </c>
      <c r="H23" s="297">
        <f t="shared" si="2"/>
        <v>5469.2310483</v>
      </c>
      <c r="I23" s="297">
        <f t="shared" si="2"/>
        <v>5122.7510712</v>
      </c>
      <c r="J23" s="297">
        <f t="shared" si="2"/>
        <v>10798.636724200001</v>
      </c>
      <c r="K23" s="297">
        <f t="shared" si="2"/>
        <v>66376.6356387</v>
      </c>
      <c r="L23" s="297">
        <f t="shared" si="2"/>
        <v>0.7929942</v>
      </c>
      <c r="M23" s="297">
        <f>SUM(D23:L23)</f>
        <v>243460.82023299995</v>
      </c>
      <c r="N23" s="1"/>
    </row>
    <row r="24" spans="1:14" ht="6" customHeight="1">
      <c r="A24" s="173"/>
      <c r="B24" s="307"/>
      <c r="C24" s="52"/>
      <c r="D24" s="28"/>
      <c r="E24" s="28"/>
      <c r="F24" s="28"/>
      <c r="G24" s="28"/>
      <c r="H24" s="28"/>
      <c r="I24" s="28"/>
      <c r="J24" s="28"/>
      <c r="K24" s="28"/>
      <c r="L24" s="28"/>
      <c r="M24" s="28"/>
      <c r="N24" s="1"/>
    </row>
    <row r="25" spans="1:14" ht="12.75">
      <c r="A25" s="173"/>
      <c r="B25" s="306" t="s">
        <v>489</v>
      </c>
      <c r="C25" s="299"/>
      <c r="D25" s="295">
        <v>6452.4582451</v>
      </c>
      <c r="E25" s="295">
        <v>36.2569444</v>
      </c>
      <c r="F25" s="295">
        <v>138.84664859999998</v>
      </c>
      <c r="G25" s="295">
        <v>1036.7186055</v>
      </c>
      <c r="H25" s="295">
        <v>1580.4453021</v>
      </c>
      <c r="I25" s="295">
        <v>112.4164903</v>
      </c>
      <c r="J25" s="295">
        <v>1854.8899445</v>
      </c>
      <c r="K25" s="295">
        <v>51923.182789800005</v>
      </c>
      <c r="L25" s="295">
        <v>179.9961859</v>
      </c>
      <c r="M25" s="295">
        <f>SUM(D25:L25)</f>
        <v>63315.21115620001</v>
      </c>
      <c r="N25" s="1"/>
    </row>
    <row r="26" spans="1:14" ht="6" customHeight="1">
      <c r="A26" s="173"/>
      <c r="B26" s="307"/>
      <c r="C26" s="52"/>
      <c r="D26" s="28"/>
      <c r="E26" s="28"/>
      <c r="F26" s="28"/>
      <c r="G26" s="28"/>
      <c r="H26" s="28"/>
      <c r="I26" s="28"/>
      <c r="J26" s="28"/>
      <c r="K26" s="28"/>
      <c r="L26" s="28"/>
      <c r="M26" s="28"/>
      <c r="N26" s="1"/>
    </row>
    <row r="27" spans="1:14" ht="12.75">
      <c r="A27" s="173"/>
      <c r="B27" s="307" t="s">
        <v>490</v>
      </c>
      <c r="C27" s="52"/>
      <c r="D27" s="27">
        <v>295463.3350703</v>
      </c>
      <c r="E27" s="27">
        <v>0</v>
      </c>
      <c r="F27" s="27">
        <v>3104.0139565</v>
      </c>
      <c r="G27" s="27">
        <v>0</v>
      </c>
      <c r="H27" s="27">
        <v>14590.6258401</v>
      </c>
      <c r="I27" s="27">
        <v>8633.7119522</v>
      </c>
      <c r="J27" s="27">
        <v>19089.6925936</v>
      </c>
      <c r="K27" s="27">
        <v>0</v>
      </c>
      <c r="L27" s="27">
        <v>2501.7296653999997</v>
      </c>
      <c r="M27" s="27">
        <f>SUM(D27:L27)</f>
        <v>343383.10907809995</v>
      </c>
      <c r="N27" s="1"/>
    </row>
    <row r="28" spans="1:14" ht="12.75">
      <c r="A28" s="173"/>
      <c r="B28" s="303" t="s">
        <v>149</v>
      </c>
      <c r="C28" s="50"/>
      <c r="D28" s="304">
        <v>24253.748337099998</v>
      </c>
      <c r="E28" s="304">
        <v>2505.22731</v>
      </c>
      <c r="F28" s="304">
        <v>9558.7792337</v>
      </c>
      <c r="G28" s="304">
        <v>713.4693685</v>
      </c>
      <c r="H28" s="304">
        <v>2245.0158928</v>
      </c>
      <c r="I28" s="304">
        <v>2239.8523653</v>
      </c>
      <c r="J28" s="304">
        <v>1201.9342336</v>
      </c>
      <c r="K28" s="304">
        <v>9.2093989</v>
      </c>
      <c r="L28" s="304">
        <v>2844.4704153999996</v>
      </c>
      <c r="M28" s="304">
        <f>SUM(D28:L28)</f>
        <v>45571.7065553</v>
      </c>
      <c r="N28" s="1"/>
    </row>
    <row r="29" spans="1:14" ht="12.75">
      <c r="A29" s="173"/>
      <c r="B29" s="306" t="s">
        <v>491</v>
      </c>
      <c r="C29" s="299"/>
      <c r="D29" s="295">
        <f aca="true" t="shared" si="3" ref="D29:L29">SUM(D27:D28)</f>
        <v>319717.08340739994</v>
      </c>
      <c r="E29" s="295">
        <f t="shared" si="3"/>
        <v>2505.22731</v>
      </c>
      <c r="F29" s="295">
        <f t="shared" si="3"/>
        <v>12662.793190199998</v>
      </c>
      <c r="G29" s="295">
        <f t="shared" si="3"/>
        <v>713.4693685</v>
      </c>
      <c r="H29" s="295">
        <f t="shared" si="3"/>
        <v>16835.6417329</v>
      </c>
      <c r="I29" s="295">
        <f t="shared" si="3"/>
        <v>10873.5643175</v>
      </c>
      <c r="J29" s="295">
        <f t="shared" si="3"/>
        <v>20291.6268272</v>
      </c>
      <c r="K29" s="295">
        <f t="shared" si="3"/>
        <v>9.2093989</v>
      </c>
      <c r="L29" s="295">
        <f t="shared" si="3"/>
        <v>5346.200080799999</v>
      </c>
      <c r="M29" s="295">
        <f>SUM(D29:L29)</f>
        <v>388954.8156333999</v>
      </c>
      <c r="N29" s="1"/>
    </row>
    <row r="30" spans="1:14" ht="6" customHeight="1">
      <c r="A30" s="173"/>
      <c r="B30" s="303"/>
      <c r="C30" s="304"/>
      <c r="D30" s="304"/>
      <c r="E30" s="304"/>
      <c r="F30" s="304"/>
      <c r="G30" s="304"/>
      <c r="H30" s="304"/>
      <c r="I30" s="304"/>
      <c r="J30" s="304"/>
      <c r="K30" s="304"/>
      <c r="L30" s="304"/>
      <c r="M30" s="304"/>
      <c r="N30" s="1"/>
    </row>
    <row r="31" spans="1:14" ht="13.5" thickBot="1">
      <c r="A31" s="173"/>
      <c r="B31" s="308" t="s">
        <v>495</v>
      </c>
      <c r="C31" s="309"/>
      <c r="D31" s="309">
        <f aca="true" t="shared" si="4" ref="D31:L31">+D6+D19+D23+D25+D29</f>
        <v>750020.7606765999</v>
      </c>
      <c r="E31" s="309">
        <f t="shared" si="4"/>
        <v>22256.662535999996</v>
      </c>
      <c r="F31" s="309">
        <f t="shared" si="4"/>
        <v>25377.6993453</v>
      </c>
      <c r="G31" s="309">
        <f t="shared" si="4"/>
        <v>11033.4989325</v>
      </c>
      <c r="H31" s="309">
        <f t="shared" si="4"/>
        <v>34551.86316759999</v>
      </c>
      <c r="I31" s="309">
        <f t="shared" si="4"/>
        <v>27979.249379599998</v>
      </c>
      <c r="J31" s="309">
        <f t="shared" si="4"/>
        <v>49854.476973</v>
      </c>
      <c r="K31" s="309">
        <f t="shared" si="4"/>
        <v>186454.3698455</v>
      </c>
      <c r="L31" s="309">
        <f t="shared" si="4"/>
        <v>37896.5797563</v>
      </c>
      <c r="M31" s="309">
        <f>SUM(D31:L31)</f>
        <v>1145425.1606124</v>
      </c>
      <c r="N31" s="1"/>
    </row>
    <row r="32" spans="1:14" ht="6" customHeight="1">
      <c r="A32" s="173"/>
      <c r="B32" s="311"/>
      <c r="C32" s="295"/>
      <c r="D32" s="295"/>
      <c r="E32" s="295"/>
      <c r="F32" s="295"/>
      <c r="G32" s="295"/>
      <c r="H32" s="295"/>
      <c r="I32" s="295"/>
      <c r="J32" s="295"/>
      <c r="K32" s="295"/>
      <c r="L32" s="295"/>
      <c r="M32" s="295"/>
      <c r="N32" s="1"/>
    </row>
    <row r="33" spans="1:14" ht="12.75">
      <c r="A33" s="173"/>
      <c r="B33" s="307" t="s">
        <v>496</v>
      </c>
      <c r="C33" s="52"/>
      <c r="D33" s="300"/>
      <c r="E33" s="300"/>
      <c r="F33" s="300"/>
      <c r="G33" s="300"/>
      <c r="H33" s="300"/>
      <c r="I33" s="300"/>
      <c r="J33" s="300"/>
      <c r="K33" s="300"/>
      <c r="L33" s="300"/>
      <c r="M33" s="300">
        <v>26983.33375045033</v>
      </c>
      <c r="N33" s="1"/>
    </row>
    <row r="34" spans="1:14" ht="12.75">
      <c r="A34" s="173"/>
      <c r="B34" s="307" t="s">
        <v>497</v>
      </c>
      <c r="C34" s="52"/>
      <c r="D34" s="300"/>
      <c r="E34" s="300"/>
      <c r="F34" s="300"/>
      <c r="G34" s="300"/>
      <c r="H34" s="300"/>
      <c r="I34" s="300"/>
      <c r="J34" s="300"/>
      <c r="K34" s="300"/>
      <c r="L34" s="300"/>
      <c r="M34" s="300">
        <v>52914.619534383564</v>
      </c>
      <c r="N34" s="1"/>
    </row>
    <row r="35" spans="1:14" ht="12.75">
      <c r="A35" s="173"/>
      <c r="B35" s="307" t="s">
        <v>216</v>
      </c>
      <c r="C35" s="52"/>
      <c r="D35" s="300"/>
      <c r="E35" s="300"/>
      <c r="F35" s="300"/>
      <c r="G35" s="300"/>
      <c r="H35" s="300"/>
      <c r="I35" s="300"/>
      <c r="J35" s="300"/>
      <c r="K35" s="300"/>
      <c r="L35" s="300"/>
      <c r="M35" s="300">
        <v>73932.26816490688</v>
      </c>
      <c r="N35" s="1"/>
    </row>
    <row r="36" spans="1:14" ht="12.75">
      <c r="A36" s="173"/>
      <c r="B36" s="307" t="s">
        <v>498</v>
      </c>
      <c r="C36" s="52"/>
      <c r="D36" s="305"/>
      <c r="E36" s="305"/>
      <c r="F36" s="305"/>
      <c r="G36" s="305"/>
      <c r="H36" s="305"/>
      <c r="I36" s="305"/>
      <c r="J36" s="305"/>
      <c r="K36" s="305"/>
      <c r="L36" s="305"/>
      <c r="M36" s="305">
        <v>-12783.260583443789</v>
      </c>
      <c r="N36" s="1"/>
    </row>
    <row r="37" spans="1:14" ht="13.5" thickBot="1">
      <c r="A37" s="173"/>
      <c r="B37" s="470" t="s">
        <v>500</v>
      </c>
      <c r="C37" s="471"/>
      <c r="D37" s="472"/>
      <c r="E37" s="472"/>
      <c r="F37" s="472"/>
      <c r="G37" s="472"/>
      <c r="H37" s="472"/>
      <c r="I37" s="472"/>
      <c r="J37" s="472"/>
      <c r="K37" s="472"/>
      <c r="L37" s="472"/>
      <c r="M37" s="472">
        <f>+M31+M33+M34+M35+M36</f>
        <v>1286472.1214786968</v>
      </c>
      <c r="N37" s="1"/>
    </row>
    <row r="38" spans="1:14" ht="3" customHeight="1">
      <c r="A38" s="173"/>
      <c r="B38" s="9"/>
      <c r="C38" s="30"/>
      <c r="D38" s="30"/>
      <c r="E38" s="30"/>
      <c r="F38" s="30"/>
      <c r="G38" s="30"/>
      <c r="H38" s="30"/>
      <c r="I38" s="30"/>
      <c r="J38" s="30"/>
      <c r="K38" s="30"/>
      <c r="L38" s="30"/>
      <c r="M38" s="30"/>
      <c r="N38" s="1"/>
    </row>
    <row r="39" spans="1:14" ht="12.75">
      <c r="A39" s="173"/>
      <c r="B39" s="9" t="s">
        <v>501</v>
      </c>
      <c r="C39" s="30"/>
      <c r="D39" s="30"/>
      <c r="E39" s="30"/>
      <c r="F39" s="30"/>
      <c r="G39" s="30"/>
      <c r="H39" s="30"/>
      <c r="I39" s="30"/>
      <c r="J39" s="30"/>
      <c r="K39" s="30"/>
      <c r="L39" s="30"/>
      <c r="M39" s="30"/>
      <c r="N39" s="1"/>
    </row>
    <row r="40" spans="2:14" ht="12" customHeight="1">
      <c r="B40" s="9"/>
      <c r="C40" s="30"/>
      <c r="D40" s="315"/>
      <c r="E40" s="315"/>
      <c r="F40" s="315"/>
      <c r="G40" s="315"/>
      <c r="H40" s="315"/>
      <c r="I40" s="315"/>
      <c r="J40" s="315"/>
      <c r="K40" s="315"/>
      <c r="L40" s="315"/>
      <c r="M40" s="315"/>
      <c r="N40" s="1"/>
    </row>
    <row r="41" spans="2:14" ht="12.75" hidden="1">
      <c r="B41" s="9"/>
      <c r="C41" s="30"/>
      <c r="D41" s="315"/>
      <c r="E41" s="315"/>
      <c r="F41" s="315"/>
      <c r="G41" s="315"/>
      <c r="H41" s="315"/>
      <c r="I41" s="315"/>
      <c r="J41" s="315"/>
      <c r="K41" s="315"/>
      <c r="L41" s="315"/>
      <c r="M41" s="315"/>
      <c r="N41" s="1"/>
    </row>
    <row r="42" spans="1:14" ht="12.75">
      <c r="A42" s="173"/>
      <c r="B42" s="286" t="s">
        <v>722</v>
      </c>
      <c r="C42" s="287"/>
      <c r="D42" s="288"/>
      <c r="E42" s="289"/>
      <c r="F42" s="289"/>
      <c r="G42" s="289"/>
      <c r="H42" s="289"/>
      <c r="I42" s="289"/>
      <c r="J42" s="290"/>
      <c r="K42" s="289"/>
      <c r="L42" s="289"/>
      <c r="M42" s="289"/>
      <c r="N42" s="1"/>
    </row>
    <row r="43" spans="1:14" ht="12.75">
      <c r="A43" s="173"/>
      <c r="B43" s="291" t="s">
        <v>66</v>
      </c>
      <c r="C43" s="292"/>
      <c r="D43" s="293" t="s">
        <v>474</v>
      </c>
      <c r="E43" s="293" t="s">
        <v>162</v>
      </c>
      <c r="F43" s="293" t="s">
        <v>161</v>
      </c>
      <c r="G43" s="293" t="s">
        <v>163</v>
      </c>
      <c r="H43" s="293" t="s">
        <v>167</v>
      </c>
      <c r="I43" s="293" t="s">
        <v>169</v>
      </c>
      <c r="J43" s="293" t="s">
        <v>170</v>
      </c>
      <c r="K43" s="293" t="s">
        <v>457</v>
      </c>
      <c r="L43" s="293" t="s">
        <v>149</v>
      </c>
      <c r="M43" s="294" t="s">
        <v>102</v>
      </c>
      <c r="N43" s="1"/>
    </row>
    <row r="44" spans="1:14" ht="12.75">
      <c r="A44" s="173"/>
      <c r="B44" s="295" t="s">
        <v>475</v>
      </c>
      <c r="C44" s="296"/>
      <c r="D44" s="297">
        <v>45262</v>
      </c>
      <c r="E44" s="297">
        <v>8372</v>
      </c>
      <c r="F44" s="298">
        <v>2198</v>
      </c>
      <c r="G44" s="297">
        <v>581</v>
      </c>
      <c r="H44" s="297">
        <v>75</v>
      </c>
      <c r="I44" s="299">
        <v>155</v>
      </c>
      <c r="J44" s="298">
        <v>214</v>
      </c>
      <c r="K44" s="298">
        <v>57968</v>
      </c>
      <c r="L44" s="298">
        <v>8466</v>
      </c>
      <c r="M44" s="298">
        <f>SUM(D44:L44)</f>
        <v>123291</v>
      </c>
      <c r="N44" s="1"/>
    </row>
    <row r="45" spans="1:14" ht="6" customHeight="1">
      <c r="A45" s="173"/>
      <c r="B45" s="28"/>
      <c r="C45" s="296"/>
      <c r="D45" s="300"/>
      <c r="E45" s="300"/>
      <c r="F45" s="301"/>
      <c r="G45" s="300"/>
      <c r="H45" s="300"/>
      <c r="I45" s="52"/>
      <c r="J45" s="301"/>
      <c r="K45" s="301"/>
      <c r="L45" s="301"/>
      <c r="M45" s="301"/>
      <c r="N45" s="1"/>
    </row>
    <row r="46" spans="1:14" ht="12.75">
      <c r="A46" s="173"/>
      <c r="B46" s="302" t="s">
        <v>476</v>
      </c>
      <c r="C46" s="296"/>
      <c r="D46" s="300">
        <v>21487</v>
      </c>
      <c r="E46" s="300">
        <v>325</v>
      </c>
      <c r="F46" s="301">
        <v>1857</v>
      </c>
      <c r="G46" s="300">
        <v>72</v>
      </c>
      <c r="H46" s="300">
        <v>45</v>
      </c>
      <c r="I46" s="52">
        <v>212</v>
      </c>
      <c r="J46" s="301">
        <v>121</v>
      </c>
      <c r="K46" s="301">
        <v>12373</v>
      </c>
      <c r="L46" s="301">
        <v>2321</v>
      </c>
      <c r="M46" s="301">
        <f aca="true" t="shared" si="5" ref="M46:M57">SUM(D46:L46)</f>
        <v>38813</v>
      </c>
      <c r="N46" s="1"/>
    </row>
    <row r="47" spans="1:14" ht="12.75">
      <c r="A47" s="173"/>
      <c r="B47" s="302" t="s">
        <v>477</v>
      </c>
      <c r="C47" s="296"/>
      <c r="D47" s="300">
        <v>15869</v>
      </c>
      <c r="E47" s="300">
        <v>386</v>
      </c>
      <c r="F47" s="301">
        <v>523</v>
      </c>
      <c r="G47" s="300">
        <v>104</v>
      </c>
      <c r="H47" s="300">
        <v>1535</v>
      </c>
      <c r="I47" s="52">
        <v>2520</v>
      </c>
      <c r="J47" s="301">
        <v>5666</v>
      </c>
      <c r="K47" s="301">
        <v>6757</v>
      </c>
      <c r="L47" s="301">
        <v>1550</v>
      </c>
      <c r="M47" s="301">
        <f t="shared" si="5"/>
        <v>34910</v>
      </c>
      <c r="N47" s="1"/>
    </row>
    <row r="48" spans="1:14" ht="12.75">
      <c r="A48" s="173"/>
      <c r="B48" s="302" t="s">
        <v>478</v>
      </c>
      <c r="C48" s="296"/>
      <c r="D48" s="300">
        <v>21004</v>
      </c>
      <c r="E48" s="300">
        <v>124</v>
      </c>
      <c r="F48" s="301">
        <v>1144</v>
      </c>
      <c r="G48" s="300">
        <v>7</v>
      </c>
      <c r="H48" s="300">
        <v>756</v>
      </c>
      <c r="I48" s="52">
        <v>1570</v>
      </c>
      <c r="J48" s="301">
        <v>2376</v>
      </c>
      <c r="K48" s="301">
        <v>1650</v>
      </c>
      <c r="L48" s="301">
        <v>556</v>
      </c>
      <c r="M48" s="301">
        <f t="shared" si="5"/>
        <v>29187</v>
      </c>
      <c r="N48" s="1"/>
    </row>
    <row r="49" spans="1:14" ht="12.75">
      <c r="A49" s="173"/>
      <c r="B49" s="302" t="s">
        <v>479</v>
      </c>
      <c r="C49" s="296"/>
      <c r="D49" s="300">
        <v>23173</v>
      </c>
      <c r="E49" s="300">
        <v>57</v>
      </c>
      <c r="F49" s="301">
        <v>124</v>
      </c>
      <c r="G49" s="300">
        <v>121</v>
      </c>
      <c r="H49" s="300">
        <v>254</v>
      </c>
      <c r="I49" s="52">
        <v>190</v>
      </c>
      <c r="J49" s="301">
        <v>254</v>
      </c>
      <c r="K49" s="301">
        <v>14</v>
      </c>
      <c r="L49" s="301">
        <v>3601</v>
      </c>
      <c r="M49" s="301">
        <f t="shared" si="5"/>
        <v>27788</v>
      </c>
      <c r="N49" s="1"/>
    </row>
    <row r="50" spans="1:14" ht="12.75">
      <c r="A50" s="173"/>
      <c r="B50" s="302" t="s">
        <v>480</v>
      </c>
      <c r="C50" s="296"/>
      <c r="D50" s="300">
        <v>46420</v>
      </c>
      <c r="E50" s="300">
        <v>388</v>
      </c>
      <c r="F50" s="301">
        <v>3409</v>
      </c>
      <c r="G50" s="300">
        <v>260</v>
      </c>
      <c r="H50" s="300">
        <v>1736</v>
      </c>
      <c r="I50" s="52">
        <v>1090</v>
      </c>
      <c r="J50" s="301">
        <v>1492</v>
      </c>
      <c r="K50" s="301">
        <v>13307</v>
      </c>
      <c r="L50" s="301">
        <v>1028</v>
      </c>
      <c r="M50" s="301">
        <f t="shared" si="5"/>
        <v>69130</v>
      </c>
      <c r="N50" s="1"/>
    </row>
    <row r="51" spans="1:14" ht="12.75">
      <c r="A51" s="173"/>
      <c r="B51" s="302" t="s">
        <v>481</v>
      </c>
      <c r="C51" s="296"/>
      <c r="D51" s="300">
        <v>4228</v>
      </c>
      <c r="E51" s="300">
        <v>74</v>
      </c>
      <c r="F51" s="301">
        <v>321</v>
      </c>
      <c r="G51" s="300">
        <v>77</v>
      </c>
      <c r="H51" s="300">
        <v>455</v>
      </c>
      <c r="I51" s="52">
        <v>1017</v>
      </c>
      <c r="J51" s="301">
        <v>720</v>
      </c>
      <c r="K51" s="301">
        <v>1046</v>
      </c>
      <c r="L51" s="301">
        <v>37</v>
      </c>
      <c r="M51" s="301">
        <f t="shared" si="5"/>
        <v>7975</v>
      </c>
      <c r="N51" s="1"/>
    </row>
    <row r="52" spans="1:14" ht="12.75">
      <c r="A52" s="173"/>
      <c r="B52" s="302" t="s">
        <v>482</v>
      </c>
      <c r="C52" s="296"/>
      <c r="D52" s="300">
        <v>47278</v>
      </c>
      <c r="E52" s="300">
        <v>707</v>
      </c>
      <c r="F52" s="301">
        <v>887</v>
      </c>
      <c r="G52" s="300">
        <v>4109</v>
      </c>
      <c r="H52" s="300">
        <v>2556</v>
      </c>
      <c r="I52" s="52">
        <v>1598</v>
      </c>
      <c r="J52" s="301">
        <v>4440</v>
      </c>
      <c r="K52" s="301">
        <v>6506</v>
      </c>
      <c r="L52" s="301">
        <v>4033</v>
      </c>
      <c r="M52" s="301">
        <f t="shared" si="5"/>
        <v>72114</v>
      </c>
      <c r="N52" s="1"/>
    </row>
    <row r="53" spans="1:14" ht="12.75">
      <c r="A53" s="173"/>
      <c r="B53" s="302" t="s">
        <v>483</v>
      </c>
      <c r="C53" s="296"/>
      <c r="D53" s="300">
        <v>3134</v>
      </c>
      <c r="E53" s="300">
        <v>49</v>
      </c>
      <c r="F53" s="301">
        <v>1</v>
      </c>
      <c r="G53" s="300">
        <v>34</v>
      </c>
      <c r="H53" s="300">
        <v>818</v>
      </c>
      <c r="I53" s="52">
        <v>1490</v>
      </c>
      <c r="J53" s="301">
        <v>545</v>
      </c>
      <c r="K53" s="301">
        <v>102</v>
      </c>
      <c r="L53" s="301">
        <v>5</v>
      </c>
      <c r="M53" s="301">
        <f t="shared" si="5"/>
        <v>6178</v>
      </c>
      <c r="N53" s="1"/>
    </row>
    <row r="54" spans="1:14" ht="12.75">
      <c r="A54" s="173"/>
      <c r="B54" s="302" t="s">
        <v>484</v>
      </c>
      <c r="C54" s="296"/>
      <c r="D54" s="300">
        <v>7156</v>
      </c>
      <c r="E54" s="300"/>
      <c r="F54" s="301">
        <v>28</v>
      </c>
      <c r="G54" s="300">
        <v>287</v>
      </c>
      <c r="H54" s="300">
        <v>24</v>
      </c>
      <c r="I54" s="52">
        <v>104</v>
      </c>
      <c r="J54" s="301">
        <v>108</v>
      </c>
      <c r="K54" s="301">
        <v>4</v>
      </c>
      <c r="L54" s="301">
        <v>3</v>
      </c>
      <c r="M54" s="301">
        <f t="shared" si="5"/>
        <v>7714</v>
      </c>
      <c r="N54" s="1"/>
    </row>
    <row r="55" spans="1:14" ht="12.75">
      <c r="A55" s="173"/>
      <c r="B55" s="302" t="s">
        <v>485</v>
      </c>
      <c r="C55" s="296"/>
      <c r="D55" s="300">
        <v>11422</v>
      </c>
      <c r="E55" s="300">
        <v>39</v>
      </c>
      <c r="F55" s="301">
        <v>88</v>
      </c>
      <c r="G55" s="300">
        <v>3530</v>
      </c>
      <c r="H55" s="300">
        <v>1470</v>
      </c>
      <c r="I55" s="52">
        <v>1007</v>
      </c>
      <c r="J55" s="301">
        <v>995</v>
      </c>
      <c r="K55" s="301">
        <v>3006</v>
      </c>
      <c r="L55" s="301">
        <v>49</v>
      </c>
      <c r="M55" s="301">
        <f t="shared" si="5"/>
        <v>21606</v>
      </c>
      <c r="N55" s="1"/>
    </row>
    <row r="56" spans="1:14" ht="12.75">
      <c r="A56" s="173"/>
      <c r="B56" s="303" t="s">
        <v>149</v>
      </c>
      <c r="C56" s="50"/>
      <c r="D56" s="304">
        <v>19947</v>
      </c>
      <c r="E56" s="304">
        <v>714</v>
      </c>
      <c r="F56" s="304">
        <v>2508</v>
      </c>
      <c r="G56" s="304">
        <v>807</v>
      </c>
      <c r="H56" s="304">
        <v>295</v>
      </c>
      <c r="I56" s="304">
        <v>287</v>
      </c>
      <c r="J56" s="304">
        <v>320</v>
      </c>
      <c r="K56" s="304">
        <v>2818</v>
      </c>
      <c r="L56" s="304">
        <v>3395</v>
      </c>
      <c r="M56" s="304">
        <f t="shared" si="5"/>
        <v>31091</v>
      </c>
      <c r="N56" s="1"/>
    </row>
    <row r="57" spans="1:14" ht="12.75">
      <c r="A57" s="173"/>
      <c r="B57" s="306" t="s">
        <v>358</v>
      </c>
      <c r="C57" s="299"/>
      <c r="D57" s="295">
        <f aca="true" t="shared" si="6" ref="D57:L57">SUM(D46:D56)</f>
        <v>221118</v>
      </c>
      <c r="E57" s="295">
        <f t="shared" si="6"/>
        <v>2863</v>
      </c>
      <c r="F57" s="295">
        <f t="shared" si="6"/>
        <v>10890</v>
      </c>
      <c r="G57" s="295">
        <f t="shared" si="6"/>
        <v>9408</v>
      </c>
      <c r="H57" s="295">
        <f t="shared" si="6"/>
        <v>9944</v>
      </c>
      <c r="I57" s="295">
        <f t="shared" si="6"/>
        <v>11085</v>
      </c>
      <c r="J57" s="295">
        <f t="shared" si="6"/>
        <v>17037</v>
      </c>
      <c r="K57" s="295">
        <f t="shared" si="6"/>
        <v>47583</v>
      </c>
      <c r="L57" s="295">
        <f t="shared" si="6"/>
        <v>16578</v>
      </c>
      <c r="M57" s="295">
        <f t="shared" si="5"/>
        <v>346506</v>
      </c>
      <c r="N57" s="1"/>
    </row>
    <row r="58" spans="1:14" ht="6" customHeight="1">
      <c r="A58" s="173"/>
      <c r="B58" s="307"/>
      <c r="C58" s="52"/>
      <c r="D58" s="28"/>
      <c r="E58" s="28"/>
      <c r="F58" s="28"/>
      <c r="G58" s="28"/>
      <c r="H58" s="28"/>
      <c r="I58" s="28"/>
      <c r="J58" s="28"/>
      <c r="K58" s="28"/>
      <c r="L58" s="28"/>
      <c r="M58" s="28"/>
      <c r="N58" s="1"/>
    </row>
    <row r="59" spans="1:14" ht="12.75">
      <c r="A59" s="173"/>
      <c r="B59" s="307" t="s">
        <v>486</v>
      </c>
      <c r="C59" s="52"/>
      <c r="D59" s="300">
        <v>56752</v>
      </c>
      <c r="E59" s="300">
        <v>160</v>
      </c>
      <c r="F59" s="300">
        <v>841</v>
      </c>
      <c r="G59" s="300">
        <v>515</v>
      </c>
      <c r="H59" s="300">
        <v>5721</v>
      </c>
      <c r="I59" s="300">
        <v>3402</v>
      </c>
      <c r="J59" s="300">
        <v>10819</v>
      </c>
      <c r="K59" s="300">
        <v>42010</v>
      </c>
      <c r="L59" s="300">
        <v>682</v>
      </c>
      <c r="M59" s="300">
        <f>SUM(D59:L59)</f>
        <v>120902</v>
      </c>
      <c r="N59" s="1"/>
    </row>
    <row r="60" spans="1:14" ht="12.75">
      <c r="A60" s="173"/>
      <c r="B60" s="303" t="s">
        <v>487</v>
      </c>
      <c r="C60" s="50"/>
      <c r="D60" s="305">
        <v>72275</v>
      </c>
      <c r="E60" s="305">
        <v>1</v>
      </c>
      <c r="F60" s="305">
        <v>154</v>
      </c>
      <c r="G60" s="305"/>
      <c r="H60" s="305"/>
      <c r="I60" s="305">
        <v>2049</v>
      </c>
      <c r="J60" s="305">
        <v>17</v>
      </c>
      <c r="K60" s="305">
        <v>23697</v>
      </c>
      <c r="L60" s="305"/>
      <c r="M60" s="305">
        <f>SUM(D60:L60)</f>
        <v>98193</v>
      </c>
      <c r="N60" s="1"/>
    </row>
    <row r="61" spans="1:14" ht="12.75">
      <c r="A61" s="173"/>
      <c r="B61" s="306" t="s">
        <v>488</v>
      </c>
      <c r="C61" s="299"/>
      <c r="D61" s="297">
        <f aca="true" t="shared" si="7" ref="D61:L61">SUM(D59:D60)</f>
        <v>129027</v>
      </c>
      <c r="E61" s="297">
        <f t="shared" si="7"/>
        <v>161</v>
      </c>
      <c r="F61" s="297">
        <f t="shared" si="7"/>
        <v>995</v>
      </c>
      <c r="G61" s="297">
        <f t="shared" si="7"/>
        <v>515</v>
      </c>
      <c r="H61" s="297">
        <f t="shared" si="7"/>
        <v>5721</v>
      </c>
      <c r="I61" s="297">
        <f t="shared" si="7"/>
        <v>5451</v>
      </c>
      <c r="J61" s="297">
        <f t="shared" si="7"/>
        <v>10836</v>
      </c>
      <c r="K61" s="297">
        <f t="shared" si="7"/>
        <v>65707</v>
      </c>
      <c r="L61" s="297">
        <f t="shared" si="7"/>
        <v>682</v>
      </c>
      <c r="M61" s="297">
        <f>SUM(D61:L61)</f>
        <v>219095</v>
      </c>
      <c r="N61" s="1"/>
    </row>
    <row r="62" spans="1:14" ht="6" customHeight="1">
      <c r="A62" s="173"/>
      <c r="B62" s="307"/>
      <c r="C62" s="52"/>
      <c r="D62" s="28"/>
      <c r="E62" s="28"/>
      <c r="F62" s="28"/>
      <c r="G62" s="28"/>
      <c r="H62" s="28"/>
      <c r="I62" s="28"/>
      <c r="J62" s="28"/>
      <c r="K62" s="28"/>
      <c r="L62" s="28"/>
      <c r="M62" s="28"/>
      <c r="N62" s="1"/>
    </row>
    <row r="63" spans="1:14" ht="12.75">
      <c r="A63" s="173"/>
      <c r="B63" s="306" t="s">
        <v>489</v>
      </c>
      <c r="C63" s="299"/>
      <c r="D63" s="295">
        <v>6178</v>
      </c>
      <c r="E63" s="295">
        <v>58</v>
      </c>
      <c r="F63" s="295">
        <v>145</v>
      </c>
      <c r="G63" s="295">
        <v>926</v>
      </c>
      <c r="H63" s="295">
        <v>1565</v>
      </c>
      <c r="I63" s="295">
        <v>123</v>
      </c>
      <c r="J63" s="295">
        <v>1810</v>
      </c>
      <c r="K63" s="295">
        <v>51763</v>
      </c>
      <c r="L63" s="295">
        <v>99</v>
      </c>
      <c r="M63" s="295">
        <f>SUM(D63:L63)</f>
        <v>62667</v>
      </c>
      <c r="N63" s="1"/>
    </row>
    <row r="64" spans="1:14" ht="6" customHeight="1">
      <c r="A64" s="173"/>
      <c r="B64" s="307"/>
      <c r="C64" s="52"/>
      <c r="D64" s="28"/>
      <c r="E64" s="28"/>
      <c r="F64" s="28"/>
      <c r="G64" s="28"/>
      <c r="H64" s="28"/>
      <c r="I64" s="28"/>
      <c r="J64" s="28"/>
      <c r="K64" s="28"/>
      <c r="L64" s="28"/>
      <c r="M64" s="28"/>
      <c r="N64" s="1"/>
    </row>
    <row r="65" spans="1:14" ht="12.75">
      <c r="A65" s="173"/>
      <c r="B65" s="307" t="s">
        <v>490</v>
      </c>
      <c r="C65" s="52"/>
      <c r="D65" s="27">
        <v>271997</v>
      </c>
      <c r="E65" s="27"/>
      <c r="F65" s="27">
        <v>3034</v>
      </c>
      <c r="G65" s="27"/>
      <c r="H65" s="27">
        <v>14486</v>
      </c>
      <c r="I65" s="27">
        <v>8713</v>
      </c>
      <c r="J65" s="27">
        <v>18944</v>
      </c>
      <c r="K65" s="27">
        <v>58146</v>
      </c>
      <c r="L65" s="27">
        <v>2634</v>
      </c>
      <c r="M65" s="27">
        <f>SUM(D65:L65)</f>
        <v>377954</v>
      </c>
      <c r="N65" s="1"/>
    </row>
    <row r="66" spans="1:14" ht="12.75">
      <c r="A66" s="173"/>
      <c r="B66" s="303" t="s">
        <v>149</v>
      </c>
      <c r="C66" s="50"/>
      <c r="D66" s="304">
        <v>23670</v>
      </c>
      <c r="E66" s="304">
        <v>2821</v>
      </c>
      <c r="F66" s="304">
        <v>9736</v>
      </c>
      <c r="G66" s="304">
        <v>706</v>
      </c>
      <c r="H66" s="304">
        <v>2312</v>
      </c>
      <c r="I66" s="304">
        <v>2314</v>
      </c>
      <c r="J66" s="304">
        <v>1390</v>
      </c>
      <c r="K66" s="304">
        <v>7546</v>
      </c>
      <c r="L66" s="304">
        <v>2749</v>
      </c>
      <c r="M66" s="304">
        <f>SUM(D66:L66)</f>
        <v>53244</v>
      </c>
      <c r="N66" s="1"/>
    </row>
    <row r="67" spans="1:14" ht="12.75">
      <c r="A67" s="173"/>
      <c r="B67" s="306" t="s">
        <v>491</v>
      </c>
      <c r="C67" s="299"/>
      <c r="D67" s="295">
        <f aca="true" t="shared" si="8" ref="D67:L67">SUM(D65:D66)</f>
        <v>295667</v>
      </c>
      <c r="E67" s="295">
        <f t="shared" si="8"/>
        <v>2821</v>
      </c>
      <c r="F67" s="295">
        <f t="shared" si="8"/>
        <v>12770</v>
      </c>
      <c r="G67" s="295">
        <f t="shared" si="8"/>
        <v>706</v>
      </c>
      <c r="H67" s="295">
        <f t="shared" si="8"/>
        <v>16798</v>
      </c>
      <c r="I67" s="295">
        <f t="shared" si="8"/>
        <v>11027</v>
      </c>
      <c r="J67" s="295">
        <f t="shared" si="8"/>
        <v>20334</v>
      </c>
      <c r="K67" s="295">
        <f t="shared" si="8"/>
        <v>65692</v>
      </c>
      <c r="L67" s="295">
        <f t="shared" si="8"/>
        <v>5383</v>
      </c>
      <c r="M67" s="295">
        <f>SUM(D67:L67)</f>
        <v>431198</v>
      </c>
      <c r="N67" s="1"/>
    </row>
    <row r="68" spans="1:14" ht="6" customHeight="1">
      <c r="A68" s="173"/>
      <c r="B68" s="303"/>
      <c r="C68" s="304"/>
      <c r="D68" s="304"/>
      <c r="E68" s="304"/>
      <c r="F68" s="304"/>
      <c r="G68" s="304"/>
      <c r="H68" s="304"/>
      <c r="I68" s="304"/>
      <c r="J68" s="304"/>
      <c r="K68" s="304"/>
      <c r="L68" s="304"/>
      <c r="M68" s="304"/>
      <c r="N68" s="1"/>
    </row>
    <row r="69" spans="1:14" ht="13.5" thickBot="1">
      <c r="A69" s="173"/>
      <c r="B69" s="308" t="s">
        <v>495</v>
      </c>
      <c r="C69" s="309"/>
      <c r="D69" s="309">
        <f aca="true" t="shared" si="9" ref="D69:L69">+D44+D57+D61+D63+D67</f>
        <v>697252</v>
      </c>
      <c r="E69" s="309">
        <f t="shared" si="9"/>
        <v>14275</v>
      </c>
      <c r="F69" s="309">
        <f t="shared" si="9"/>
        <v>26998</v>
      </c>
      <c r="G69" s="309">
        <f t="shared" si="9"/>
        <v>12136</v>
      </c>
      <c r="H69" s="309">
        <f t="shared" si="9"/>
        <v>34103</v>
      </c>
      <c r="I69" s="309">
        <f t="shared" si="9"/>
        <v>27841</v>
      </c>
      <c r="J69" s="309">
        <f t="shared" si="9"/>
        <v>50231</v>
      </c>
      <c r="K69" s="309">
        <f t="shared" si="9"/>
        <v>288713</v>
      </c>
      <c r="L69" s="309">
        <f t="shared" si="9"/>
        <v>31208</v>
      </c>
      <c r="M69" s="309">
        <f>SUM(D69:L69)</f>
        <v>1182757</v>
      </c>
      <c r="N69" s="1"/>
    </row>
    <row r="70" spans="1:14" ht="6" customHeight="1">
      <c r="A70" s="173"/>
      <c r="B70" s="311"/>
      <c r="C70" s="295"/>
      <c r="D70" s="295"/>
      <c r="E70" s="295"/>
      <c r="F70" s="295"/>
      <c r="G70" s="295"/>
      <c r="H70" s="295"/>
      <c r="I70" s="295"/>
      <c r="J70" s="295"/>
      <c r="K70" s="295"/>
      <c r="L70" s="295"/>
      <c r="M70" s="295"/>
      <c r="N70" s="1"/>
    </row>
    <row r="71" spans="1:14" ht="12.75">
      <c r="A71" s="173"/>
      <c r="B71" s="307" t="s">
        <v>496</v>
      </c>
      <c r="C71" s="52"/>
      <c r="D71" s="300"/>
      <c r="E71" s="300"/>
      <c r="F71" s="300"/>
      <c r="G71" s="300"/>
      <c r="H71" s="300"/>
      <c r="I71" s="300"/>
      <c r="J71" s="300"/>
      <c r="K71" s="300"/>
      <c r="L71" s="300"/>
      <c r="M71" s="300">
        <v>30885</v>
      </c>
      <c r="N71" s="1"/>
    </row>
    <row r="72" spans="1:14" ht="12.75">
      <c r="A72" s="173"/>
      <c r="B72" s="307" t="s">
        <v>497</v>
      </c>
      <c r="C72" s="52"/>
      <c r="D72" s="300"/>
      <c r="E72" s="300"/>
      <c r="F72" s="300"/>
      <c r="G72" s="300"/>
      <c r="H72" s="300"/>
      <c r="I72" s="300"/>
      <c r="J72" s="300"/>
      <c r="K72" s="300"/>
      <c r="L72" s="300"/>
      <c r="M72" s="300">
        <v>63449</v>
      </c>
      <c r="N72" s="1"/>
    </row>
    <row r="73" spans="1:14" ht="12.75">
      <c r="A73" s="173"/>
      <c r="B73" s="307" t="s">
        <v>216</v>
      </c>
      <c r="C73" s="52"/>
      <c r="D73" s="300"/>
      <c r="E73" s="300"/>
      <c r="F73" s="300"/>
      <c r="G73" s="300"/>
      <c r="H73" s="300"/>
      <c r="I73" s="300"/>
      <c r="J73" s="300"/>
      <c r="K73" s="300"/>
      <c r="L73" s="300"/>
      <c r="M73" s="300">
        <v>91333</v>
      </c>
      <c r="N73" s="1"/>
    </row>
    <row r="74" spans="1:14" ht="12.75">
      <c r="A74" s="173"/>
      <c r="B74" s="307" t="s">
        <v>498</v>
      </c>
      <c r="C74" s="52"/>
      <c r="D74" s="300"/>
      <c r="E74" s="300"/>
      <c r="F74" s="300"/>
      <c r="G74" s="300"/>
      <c r="H74" s="300"/>
      <c r="I74" s="300"/>
      <c r="J74" s="300"/>
      <c r="K74" s="300"/>
      <c r="L74" s="300"/>
      <c r="M74" s="300">
        <v>-14919</v>
      </c>
      <c r="N74" s="1"/>
    </row>
    <row r="75" spans="1:14" ht="12.75">
      <c r="A75" s="173"/>
      <c r="B75" s="303" t="s">
        <v>499</v>
      </c>
      <c r="C75" s="50"/>
      <c r="D75" s="305"/>
      <c r="E75" s="305"/>
      <c r="F75" s="305"/>
      <c r="G75" s="305"/>
      <c r="H75" s="305"/>
      <c r="I75" s="305"/>
      <c r="J75" s="305"/>
      <c r="K75" s="305"/>
      <c r="L75" s="305"/>
      <c r="M75" s="305">
        <f>-73868-569-1</f>
        <v>-74438</v>
      </c>
      <c r="N75" s="1"/>
    </row>
    <row r="76" spans="1:14" ht="15.75" customHeight="1" thickBot="1">
      <c r="A76" s="173"/>
      <c r="B76" s="470" t="s">
        <v>500</v>
      </c>
      <c r="C76" s="471"/>
      <c r="D76" s="472"/>
      <c r="E76" s="472"/>
      <c r="F76" s="472"/>
      <c r="G76" s="472"/>
      <c r="H76" s="472"/>
      <c r="I76" s="472"/>
      <c r="J76" s="472"/>
      <c r="K76" s="472"/>
      <c r="L76" s="472"/>
      <c r="M76" s="472">
        <f>+M69+M71+M72+M73+M74+M75</f>
        <v>1279067</v>
      </c>
      <c r="N76" s="1"/>
    </row>
    <row r="77" spans="1:14" ht="3.75" customHeight="1">
      <c r="A77" s="173"/>
      <c r="B77" s="9"/>
      <c r="C77" s="30"/>
      <c r="D77" s="30"/>
      <c r="E77" s="30"/>
      <c r="F77" s="30"/>
      <c r="G77" s="30"/>
      <c r="H77" s="30"/>
      <c r="I77" s="30"/>
      <c r="J77" s="30"/>
      <c r="K77" s="30"/>
      <c r="L77" s="30"/>
      <c r="M77" s="30"/>
      <c r="N77" s="1"/>
    </row>
    <row r="78" spans="1:14" ht="12.75">
      <c r="A78" s="173"/>
      <c r="B78" s="9" t="s">
        <v>501</v>
      </c>
      <c r="C78" s="30"/>
      <c r="D78" s="30"/>
      <c r="E78" s="30"/>
      <c r="F78" s="30"/>
      <c r="G78" s="30"/>
      <c r="H78" s="30"/>
      <c r="I78" s="30"/>
      <c r="J78" s="30"/>
      <c r="K78" s="30"/>
      <c r="L78" s="30"/>
      <c r="M78" s="30"/>
      <c r="N78" s="1"/>
    </row>
    <row r="79" spans="2:14" ht="12.75">
      <c r="B79" s="574"/>
      <c r="C79" s="280"/>
      <c r="D79" s="280"/>
      <c r="E79" s="280"/>
      <c r="F79" s="280"/>
      <c r="G79" s="280"/>
      <c r="H79" s="280"/>
      <c r="I79" s="280"/>
      <c r="J79" s="280"/>
      <c r="K79" s="280"/>
      <c r="L79" s="280"/>
      <c r="M79" s="280"/>
      <c r="N79" s="1"/>
    </row>
    <row r="80" spans="2:14" ht="12.75">
      <c r="B80" s="574"/>
      <c r="C80" s="280"/>
      <c r="D80" s="280"/>
      <c r="E80" s="280"/>
      <c r="F80" s="280"/>
      <c r="G80" s="280"/>
      <c r="H80" s="280"/>
      <c r="I80" s="280"/>
      <c r="J80" s="280"/>
      <c r="K80" s="280"/>
      <c r="L80" s="280"/>
      <c r="M80" s="280"/>
      <c r="N80" s="1"/>
    </row>
    <row r="81" spans="2:14" ht="12.75">
      <c r="B81" s="574"/>
      <c r="C81" s="280"/>
      <c r="D81" s="280"/>
      <c r="E81" s="280"/>
      <c r="F81" s="280"/>
      <c r="G81" s="280"/>
      <c r="H81" s="280"/>
      <c r="I81" s="280"/>
      <c r="J81" s="280"/>
      <c r="K81" s="280"/>
      <c r="L81" s="280"/>
      <c r="M81" s="280"/>
      <c r="N81" s="1"/>
    </row>
    <row r="82" spans="2:14" ht="12.75">
      <c r="B82" s="574"/>
      <c r="C82" s="280"/>
      <c r="D82" s="280"/>
      <c r="E82" s="280"/>
      <c r="F82" s="280"/>
      <c r="G82" s="280"/>
      <c r="H82" s="280"/>
      <c r="I82" s="280"/>
      <c r="J82" s="280"/>
      <c r="K82" s="280"/>
      <c r="L82" s="280"/>
      <c r="M82" s="280"/>
      <c r="N82" s="1"/>
    </row>
    <row r="83" spans="2:14" ht="12.75">
      <c r="B83" s="1"/>
      <c r="C83" s="280"/>
      <c r="D83" s="280"/>
      <c r="E83" s="280"/>
      <c r="F83" s="280"/>
      <c r="G83" s="280"/>
      <c r="H83" s="280"/>
      <c r="I83" s="280"/>
      <c r="J83" s="280"/>
      <c r="K83" s="280"/>
      <c r="L83" s="280"/>
      <c r="M83" s="280"/>
      <c r="N83" s="1"/>
    </row>
    <row r="84" spans="2:14" ht="12.75">
      <c r="B84" s="1"/>
      <c r="C84" s="280"/>
      <c r="D84" s="280"/>
      <c r="E84" s="280"/>
      <c r="F84" s="280"/>
      <c r="G84" s="280"/>
      <c r="H84" s="280"/>
      <c r="I84" s="280"/>
      <c r="J84" s="280"/>
      <c r="K84" s="280"/>
      <c r="L84" s="280"/>
      <c r="M84" s="280"/>
      <c r="N84" s="1"/>
    </row>
    <row r="85" spans="2:14" ht="12.75">
      <c r="B85" s="1"/>
      <c r="C85" s="280"/>
      <c r="D85" s="280"/>
      <c r="E85" s="280"/>
      <c r="F85" s="280"/>
      <c r="G85" s="280"/>
      <c r="H85" s="280"/>
      <c r="I85" s="280"/>
      <c r="J85" s="280"/>
      <c r="K85" s="280"/>
      <c r="L85" s="280"/>
      <c r="M85" s="280"/>
      <c r="N85" s="564"/>
    </row>
    <row r="86" spans="2:14" ht="12.75">
      <c r="B86" s="1"/>
      <c r="C86" s="280"/>
      <c r="D86" s="280"/>
      <c r="E86" s="280"/>
      <c r="F86" s="280"/>
      <c r="G86" s="280"/>
      <c r="H86" s="280"/>
      <c r="I86" s="280"/>
      <c r="J86" s="280"/>
      <c r="K86" s="280"/>
      <c r="L86" s="280"/>
      <c r="M86" s="280"/>
      <c r="N86" s="564"/>
    </row>
    <row r="87" spans="2:14" ht="12.75">
      <c r="B87" s="1"/>
      <c r="C87" s="280"/>
      <c r="D87" s="280"/>
      <c r="E87" s="280"/>
      <c r="F87" s="280"/>
      <c r="G87" s="280"/>
      <c r="H87" s="280"/>
      <c r="I87" s="280"/>
      <c r="J87" s="280"/>
      <c r="K87" s="280"/>
      <c r="L87" s="280"/>
      <c r="M87" s="280"/>
      <c r="N87" s="564"/>
    </row>
    <row r="88" spans="2:14" ht="12.75">
      <c r="B88" s="574"/>
      <c r="C88" s="280"/>
      <c r="D88" s="280"/>
      <c r="E88" s="280"/>
      <c r="F88" s="280"/>
      <c r="G88" s="280"/>
      <c r="H88" s="280"/>
      <c r="I88" s="280"/>
      <c r="J88" s="280"/>
      <c r="K88" s="280"/>
      <c r="L88" s="280"/>
      <c r="M88" s="280"/>
      <c r="N88" s="564"/>
    </row>
    <row r="89" spans="2:14" ht="12.75">
      <c r="B89" s="574"/>
      <c r="C89" s="280"/>
      <c r="D89" s="280"/>
      <c r="E89" s="280"/>
      <c r="F89" s="280"/>
      <c r="G89" s="280"/>
      <c r="H89" s="280"/>
      <c r="I89" s="280"/>
      <c r="J89" s="280"/>
      <c r="K89" s="280"/>
      <c r="L89" s="280"/>
      <c r="M89" s="280"/>
      <c r="N89" s="564"/>
    </row>
    <row r="90" spans="2:14" ht="12.75">
      <c r="B90" s="574"/>
      <c r="C90" s="280"/>
      <c r="D90" s="280"/>
      <c r="E90" s="280"/>
      <c r="F90" s="280"/>
      <c r="G90" s="280"/>
      <c r="H90" s="280"/>
      <c r="I90" s="280"/>
      <c r="J90" s="280"/>
      <c r="K90" s="280"/>
      <c r="L90" s="280"/>
      <c r="M90" s="280"/>
      <c r="N90" s="564"/>
    </row>
    <row r="91" spans="2:14" ht="12.75">
      <c r="B91" s="574"/>
      <c r="C91" s="280"/>
      <c r="D91" s="280"/>
      <c r="E91" s="280"/>
      <c r="F91" s="280"/>
      <c r="G91" s="280"/>
      <c r="H91" s="280"/>
      <c r="I91" s="280"/>
      <c r="J91" s="280"/>
      <c r="K91" s="280"/>
      <c r="L91" s="280"/>
      <c r="M91" s="280"/>
      <c r="N91" s="564"/>
    </row>
    <row r="92" spans="2:14" ht="12.75">
      <c r="B92" s="574"/>
      <c r="C92" s="280"/>
      <c r="D92" s="280"/>
      <c r="E92" s="280"/>
      <c r="F92" s="280"/>
      <c r="G92" s="280"/>
      <c r="H92" s="280"/>
      <c r="I92" s="280"/>
      <c r="J92" s="280"/>
      <c r="K92" s="280"/>
      <c r="L92" s="280"/>
      <c r="M92" s="280"/>
      <c r="N92" s="564"/>
    </row>
    <row r="93" spans="2:14" ht="12.75">
      <c r="B93" s="574"/>
      <c r="C93" s="280"/>
      <c r="D93" s="280"/>
      <c r="E93" s="280"/>
      <c r="F93" s="280"/>
      <c r="G93" s="280"/>
      <c r="H93" s="280"/>
      <c r="I93" s="280"/>
      <c r="J93" s="280"/>
      <c r="K93" s="280"/>
      <c r="L93" s="280"/>
      <c r="M93" s="280"/>
      <c r="N93" s="564"/>
    </row>
    <row r="94" spans="2:14" ht="12.75">
      <c r="B94" s="574"/>
      <c r="C94" s="280"/>
      <c r="D94" s="280"/>
      <c r="E94" s="280"/>
      <c r="F94" s="280"/>
      <c r="G94" s="280"/>
      <c r="H94" s="280"/>
      <c r="I94" s="280"/>
      <c r="J94" s="280"/>
      <c r="K94" s="280"/>
      <c r="L94" s="280"/>
      <c r="M94" s="280"/>
      <c r="N94" s="564"/>
    </row>
    <row r="95" spans="2:14" ht="12.75">
      <c r="B95" s="574"/>
      <c r="C95" s="280"/>
      <c r="D95" s="280"/>
      <c r="E95" s="280"/>
      <c r="F95" s="280"/>
      <c r="G95" s="280"/>
      <c r="H95" s="280"/>
      <c r="I95" s="280"/>
      <c r="J95" s="280"/>
      <c r="K95" s="280"/>
      <c r="L95" s="280"/>
      <c r="M95" s="280"/>
      <c r="N95" s="564"/>
    </row>
    <row r="96" spans="2:14" ht="12.75">
      <c r="B96" s="574"/>
      <c r="C96" s="280"/>
      <c r="D96" s="280"/>
      <c r="E96" s="280"/>
      <c r="F96" s="280"/>
      <c r="G96" s="280"/>
      <c r="H96" s="280"/>
      <c r="I96" s="280"/>
      <c r="J96" s="280"/>
      <c r="K96" s="280"/>
      <c r="L96" s="280"/>
      <c r="M96" s="280"/>
      <c r="N96" s="564"/>
    </row>
    <row r="97" spans="2:14" ht="12.75">
      <c r="B97" s="574"/>
      <c r="C97" s="280"/>
      <c r="D97" s="280"/>
      <c r="E97" s="280"/>
      <c r="F97" s="280"/>
      <c r="G97" s="280"/>
      <c r="H97" s="280"/>
      <c r="I97" s="280"/>
      <c r="J97" s="280"/>
      <c r="K97" s="280"/>
      <c r="L97" s="280"/>
      <c r="M97" s="280"/>
      <c r="N97" s="564"/>
    </row>
    <row r="98" spans="2:14" ht="12.75">
      <c r="B98" s="574"/>
      <c r="C98" s="280"/>
      <c r="D98" s="280"/>
      <c r="E98" s="280"/>
      <c r="F98" s="280"/>
      <c r="G98" s="280"/>
      <c r="H98" s="280"/>
      <c r="I98" s="280"/>
      <c r="J98" s="280"/>
      <c r="K98" s="280"/>
      <c r="L98" s="280"/>
      <c r="M98" s="280"/>
      <c r="N98" s="564"/>
    </row>
    <row r="99" spans="2:14" ht="12.75">
      <c r="B99" s="574"/>
      <c r="C99" s="280"/>
      <c r="D99" s="280"/>
      <c r="E99" s="280"/>
      <c r="F99" s="280"/>
      <c r="G99" s="280"/>
      <c r="H99" s="280"/>
      <c r="I99" s="280"/>
      <c r="J99" s="280"/>
      <c r="K99" s="280"/>
      <c r="L99" s="280"/>
      <c r="M99" s="280"/>
      <c r="N99" s="564"/>
    </row>
    <row r="100" spans="2:14" ht="12.75">
      <c r="B100" s="574"/>
      <c r="C100" s="280"/>
      <c r="D100" s="280"/>
      <c r="E100" s="280"/>
      <c r="F100" s="280"/>
      <c r="G100" s="280"/>
      <c r="H100" s="280"/>
      <c r="I100" s="280"/>
      <c r="J100" s="280"/>
      <c r="K100" s="280"/>
      <c r="L100" s="280"/>
      <c r="M100" s="280"/>
      <c r="N100" s="564"/>
    </row>
    <row r="101" spans="2:14" ht="12.75">
      <c r="B101" s="574"/>
      <c r="C101" s="280"/>
      <c r="D101" s="280"/>
      <c r="E101" s="280"/>
      <c r="F101" s="280"/>
      <c r="G101" s="280"/>
      <c r="H101" s="280"/>
      <c r="I101" s="280"/>
      <c r="J101" s="280"/>
      <c r="K101" s="280"/>
      <c r="L101" s="280"/>
      <c r="M101" s="280"/>
      <c r="N101" s="564"/>
    </row>
    <row r="102" spans="2:14" ht="12.75">
      <c r="B102" s="574"/>
      <c r="C102" s="280"/>
      <c r="D102" s="280"/>
      <c r="E102" s="280"/>
      <c r="F102" s="280"/>
      <c r="G102" s="280"/>
      <c r="H102" s="280"/>
      <c r="I102" s="280"/>
      <c r="J102" s="280"/>
      <c r="K102" s="280"/>
      <c r="L102" s="280"/>
      <c r="M102" s="280"/>
      <c r="N102" s="564"/>
    </row>
    <row r="103" spans="2:14" ht="12.75">
      <c r="B103" s="574"/>
      <c r="C103" s="280"/>
      <c r="D103" s="280"/>
      <c r="E103" s="280"/>
      <c r="F103" s="280"/>
      <c r="G103" s="280"/>
      <c r="H103" s="280"/>
      <c r="I103" s="280"/>
      <c r="J103" s="280"/>
      <c r="K103" s="280"/>
      <c r="L103" s="280"/>
      <c r="M103" s="280"/>
      <c r="N103" s="564"/>
    </row>
    <row r="104" spans="2:14" ht="12.75">
      <c r="B104" s="574"/>
      <c r="C104" s="280"/>
      <c r="D104" s="280"/>
      <c r="E104" s="280"/>
      <c r="F104" s="280"/>
      <c r="G104" s="280"/>
      <c r="H104" s="280"/>
      <c r="I104" s="280"/>
      <c r="J104" s="280"/>
      <c r="K104" s="280"/>
      <c r="L104" s="280"/>
      <c r="M104" s="280"/>
      <c r="N104" s="564"/>
    </row>
    <row r="105" spans="2:14" ht="12.75">
      <c r="B105" s="574"/>
      <c r="C105" s="280"/>
      <c r="D105" s="280"/>
      <c r="E105" s="280"/>
      <c r="F105" s="280"/>
      <c r="G105" s="280"/>
      <c r="H105" s="280"/>
      <c r="I105" s="280"/>
      <c r="J105" s="280"/>
      <c r="K105" s="280"/>
      <c r="L105" s="280"/>
      <c r="M105" s="280"/>
      <c r="N105" s="564"/>
    </row>
    <row r="106" spans="2:14" ht="12.75">
      <c r="B106" s="574"/>
      <c r="C106" s="280"/>
      <c r="D106" s="280"/>
      <c r="E106" s="280"/>
      <c r="F106" s="280"/>
      <c r="G106" s="280"/>
      <c r="H106" s="280"/>
      <c r="I106" s="280"/>
      <c r="J106" s="280"/>
      <c r="K106" s="280"/>
      <c r="L106" s="280"/>
      <c r="M106" s="280"/>
      <c r="N106" s="564"/>
    </row>
    <row r="107" spans="2:14" ht="12.75">
      <c r="B107" s="574"/>
      <c r="C107" s="280"/>
      <c r="D107" s="280"/>
      <c r="E107" s="280"/>
      <c r="F107" s="280"/>
      <c r="G107" s="280"/>
      <c r="H107" s="280"/>
      <c r="I107" s="280"/>
      <c r="J107" s="280"/>
      <c r="K107" s="280"/>
      <c r="L107" s="280"/>
      <c r="M107" s="280"/>
      <c r="N107" s="564"/>
    </row>
    <row r="108" spans="2:14" ht="12.75">
      <c r="B108" s="574"/>
      <c r="C108" s="280"/>
      <c r="D108" s="280"/>
      <c r="E108" s="280"/>
      <c r="F108" s="280"/>
      <c r="G108" s="280"/>
      <c r="H108" s="280"/>
      <c r="I108" s="280"/>
      <c r="J108" s="280"/>
      <c r="K108" s="280"/>
      <c r="L108" s="280"/>
      <c r="M108" s="280"/>
      <c r="N108" s="564"/>
    </row>
    <row r="109" spans="2:14" ht="12.75">
      <c r="B109" s="574"/>
      <c r="C109" s="280"/>
      <c r="D109" s="280"/>
      <c r="E109" s="280"/>
      <c r="F109" s="280"/>
      <c r="G109" s="280"/>
      <c r="H109" s="280"/>
      <c r="I109" s="280"/>
      <c r="J109" s="280"/>
      <c r="K109" s="280"/>
      <c r="L109" s="280"/>
      <c r="M109" s="280"/>
      <c r="N109" s="564"/>
    </row>
    <row r="110" spans="2:14" ht="12.75">
      <c r="B110" s="574"/>
      <c r="C110" s="280"/>
      <c r="D110" s="280"/>
      <c r="E110" s="280"/>
      <c r="F110" s="280"/>
      <c r="G110" s="280"/>
      <c r="H110" s="280"/>
      <c r="I110" s="280"/>
      <c r="J110" s="280"/>
      <c r="K110" s="280"/>
      <c r="L110" s="280"/>
      <c r="M110" s="280"/>
      <c r="N110" s="564"/>
    </row>
    <row r="111" spans="2:14" ht="12.75">
      <c r="B111" s="574"/>
      <c r="C111" s="280"/>
      <c r="D111" s="280"/>
      <c r="E111" s="280"/>
      <c r="F111" s="280"/>
      <c r="G111" s="280"/>
      <c r="H111" s="280"/>
      <c r="I111" s="280"/>
      <c r="J111" s="280"/>
      <c r="K111" s="280"/>
      <c r="L111" s="280"/>
      <c r="M111" s="280"/>
      <c r="N111" s="564"/>
    </row>
    <row r="112" spans="2:14" ht="12.75">
      <c r="B112" s="574"/>
      <c r="C112" s="280"/>
      <c r="D112" s="280"/>
      <c r="E112" s="280"/>
      <c r="F112" s="280"/>
      <c r="G112" s="280"/>
      <c r="H112" s="280"/>
      <c r="I112" s="280"/>
      <c r="J112" s="280"/>
      <c r="K112" s="280"/>
      <c r="L112" s="280"/>
      <c r="M112" s="280"/>
      <c r="N112" s="564"/>
    </row>
    <row r="113" spans="2:14" ht="12.75">
      <c r="B113" s="574"/>
      <c r="C113" s="280"/>
      <c r="D113" s="280"/>
      <c r="E113" s="280"/>
      <c r="F113" s="280"/>
      <c r="G113" s="280"/>
      <c r="H113" s="280"/>
      <c r="I113" s="280"/>
      <c r="J113" s="280"/>
      <c r="K113" s="280"/>
      <c r="L113" s="280"/>
      <c r="M113" s="280"/>
      <c r="N113" s="564"/>
    </row>
    <row r="114" spans="2:14" ht="12.75">
      <c r="B114" s="574"/>
      <c r="C114" s="280"/>
      <c r="D114" s="280"/>
      <c r="E114" s="280"/>
      <c r="F114" s="280"/>
      <c r="G114" s="280"/>
      <c r="H114" s="280"/>
      <c r="I114" s="280"/>
      <c r="J114" s="280"/>
      <c r="K114" s="280"/>
      <c r="L114" s="280"/>
      <c r="M114" s="280"/>
      <c r="N114" s="564"/>
    </row>
    <row r="115" spans="2:14" ht="12.75">
      <c r="B115" s="574"/>
      <c r="C115" s="280"/>
      <c r="D115" s="280"/>
      <c r="E115" s="280"/>
      <c r="F115" s="280"/>
      <c r="G115" s="280"/>
      <c r="H115" s="280"/>
      <c r="I115" s="280"/>
      <c r="J115" s="280"/>
      <c r="K115" s="280"/>
      <c r="L115" s="280"/>
      <c r="M115" s="280"/>
      <c r="N115" s="564"/>
    </row>
    <row r="116" spans="2:14" ht="12.75">
      <c r="B116" s="574"/>
      <c r="C116" s="280"/>
      <c r="D116" s="280"/>
      <c r="E116" s="280"/>
      <c r="F116" s="280"/>
      <c r="G116" s="280"/>
      <c r="H116" s="280"/>
      <c r="I116" s="280"/>
      <c r="J116" s="280"/>
      <c r="K116" s="280"/>
      <c r="L116" s="280"/>
      <c r="M116" s="280"/>
      <c r="N116" s="564"/>
    </row>
    <row r="117" spans="2:14" ht="12.75">
      <c r="B117" s="574"/>
      <c r="C117" s="280"/>
      <c r="D117" s="280"/>
      <c r="E117" s="280"/>
      <c r="F117" s="280"/>
      <c r="G117" s="280"/>
      <c r="H117" s="280"/>
      <c r="I117" s="280"/>
      <c r="J117" s="280"/>
      <c r="K117" s="280"/>
      <c r="L117" s="280"/>
      <c r="M117" s="280"/>
      <c r="N117" s="564"/>
    </row>
    <row r="118" spans="2:14" ht="12.75">
      <c r="B118" s="574"/>
      <c r="C118" s="280"/>
      <c r="D118" s="280"/>
      <c r="E118" s="280"/>
      <c r="F118" s="280"/>
      <c r="G118" s="280"/>
      <c r="H118" s="280"/>
      <c r="I118" s="280"/>
      <c r="J118" s="280"/>
      <c r="K118" s="280"/>
      <c r="L118" s="280"/>
      <c r="M118" s="280"/>
      <c r="N118" s="564"/>
    </row>
    <row r="119" spans="2:14" ht="12.75">
      <c r="B119" s="574"/>
      <c r="C119" s="280"/>
      <c r="D119" s="280"/>
      <c r="E119" s="280"/>
      <c r="F119" s="280"/>
      <c r="G119" s="280"/>
      <c r="H119" s="280"/>
      <c r="I119" s="280"/>
      <c r="J119" s="280"/>
      <c r="K119" s="280"/>
      <c r="L119" s="280"/>
      <c r="M119" s="280"/>
      <c r="N119" s="564"/>
    </row>
    <row r="120" spans="2:14" ht="12.75">
      <c r="B120" s="574"/>
      <c r="C120" s="280"/>
      <c r="D120" s="280"/>
      <c r="E120" s="280"/>
      <c r="F120" s="280"/>
      <c r="G120" s="280"/>
      <c r="H120" s="280"/>
      <c r="I120" s="280"/>
      <c r="J120" s="280"/>
      <c r="K120" s="280"/>
      <c r="L120" s="280"/>
      <c r="M120" s="280"/>
      <c r="N120" s="564"/>
    </row>
    <row r="121" spans="2:14" ht="12.75">
      <c r="B121" s="574"/>
      <c r="C121" s="280"/>
      <c r="D121" s="280"/>
      <c r="E121" s="280"/>
      <c r="F121" s="280"/>
      <c r="G121" s="280"/>
      <c r="H121" s="280"/>
      <c r="I121" s="280"/>
      <c r="J121" s="280"/>
      <c r="K121" s="280"/>
      <c r="L121" s="280"/>
      <c r="M121" s="280"/>
      <c r="N121" s="564"/>
    </row>
    <row r="122" spans="2:14" ht="12.75">
      <c r="B122" s="574"/>
      <c r="C122" s="280"/>
      <c r="D122" s="280"/>
      <c r="E122" s="280"/>
      <c r="F122" s="280"/>
      <c r="G122" s="280"/>
      <c r="H122" s="280"/>
      <c r="I122" s="280"/>
      <c r="J122" s="280"/>
      <c r="K122" s="280"/>
      <c r="L122" s="280"/>
      <c r="M122" s="280"/>
      <c r="N122" s="564"/>
    </row>
    <row r="123" spans="2:14" ht="12.75">
      <c r="B123" s="574"/>
      <c r="C123" s="280"/>
      <c r="D123" s="280"/>
      <c r="E123" s="280"/>
      <c r="F123" s="280"/>
      <c r="G123" s="280"/>
      <c r="H123" s="280"/>
      <c r="I123" s="280"/>
      <c r="J123" s="280"/>
      <c r="K123" s="280"/>
      <c r="L123" s="280"/>
      <c r="M123" s="280"/>
      <c r="N123" s="564"/>
    </row>
    <row r="124" spans="2:14" ht="12.75">
      <c r="B124" s="574"/>
      <c r="C124" s="280"/>
      <c r="D124" s="280"/>
      <c r="E124" s="280"/>
      <c r="F124" s="280"/>
      <c r="G124" s="280"/>
      <c r="H124" s="280"/>
      <c r="I124" s="280"/>
      <c r="J124" s="280"/>
      <c r="K124" s="280"/>
      <c r="L124" s="280"/>
      <c r="M124" s="280"/>
      <c r="N124" s="564"/>
    </row>
    <row r="125" spans="2:14" ht="12.75">
      <c r="B125" s="574"/>
      <c r="C125" s="280"/>
      <c r="D125" s="280"/>
      <c r="E125" s="280"/>
      <c r="F125" s="280"/>
      <c r="G125" s="280"/>
      <c r="H125" s="280"/>
      <c r="I125" s="280"/>
      <c r="J125" s="280"/>
      <c r="K125" s="280"/>
      <c r="L125" s="280"/>
      <c r="M125" s="280"/>
      <c r="N125" s="564"/>
    </row>
    <row r="126" spans="2:14" ht="12.75">
      <c r="B126" s="574"/>
      <c r="C126" s="280"/>
      <c r="D126" s="280"/>
      <c r="E126" s="280"/>
      <c r="F126" s="280"/>
      <c r="G126" s="280"/>
      <c r="H126" s="280"/>
      <c r="I126" s="280"/>
      <c r="J126" s="280"/>
      <c r="K126" s="280"/>
      <c r="L126" s="280"/>
      <c r="M126" s="280"/>
      <c r="N126" s="564"/>
    </row>
    <row r="127" spans="2:14" ht="12.75">
      <c r="B127" s="574"/>
      <c r="C127" s="280"/>
      <c r="D127" s="280"/>
      <c r="E127" s="280"/>
      <c r="F127" s="280"/>
      <c r="G127" s="280"/>
      <c r="H127" s="280"/>
      <c r="I127" s="280"/>
      <c r="J127" s="280"/>
      <c r="K127" s="280"/>
      <c r="L127" s="280"/>
      <c r="M127" s="280"/>
      <c r="N127" s="564"/>
    </row>
    <row r="128" spans="2:14" ht="12.75">
      <c r="B128" s="574"/>
      <c r="C128" s="280"/>
      <c r="D128" s="280"/>
      <c r="E128" s="280"/>
      <c r="F128" s="280"/>
      <c r="G128" s="280"/>
      <c r="H128" s="280"/>
      <c r="I128" s="280"/>
      <c r="J128" s="280"/>
      <c r="K128" s="280"/>
      <c r="L128" s="280"/>
      <c r="M128" s="280"/>
      <c r="N128" s="564"/>
    </row>
    <row r="129" spans="2:14" ht="12.75">
      <c r="B129" s="574"/>
      <c r="C129" s="280"/>
      <c r="D129" s="280"/>
      <c r="E129" s="280"/>
      <c r="F129" s="280"/>
      <c r="G129" s="280"/>
      <c r="H129" s="280"/>
      <c r="I129" s="280"/>
      <c r="J129" s="280"/>
      <c r="K129" s="280"/>
      <c r="L129" s="280"/>
      <c r="M129" s="280"/>
      <c r="N129" s="564"/>
    </row>
    <row r="130" spans="2:14" ht="12.75">
      <c r="B130" s="574"/>
      <c r="C130" s="280"/>
      <c r="D130" s="280"/>
      <c r="E130" s="280"/>
      <c r="F130" s="280"/>
      <c r="G130" s="280"/>
      <c r="H130" s="280"/>
      <c r="I130" s="280"/>
      <c r="J130" s="280"/>
      <c r="K130" s="280"/>
      <c r="L130" s="280"/>
      <c r="M130" s="280"/>
      <c r="N130" s="564"/>
    </row>
    <row r="131" spans="2:14" ht="12.75">
      <c r="B131" s="574"/>
      <c r="C131" s="280"/>
      <c r="D131" s="280"/>
      <c r="E131" s="280"/>
      <c r="F131" s="280"/>
      <c r="G131" s="280"/>
      <c r="H131" s="280"/>
      <c r="I131" s="280"/>
      <c r="J131" s="280"/>
      <c r="K131" s="280"/>
      <c r="L131" s="280"/>
      <c r="M131" s="280"/>
      <c r="N131" s="564"/>
    </row>
  </sheetData>
  <printOptions/>
  <pageMargins left="0.75" right="0.75" top="1" bottom="1" header="0.5" footer="0.5"/>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J47"/>
  <sheetViews>
    <sheetView showGridLines="0" workbookViewId="0" topLeftCell="A1">
      <selection activeCell="A1" sqref="A1"/>
    </sheetView>
  </sheetViews>
  <sheetFormatPr defaultColWidth="9.140625" defaultRowHeight="12.75"/>
  <cols>
    <col min="1" max="1" width="34.57421875" style="1" bestFit="1" customWidth="1"/>
    <col min="2" max="16384" width="9.140625" style="1" customWidth="1"/>
  </cols>
  <sheetData>
    <row r="1" ht="15">
      <c r="A1" s="156" t="s">
        <v>81</v>
      </c>
    </row>
    <row r="3" ht="15">
      <c r="A3" s="156" t="s">
        <v>531</v>
      </c>
    </row>
    <row r="4" spans="1:10" ht="24">
      <c r="A4" s="36" t="s">
        <v>523</v>
      </c>
      <c r="B4" s="37" t="s">
        <v>524</v>
      </c>
      <c r="C4" s="37" t="s">
        <v>93</v>
      </c>
      <c r="D4" s="37" t="s">
        <v>94</v>
      </c>
      <c r="E4" s="37" t="s">
        <v>95</v>
      </c>
      <c r="F4" s="37" t="s">
        <v>96</v>
      </c>
      <c r="G4" s="37" t="s">
        <v>97</v>
      </c>
      <c r="H4" s="37" t="s">
        <v>98</v>
      </c>
      <c r="I4" s="37" t="s">
        <v>696</v>
      </c>
      <c r="J4" s="37" t="s">
        <v>766</v>
      </c>
    </row>
    <row r="5" spans="1:10" ht="12.75">
      <c r="A5" s="606" t="s">
        <v>525</v>
      </c>
      <c r="B5" s="52">
        <v>-328</v>
      </c>
      <c r="C5" s="52">
        <v>-570</v>
      </c>
      <c r="D5" s="52">
        <v>-738</v>
      </c>
      <c r="E5" s="52">
        <v>-275</v>
      </c>
      <c r="F5" s="52">
        <v>-64</v>
      </c>
      <c r="G5" s="52">
        <v>-132</v>
      </c>
      <c r="H5" s="52">
        <v>-414</v>
      </c>
      <c r="I5" s="52">
        <v>-78</v>
      </c>
      <c r="J5" s="52">
        <v>-176</v>
      </c>
    </row>
    <row r="6" spans="1:10" ht="12.75">
      <c r="A6" s="316"/>
      <c r="B6" s="52"/>
      <c r="C6" s="52"/>
      <c r="D6" s="52"/>
      <c r="E6" s="52"/>
      <c r="F6" s="52"/>
      <c r="G6" s="52"/>
      <c r="H6" s="52"/>
      <c r="I6" s="52"/>
      <c r="J6" s="52"/>
    </row>
    <row r="7" spans="1:10" ht="12.75">
      <c r="A7" s="316" t="s">
        <v>526</v>
      </c>
      <c r="B7" s="52">
        <v>-1269</v>
      </c>
      <c r="C7" s="52">
        <v>-1907</v>
      </c>
      <c r="D7" s="52">
        <v>-2455</v>
      </c>
      <c r="E7" s="52">
        <v>-402</v>
      </c>
      <c r="F7" s="52">
        <v>-588</v>
      </c>
      <c r="G7" s="52">
        <v>10</v>
      </c>
      <c r="H7" s="52">
        <v>64</v>
      </c>
      <c r="I7" s="52">
        <v>265</v>
      </c>
      <c r="J7" s="52">
        <v>249</v>
      </c>
    </row>
    <row r="8" spans="1:10" ht="12.75">
      <c r="A8" s="316"/>
      <c r="B8" s="52"/>
      <c r="C8" s="52"/>
      <c r="D8" s="52"/>
      <c r="E8" s="52"/>
      <c r="F8" s="52"/>
      <c r="G8" s="52"/>
      <c r="H8" s="52"/>
      <c r="I8" s="52"/>
      <c r="J8" s="52"/>
    </row>
    <row r="9" spans="1:10" ht="12.75">
      <c r="A9" s="316" t="s">
        <v>527</v>
      </c>
      <c r="B9" s="52">
        <v>-1842</v>
      </c>
      <c r="C9" s="52">
        <v>-729</v>
      </c>
      <c r="D9" s="52">
        <v>129</v>
      </c>
      <c r="E9" s="52">
        <v>-1136</v>
      </c>
      <c r="F9" s="52">
        <v>13</v>
      </c>
      <c r="G9" s="52">
        <v>318</v>
      </c>
      <c r="H9" s="52">
        <v>769</v>
      </c>
      <c r="I9" s="52">
        <v>350</v>
      </c>
      <c r="J9" s="52">
        <v>570</v>
      </c>
    </row>
    <row r="10" spans="1:10" ht="12.75">
      <c r="A10" s="607" t="s">
        <v>528</v>
      </c>
      <c r="B10" s="52"/>
      <c r="C10" s="52"/>
      <c r="D10" s="52"/>
      <c r="E10" s="52"/>
      <c r="F10" s="52"/>
      <c r="G10" s="52"/>
      <c r="H10" s="52"/>
      <c r="I10" s="52"/>
      <c r="J10" s="52"/>
    </row>
    <row r="11" spans="1:10" ht="12.75">
      <c r="A11" s="607" t="s">
        <v>529</v>
      </c>
      <c r="B11" s="608">
        <v>-1293</v>
      </c>
      <c r="C11" s="608">
        <v>-199</v>
      </c>
      <c r="D11" s="608">
        <v>580</v>
      </c>
      <c r="E11" s="608">
        <v>-738</v>
      </c>
      <c r="F11" s="608">
        <v>214</v>
      </c>
      <c r="G11" s="608">
        <v>407</v>
      </c>
      <c r="H11" s="608">
        <v>782</v>
      </c>
      <c r="I11" s="608">
        <v>385</v>
      </c>
      <c r="J11" s="608">
        <v>438</v>
      </c>
    </row>
    <row r="12" spans="1:10" ht="12.75">
      <c r="A12" s="607" t="s">
        <v>530</v>
      </c>
      <c r="B12" s="608">
        <v>-549</v>
      </c>
      <c r="C12" s="608">
        <v>-530</v>
      </c>
      <c r="D12" s="608">
        <v>-451</v>
      </c>
      <c r="E12" s="608">
        <v>-398</v>
      </c>
      <c r="F12" s="608">
        <v>-201</v>
      </c>
      <c r="G12" s="608">
        <v>-89</v>
      </c>
      <c r="H12" s="608">
        <v>-13</v>
      </c>
      <c r="I12" s="608">
        <v>-35</v>
      </c>
      <c r="J12" s="608">
        <v>132</v>
      </c>
    </row>
    <row r="13" spans="1:10" ht="12.75">
      <c r="A13" s="607"/>
      <c r="B13" s="52"/>
      <c r="C13" s="52"/>
      <c r="D13" s="52"/>
      <c r="E13" s="52"/>
      <c r="F13" s="52"/>
      <c r="G13" s="52"/>
      <c r="H13" s="52"/>
      <c r="I13" s="52"/>
      <c r="J13" s="52"/>
    </row>
    <row r="14" spans="1:10" ht="12.75">
      <c r="A14" s="302" t="s">
        <v>855</v>
      </c>
      <c r="B14" s="52">
        <v>-3439</v>
      </c>
      <c r="C14" s="52">
        <v>-3206</v>
      </c>
      <c r="D14" s="52">
        <v>-3064</v>
      </c>
      <c r="E14" s="52">
        <v>-1813</v>
      </c>
      <c r="F14" s="52">
        <v>-639</v>
      </c>
      <c r="G14" s="52">
        <v>196</v>
      </c>
      <c r="H14" s="52">
        <v>419</v>
      </c>
      <c r="I14" s="52">
        <v>537</v>
      </c>
      <c r="J14" s="52">
        <v>643</v>
      </c>
    </row>
    <row r="15" spans="1:10" ht="12.75">
      <c r="A15" s="609" t="s">
        <v>856</v>
      </c>
      <c r="B15" s="610">
        <v>1.07</v>
      </c>
      <c r="C15" s="610">
        <v>0.98</v>
      </c>
      <c r="D15" s="610">
        <v>0.93</v>
      </c>
      <c r="E15" s="610">
        <v>0.5</v>
      </c>
      <c r="F15" s="610">
        <v>0.16</v>
      </c>
      <c r="G15" s="610">
        <v>0.21</v>
      </c>
      <c r="H15" s="610">
        <v>-0.07</v>
      </c>
      <c r="I15" s="610">
        <v>-0.17</v>
      </c>
      <c r="J15" s="610">
        <v>-0.2</v>
      </c>
    </row>
    <row r="18" ht="15">
      <c r="A18" s="156" t="s">
        <v>726</v>
      </c>
    </row>
    <row r="19" spans="1:10" ht="12.75">
      <c r="A19" s="310"/>
      <c r="B19" s="585" t="s">
        <v>339</v>
      </c>
      <c r="C19" s="585" t="s">
        <v>340</v>
      </c>
      <c r="D19" s="585" t="s">
        <v>337</v>
      </c>
      <c r="E19" s="585" t="s">
        <v>338</v>
      </c>
      <c r="F19" s="585" t="s">
        <v>339</v>
      </c>
      <c r="G19" s="585" t="s">
        <v>340</v>
      </c>
      <c r="H19" s="585" t="s">
        <v>337</v>
      </c>
      <c r="I19" s="585" t="s">
        <v>338</v>
      </c>
      <c r="J19" s="585" t="s">
        <v>339</v>
      </c>
    </row>
    <row r="20" spans="1:10" ht="12.75">
      <c r="A20" s="586"/>
      <c r="B20" s="207">
        <v>2009</v>
      </c>
      <c r="C20" s="207">
        <v>2009</v>
      </c>
      <c r="D20" s="207">
        <v>2009</v>
      </c>
      <c r="E20" s="207">
        <v>2010</v>
      </c>
      <c r="F20" s="207">
        <v>2010</v>
      </c>
      <c r="G20" s="207">
        <v>2010</v>
      </c>
      <c r="H20" s="207">
        <v>2010</v>
      </c>
      <c r="I20" s="207">
        <v>2011</v>
      </c>
      <c r="J20" s="207">
        <v>2011</v>
      </c>
    </row>
    <row r="21" spans="1:10" ht="12.75">
      <c r="A21" s="587" t="s">
        <v>532</v>
      </c>
      <c r="B21" s="316"/>
      <c r="C21" s="316"/>
      <c r="D21" s="316"/>
      <c r="E21" s="316"/>
      <c r="F21" s="316"/>
      <c r="G21" s="316"/>
      <c r="H21" s="316"/>
      <c r="I21" s="332"/>
      <c r="J21" s="332"/>
    </row>
    <row r="22" spans="1:10" ht="12.75">
      <c r="A22" s="588" t="s">
        <v>533</v>
      </c>
      <c r="B22" s="589">
        <v>16690</v>
      </c>
      <c r="C22" s="589">
        <v>18369</v>
      </c>
      <c r="D22" s="589">
        <v>21324</v>
      </c>
      <c r="E22" s="589">
        <v>19621</v>
      </c>
      <c r="F22" s="589">
        <v>19237.912</v>
      </c>
      <c r="G22" s="589">
        <v>18136</v>
      </c>
      <c r="H22" s="589">
        <v>17218</v>
      </c>
      <c r="I22" s="589">
        <v>14870</v>
      </c>
      <c r="J22" s="589">
        <v>14455</v>
      </c>
    </row>
    <row r="23" spans="1:10" ht="12.75">
      <c r="A23" s="588" t="s">
        <v>534</v>
      </c>
      <c r="B23" s="589">
        <v>7001</v>
      </c>
      <c r="C23" s="589">
        <v>8347</v>
      </c>
      <c r="D23" s="589">
        <v>10456</v>
      </c>
      <c r="E23" s="589">
        <v>10222</v>
      </c>
      <c r="F23" s="589">
        <v>10407</v>
      </c>
      <c r="G23" s="589">
        <v>9455</v>
      </c>
      <c r="H23" s="589">
        <v>8883</v>
      </c>
      <c r="I23" s="589">
        <v>7801</v>
      </c>
      <c r="J23" s="589">
        <v>7234</v>
      </c>
    </row>
    <row r="24" spans="1:10" ht="21" customHeight="1">
      <c r="A24" s="588" t="s">
        <v>535</v>
      </c>
      <c r="B24" s="589">
        <v>4963</v>
      </c>
      <c r="C24" s="589">
        <v>4915</v>
      </c>
      <c r="D24" s="589">
        <v>4371</v>
      </c>
      <c r="E24" s="589">
        <v>4893</v>
      </c>
      <c r="F24" s="589">
        <v>4386</v>
      </c>
      <c r="G24" s="589">
        <v>3822</v>
      </c>
      <c r="H24" s="589">
        <v>3030</v>
      </c>
      <c r="I24" s="589">
        <v>2459</v>
      </c>
      <c r="J24" s="589">
        <v>2132</v>
      </c>
    </row>
    <row r="25" spans="1:10" ht="12.75">
      <c r="A25" s="588" t="s">
        <v>536</v>
      </c>
      <c r="B25" s="589">
        <v>281</v>
      </c>
      <c r="C25" s="589">
        <v>348</v>
      </c>
      <c r="D25" s="589">
        <v>478</v>
      </c>
      <c r="E25" s="589">
        <v>516</v>
      </c>
      <c r="F25" s="589">
        <v>503.088</v>
      </c>
      <c r="G25" s="589">
        <v>491</v>
      </c>
      <c r="H25" s="589">
        <v>476</v>
      </c>
      <c r="I25" s="589">
        <v>400</v>
      </c>
      <c r="J25" s="589">
        <v>398</v>
      </c>
    </row>
    <row r="26" spans="1:10" ht="12.75">
      <c r="A26" s="588"/>
      <c r="B26" s="589"/>
      <c r="C26" s="589"/>
      <c r="D26" s="589"/>
      <c r="E26" s="589"/>
      <c r="F26" s="589"/>
      <c r="G26" s="589"/>
      <c r="H26" s="589"/>
      <c r="I26" s="589"/>
      <c r="J26" s="589"/>
    </row>
    <row r="27" spans="1:10" ht="12.75">
      <c r="A27" s="588" t="s">
        <v>537</v>
      </c>
      <c r="B27" s="590">
        <v>0.4194727381665668</v>
      </c>
      <c r="C27" s="590">
        <v>0.4544068811584735</v>
      </c>
      <c r="D27" s="590">
        <v>0.4903395235415494</v>
      </c>
      <c r="E27" s="590">
        <v>0.5209724275011467</v>
      </c>
      <c r="F27" s="590">
        <v>0.5409630733314509</v>
      </c>
      <c r="G27" s="590">
        <v>0.5213387737097486</v>
      </c>
      <c r="H27" s="590">
        <v>0.5159135788128703</v>
      </c>
      <c r="I27" s="590">
        <v>0.5246133154001345</v>
      </c>
      <c r="J27" s="590">
        <v>0.5004496713939813</v>
      </c>
    </row>
    <row r="28" spans="1:10" ht="12.75">
      <c r="A28" s="588" t="s">
        <v>538</v>
      </c>
      <c r="B28" s="590">
        <v>0.7168364289994008</v>
      </c>
      <c r="C28" s="590">
        <v>0.7219772442702379</v>
      </c>
      <c r="D28" s="590">
        <v>0.6953198274244983</v>
      </c>
      <c r="E28" s="590">
        <v>0.7703480964272973</v>
      </c>
      <c r="F28" s="590">
        <v>0.7689503933690933</v>
      </c>
      <c r="G28" s="590">
        <v>0.7320798411998235</v>
      </c>
      <c r="H28" s="590">
        <v>0.691892205831107</v>
      </c>
      <c r="I28" s="590">
        <v>0.6899798251513114</v>
      </c>
      <c r="J28" s="590">
        <v>0.6479418886198547</v>
      </c>
    </row>
    <row r="29" spans="1:10" ht="12.75">
      <c r="A29" s="591"/>
      <c r="B29" s="592"/>
      <c r="C29" s="592"/>
      <c r="D29" s="592"/>
      <c r="E29" s="592"/>
      <c r="F29" s="592"/>
      <c r="G29" s="592"/>
      <c r="H29" s="592"/>
      <c r="I29" s="592"/>
      <c r="J29" s="592"/>
    </row>
    <row r="30" spans="1:10" ht="12.75">
      <c r="A30" s="593" t="s">
        <v>539</v>
      </c>
      <c r="B30" s="589"/>
      <c r="C30" s="589"/>
      <c r="D30" s="589"/>
      <c r="E30" s="589"/>
      <c r="F30" s="589"/>
      <c r="G30" s="589"/>
      <c r="H30" s="589"/>
      <c r="I30" s="589"/>
      <c r="J30" s="589"/>
    </row>
    <row r="31" spans="1:10" ht="18" customHeight="1">
      <c r="A31" s="588" t="s">
        <v>508</v>
      </c>
      <c r="B31" s="589">
        <v>6393</v>
      </c>
      <c r="C31" s="589">
        <v>6939</v>
      </c>
      <c r="D31" s="589">
        <v>6937</v>
      </c>
      <c r="E31" s="589">
        <v>7148</v>
      </c>
      <c r="F31" s="589">
        <v>7106.807</v>
      </c>
      <c r="G31" s="589">
        <v>6980</v>
      </c>
      <c r="H31" s="589">
        <v>6534</v>
      </c>
      <c r="I31" s="589">
        <v>6696</v>
      </c>
      <c r="J31" s="589">
        <v>6796</v>
      </c>
    </row>
    <row r="32" spans="1:10" ht="18.75" customHeight="1">
      <c r="A32" s="588" t="s">
        <v>512</v>
      </c>
      <c r="B32" s="589"/>
      <c r="C32" s="589"/>
      <c r="D32" s="589">
        <v>312</v>
      </c>
      <c r="E32" s="589">
        <v>450</v>
      </c>
      <c r="F32" s="589">
        <v>555</v>
      </c>
      <c r="G32" s="589">
        <v>505</v>
      </c>
      <c r="H32" s="589">
        <v>502</v>
      </c>
      <c r="I32" s="589">
        <v>503</v>
      </c>
      <c r="J32" s="589">
        <v>523</v>
      </c>
    </row>
    <row r="33" spans="1:10" ht="12.75">
      <c r="A33" s="588" t="s">
        <v>535</v>
      </c>
      <c r="B33" s="589">
        <v>2375</v>
      </c>
      <c r="C33" s="589">
        <v>2781</v>
      </c>
      <c r="D33" s="589">
        <v>3250</v>
      </c>
      <c r="E33" s="589">
        <v>3509</v>
      </c>
      <c r="F33" s="589">
        <v>3667.602</v>
      </c>
      <c r="G33" s="589">
        <v>3594</v>
      </c>
      <c r="H33" s="589">
        <v>3576</v>
      </c>
      <c r="I33" s="589">
        <v>3544</v>
      </c>
      <c r="J33" s="589">
        <v>3418</v>
      </c>
    </row>
    <row r="34" spans="1:10" ht="12.75">
      <c r="A34" s="588"/>
      <c r="B34" s="589"/>
      <c r="C34" s="589"/>
      <c r="D34" s="589"/>
      <c r="E34" s="589"/>
      <c r="F34" s="589"/>
      <c r="G34" s="589"/>
      <c r="H34" s="589"/>
      <c r="I34" s="589"/>
      <c r="J34" s="589"/>
    </row>
    <row r="35" spans="1:10" ht="12.75">
      <c r="A35" s="588" t="s">
        <v>540</v>
      </c>
      <c r="B35" s="590">
        <v>0.37150007821054276</v>
      </c>
      <c r="C35" s="590">
        <v>0.40077821011673154</v>
      </c>
      <c r="D35" s="590">
        <v>0.4483377017519658</v>
      </c>
      <c r="E35" s="590">
        <v>0.4618320610687023</v>
      </c>
      <c r="F35" s="590">
        <v>0.4786862942384218</v>
      </c>
      <c r="G35" s="590">
        <v>0.48016032064128256</v>
      </c>
      <c r="H35" s="590">
        <v>0.5082433200682206</v>
      </c>
      <c r="I35" s="590">
        <v>0.49229059591609947</v>
      </c>
      <c r="J35" s="590">
        <v>0.4670036890285558</v>
      </c>
    </row>
    <row r="36" spans="1:10" ht="12.75">
      <c r="A36" s="594" t="s">
        <v>541</v>
      </c>
      <c r="B36" s="595">
        <v>23083</v>
      </c>
      <c r="C36" s="595">
        <v>25308</v>
      </c>
      <c r="D36" s="595">
        <v>28573</v>
      </c>
      <c r="E36" s="595">
        <v>27219</v>
      </c>
      <c r="F36" s="595">
        <v>26899.719</v>
      </c>
      <c r="G36" s="595">
        <v>25621</v>
      </c>
      <c r="H36" s="595">
        <v>24254</v>
      </c>
      <c r="I36" s="595">
        <v>22069</v>
      </c>
      <c r="J36" s="596">
        <v>21773</v>
      </c>
    </row>
    <row r="37" spans="1:10" ht="12.75">
      <c r="A37" s="597" t="s">
        <v>542</v>
      </c>
      <c r="B37" s="598">
        <v>14620</v>
      </c>
      <c r="C37" s="598">
        <v>16391</v>
      </c>
      <c r="D37" s="598">
        <v>18555</v>
      </c>
      <c r="E37" s="598">
        <v>19141</v>
      </c>
      <c r="F37" s="598">
        <v>18964.69</v>
      </c>
      <c r="G37" s="598">
        <v>17363</v>
      </c>
      <c r="H37" s="598">
        <v>15965</v>
      </c>
      <c r="I37" s="598">
        <v>14204</v>
      </c>
      <c r="J37" s="599">
        <v>13182</v>
      </c>
    </row>
    <row r="38" spans="1:10" ht="12.75">
      <c r="A38" s="600" t="s">
        <v>543</v>
      </c>
      <c r="B38" s="601">
        <v>0.6333665468093402</v>
      </c>
      <c r="C38" s="601">
        <v>0.6476608187134503</v>
      </c>
      <c r="D38" s="601">
        <v>0.6493892835894026</v>
      </c>
      <c r="E38" s="601">
        <v>0.7032220140343143</v>
      </c>
      <c r="F38" s="601">
        <v>0.7050144278458819</v>
      </c>
      <c r="G38" s="601">
        <v>0.6776862729791967</v>
      </c>
      <c r="H38" s="601">
        <v>0.6582419394739012</v>
      </c>
      <c r="I38" s="601">
        <v>0.6436177443472745</v>
      </c>
      <c r="J38" s="602">
        <v>0.6054287420199329</v>
      </c>
    </row>
    <row r="39" spans="1:10" ht="12.75">
      <c r="A39" s="603" t="s">
        <v>544</v>
      </c>
      <c r="B39" s="604">
        <v>0.0151</v>
      </c>
      <c r="C39" s="604">
        <v>0.0174</v>
      </c>
      <c r="D39" s="604">
        <v>0.0186</v>
      </c>
      <c r="E39" s="604">
        <v>0.0182</v>
      </c>
      <c r="F39" s="604">
        <v>0.018</v>
      </c>
      <c r="G39" s="604">
        <v>0.018</v>
      </c>
      <c r="H39" s="604">
        <v>0.0177</v>
      </c>
      <c r="I39" s="604">
        <v>0.0166</v>
      </c>
      <c r="J39" s="605">
        <v>0.0166</v>
      </c>
    </row>
    <row r="42" spans="1:9" ht="15">
      <c r="A42" s="342" t="s">
        <v>545</v>
      </c>
      <c r="B42" s="340"/>
      <c r="C42" s="340"/>
      <c r="D42" s="340"/>
      <c r="E42" s="340"/>
      <c r="F42" s="340"/>
      <c r="G42" s="340"/>
      <c r="H42" s="340"/>
      <c r="I42" s="340"/>
    </row>
    <row r="43" spans="1:10" ht="12.75">
      <c r="A43" s="288"/>
      <c r="B43" s="244" t="s">
        <v>339</v>
      </c>
      <c r="C43" s="244" t="s">
        <v>340</v>
      </c>
      <c r="D43" s="244" t="s">
        <v>337</v>
      </c>
      <c r="E43" s="244" t="s">
        <v>338</v>
      </c>
      <c r="F43" s="244" t="s">
        <v>339</v>
      </c>
      <c r="G43" s="244" t="s">
        <v>340</v>
      </c>
      <c r="H43" s="244" t="s">
        <v>337</v>
      </c>
      <c r="I43" s="244" t="s">
        <v>338</v>
      </c>
      <c r="J43" s="244" t="s">
        <v>339</v>
      </c>
    </row>
    <row r="44" spans="1:10" ht="12.75">
      <c r="A44" s="245" t="s">
        <v>66</v>
      </c>
      <c r="B44" s="733">
        <v>2009</v>
      </c>
      <c r="C44" s="733">
        <v>2009</v>
      </c>
      <c r="D44" s="733">
        <v>2009</v>
      </c>
      <c r="E44" s="733">
        <v>2010</v>
      </c>
      <c r="F44" s="733">
        <v>2010</v>
      </c>
      <c r="G44" s="733">
        <v>2010</v>
      </c>
      <c r="H44" s="733">
        <v>2010</v>
      </c>
      <c r="I44" s="733">
        <v>2011</v>
      </c>
      <c r="J44" s="733">
        <v>2011</v>
      </c>
    </row>
    <row r="45" spans="1:10" ht="12.75">
      <c r="A45" s="43" t="s">
        <v>546</v>
      </c>
      <c r="B45" s="534">
        <v>621</v>
      </c>
      <c r="C45" s="534">
        <v>428</v>
      </c>
      <c r="D45" s="534">
        <v>217</v>
      </c>
      <c r="E45" s="534">
        <v>239</v>
      </c>
      <c r="F45" s="534">
        <v>241</v>
      </c>
      <c r="G45" s="534">
        <v>582</v>
      </c>
      <c r="H45" s="534">
        <v>647</v>
      </c>
      <c r="I45" s="534">
        <v>758</v>
      </c>
      <c r="J45" s="534">
        <v>241</v>
      </c>
    </row>
    <row r="46" spans="1:10" ht="12.75">
      <c r="A46" s="332" t="s">
        <v>547</v>
      </c>
      <c r="B46" s="296">
        <v>63</v>
      </c>
      <c r="C46" s="296">
        <v>62</v>
      </c>
      <c r="D46" s="296">
        <v>62</v>
      </c>
      <c r="E46" s="296">
        <v>59</v>
      </c>
      <c r="F46" s="296">
        <v>54</v>
      </c>
      <c r="G46" s="296">
        <v>55</v>
      </c>
      <c r="H46" s="296">
        <v>56</v>
      </c>
      <c r="I46" s="296">
        <v>57</v>
      </c>
      <c r="J46" s="296">
        <v>54</v>
      </c>
    </row>
    <row r="47" spans="1:10" ht="12.75">
      <c r="A47" s="734" t="s">
        <v>548</v>
      </c>
      <c r="B47" s="735">
        <v>684</v>
      </c>
      <c r="C47" s="735">
        <v>490</v>
      </c>
      <c r="D47" s="735">
        <v>279</v>
      </c>
      <c r="E47" s="735">
        <v>298</v>
      </c>
      <c r="F47" s="735">
        <v>295</v>
      </c>
      <c r="G47" s="735">
        <v>637</v>
      </c>
      <c r="H47" s="735">
        <v>703</v>
      </c>
      <c r="I47" s="735">
        <v>815</v>
      </c>
      <c r="J47" s="735">
        <v>295</v>
      </c>
    </row>
  </sheetData>
  <printOptions/>
  <pageMargins left="0.75" right="0.75" top="1" bottom="1" header="0.5" footer="0.5"/>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P128"/>
  <sheetViews>
    <sheetView showGridLines="0" showZeros="0" workbookViewId="0" topLeftCell="A1">
      <selection activeCell="A1" sqref="A1"/>
    </sheetView>
  </sheetViews>
  <sheetFormatPr defaultColWidth="9.140625" defaultRowHeight="12.75"/>
  <cols>
    <col min="1" max="1" width="4.28125" style="280" customWidth="1"/>
    <col min="2" max="2" width="29.421875" style="575" customWidth="1"/>
    <col min="3" max="3" width="2.421875" style="1" customWidth="1"/>
    <col min="4" max="13" width="8.7109375" style="1" customWidth="1"/>
    <col min="14" max="15" width="9.140625" style="1" customWidth="1"/>
    <col min="16" max="16384" width="9.140625" style="1" customWidth="1"/>
  </cols>
  <sheetData>
    <row r="1" spans="1:15" ht="12.75">
      <c r="A1" s="173"/>
      <c r="B1" s="281"/>
      <c r="C1" s="281"/>
      <c r="D1" s="281"/>
      <c r="E1" s="282"/>
      <c r="F1" s="282"/>
      <c r="G1" s="282"/>
      <c r="H1" s="282"/>
      <c r="I1" s="282"/>
      <c r="J1" s="283"/>
      <c r="K1" s="282"/>
      <c r="L1" s="282"/>
      <c r="M1" s="282"/>
      <c r="N1" s="280"/>
      <c r="O1" s="280"/>
    </row>
    <row r="2" spans="1:15" ht="18">
      <c r="A2" s="173"/>
      <c r="B2" s="284" t="s">
        <v>502</v>
      </c>
      <c r="C2" s="285"/>
      <c r="D2" s="281"/>
      <c r="E2" s="282"/>
      <c r="F2" s="282"/>
      <c r="G2" s="282"/>
      <c r="H2" s="282"/>
      <c r="I2" s="282"/>
      <c r="J2" s="283"/>
      <c r="K2" s="282"/>
      <c r="L2" s="282"/>
      <c r="M2" s="282"/>
      <c r="N2" s="280"/>
      <c r="O2" s="280"/>
    </row>
    <row r="3" spans="1:15" ht="12.75">
      <c r="A3" s="173"/>
      <c r="B3" s="479" t="s">
        <v>503</v>
      </c>
      <c r="C3" s="285"/>
      <c r="D3" s="281"/>
      <c r="E3" s="282"/>
      <c r="F3" s="282"/>
      <c r="G3" s="282"/>
      <c r="H3" s="282"/>
      <c r="I3" s="282"/>
      <c r="J3" s="283"/>
      <c r="K3" s="282"/>
      <c r="L3" s="282"/>
      <c r="M3" s="282"/>
      <c r="N3" s="280"/>
      <c r="O3" s="280"/>
    </row>
    <row r="4" spans="1:15" ht="12" customHeight="1">
      <c r="A4" s="173"/>
      <c r="B4" s="284"/>
      <c r="C4" s="285"/>
      <c r="D4" s="281"/>
      <c r="E4" s="282"/>
      <c r="F4" s="282"/>
      <c r="G4" s="282"/>
      <c r="H4" s="282"/>
      <c r="I4" s="282"/>
      <c r="J4" s="283"/>
      <c r="K4" s="282"/>
      <c r="L4" s="282"/>
      <c r="M4" s="282"/>
      <c r="N4" s="280"/>
      <c r="O4" s="280"/>
    </row>
    <row r="5" spans="1:15" ht="12.75">
      <c r="A5" s="173"/>
      <c r="B5" s="286" t="s">
        <v>849</v>
      </c>
      <c r="C5" s="287"/>
      <c r="D5" s="288"/>
      <c r="E5" s="289"/>
      <c r="F5" s="289"/>
      <c r="G5" s="289"/>
      <c r="H5" s="289"/>
      <c r="I5" s="289"/>
      <c r="J5" s="290"/>
      <c r="K5" s="289"/>
      <c r="L5" s="289"/>
      <c r="M5" s="289"/>
      <c r="N5" s="280"/>
      <c r="O5" s="280"/>
    </row>
    <row r="6" spans="1:15" ht="12.75">
      <c r="A6" s="173"/>
      <c r="B6" s="291" t="s">
        <v>66</v>
      </c>
      <c r="C6" s="292"/>
      <c r="D6" s="293" t="s">
        <v>474</v>
      </c>
      <c r="E6" s="293" t="s">
        <v>162</v>
      </c>
      <c r="F6" s="293" t="s">
        <v>161</v>
      </c>
      <c r="G6" s="293" t="s">
        <v>163</v>
      </c>
      <c r="H6" s="293" t="s">
        <v>167</v>
      </c>
      <c r="I6" s="293" t="s">
        <v>169</v>
      </c>
      <c r="J6" s="293" t="s">
        <v>170</v>
      </c>
      <c r="K6" s="293" t="s">
        <v>457</v>
      </c>
      <c r="L6" s="293" t="s">
        <v>149</v>
      </c>
      <c r="M6" s="294" t="s">
        <v>102</v>
      </c>
      <c r="N6" s="280"/>
      <c r="O6" s="280"/>
    </row>
    <row r="7" spans="1:16" ht="12.75">
      <c r="A7" s="173"/>
      <c r="B7" s="295" t="s">
        <v>475</v>
      </c>
      <c r="C7" s="296"/>
      <c r="D7" s="297">
        <v>319.756</v>
      </c>
      <c r="E7" s="297">
        <v>3.782</v>
      </c>
      <c r="F7" s="298">
        <v>0</v>
      </c>
      <c r="G7" s="297">
        <v>0</v>
      </c>
      <c r="H7" s="297">
        <v>0</v>
      </c>
      <c r="I7" s="299">
        <v>0</v>
      </c>
      <c r="J7" s="298">
        <v>0</v>
      </c>
      <c r="K7" s="298">
        <v>1.305</v>
      </c>
      <c r="L7" s="576">
        <v>0</v>
      </c>
      <c r="M7" s="298">
        <v>324.843</v>
      </c>
      <c r="N7" s="280"/>
      <c r="O7" s="567"/>
      <c r="P7" s="573"/>
    </row>
    <row r="8" spans="1:16" ht="6" customHeight="1">
      <c r="A8" s="173"/>
      <c r="B8" s="28"/>
      <c r="C8" s="296"/>
      <c r="D8" s="300"/>
      <c r="E8" s="300"/>
      <c r="F8" s="301"/>
      <c r="G8" s="300"/>
      <c r="H8" s="300"/>
      <c r="I8" s="52"/>
      <c r="J8" s="301"/>
      <c r="K8" s="301"/>
      <c r="L8" s="576"/>
      <c r="M8" s="301"/>
      <c r="N8" s="280"/>
      <c r="O8" s="571"/>
      <c r="P8" s="573"/>
    </row>
    <row r="9" spans="1:16" ht="12.75">
      <c r="A9" s="173"/>
      <c r="B9" s="302" t="s">
        <v>476</v>
      </c>
      <c r="C9" s="296"/>
      <c r="D9" s="300">
        <v>4.432</v>
      </c>
      <c r="E9" s="300">
        <v>0</v>
      </c>
      <c r="F9" s="301">
        <v>2.449</v>
      </c>
      <c r="G9" s="300">
        <v>4.004</v>
      </c>
      <c r="H9" s="300">
        <v>1.713</v>
      </c>
      <c r="I9" s="52">
        <v>0</v>
      </c>
      <c r="J9" s="301">
        <v>0</v>
      </c>
      <c r="K9" s="301">
        <v>0</v>
      </c>
      <c r="L9" s="39">
        <v>0</v>
      </c>
      <c r="M9" s="301">
        <v>12.598</v>
      </c>
      <c r="N9" s="280"/>
      <c r="O9" s="571"/>
      <c r="P9" s="573"/>
    </row>
    <row r="10" spans="1:16" ht="12.75">
      <c r="A10" s="173"/>
      <c r="B10" s="302" t="s">
        <v>477</v>
      </c>
      <c r="C10" s="296"/>
      <c r="D10" s="300">
        <v>90.418</v>
      </c>
      <c r="E10" s="300">
        <v>0</v>
      </c>
      <c r="F10" s="301">
        <v>0</v>
      </c>
      <c r="G10" s="300">
        <v>0</v>
      </c>
      <c r="H10" s="300">
        <v>87.466</v>
      </c>
      <c r="I10" s="52">
        <v>268.639</v>
      </c>
      <c r="J10" s="301">
        <v>379.682</v>
      </c>
      <c r="K10" s="301">
        <v>317.226</v>
      </c>
      <c r="L10" s="39">
        <v>0.891</v>
      </c>
      <c r="M10" s="301">
        <v>1144.322</v>
      </c>
      <c r="N10" s="280"/>
      <c r="O10" s="571"/>
      <c r="P10" s="571"/>
    </row>
    <row r="11" spans="1:16" ht="12.75">
      <c r="A11" s="173"/>
      <c r="B11" s="302" t="s">
        <v>478</v>
      </c>
      <c r="C11" s="296"/>
      <c r="D11" s="300">
        <v>19.536</v>
      </c>
      <c r="E11" s="300">
        <v>0</v>
      </c>
      <c r="F11" s="301">
        <v>2.613</v>
      </c>
      <c r="G11" s="300">
        <v>0</v>
      </c>
      <c r="H11" s="300">
        <v>4</v>
      </c>
      <c r="I11" s="52">
        <v>85.232</v>
      </c>
      <c r="J11" s="301">
        <v>184.41</v>
      </c>
      <c r="K11" s="301">
        <v>4.575</v>
      </c>
      <c r="L11" s="39">
        <v>13.795</v>
      </c>
      <c r="M11" s="301">
        <v>314.161</v>
      </c>
      <c r="N11" s="280"/>
      <c r="O11" s="571"/>
      <c r="P11" s="571"/>
    </row>
    <row r="12" spans="1:16" ht="12.75">
      <c r="A12" s="173"/>
      <c r="B12" s="302" t="s">
        <v>479</v>
      </c>
      <c r="C12" s="296"/>
      <c r="D12" s="300">
        <v>1.761</v>
      </c>
      <c r="E12" s="300">
        <v>0</v>
      </c>
      <c r="F12" s="301">
        <v>0</v>
      </c>
      <c r="G12" s="300">
        <v>0</v>
      </c>
      <c r="H12" s="300">
        <v>0</v>
      </c>
      <c r="I12" s="52">
        <v>0</v>
      </c>
      <c r="J12" s="301">
        <v>42.981</v>
      </c>
      <c r="K12" s="301">
        <v>0</v>
      </c>
      <c r="L12" s="39">
        <v>0</v>
      </c>
      <c r="M12" s="301">
        <v>44.742</v>
      </c>
      <c r="N12" s="280"/>
      <c r="O12" s="571"/>
      <c r="P12" s="571"/>
    </row>
    <row r="13" spans="1:16" ht="12.75">
      <c r="A13" s="173"/>
      <c r="B13" s="302" t="s">
        <v>480</v>
      </c>
      <c r="C13" s="296"/>
      <c r="D13" s="300">
        <v>74.48</v>
      </c>
      <c r="E13" s="300">
        <v>109.354</v>
      </c>
      <c r="F13" s="301">
        <v>0</v>
      </c>
      <c r="G13" s="300">
        <v>587.982</v>
      </c>
      <c r="H13" s="300">
        <v>50.002</v>
      </c>
      <c r="I13" s="52">
        <v>110.763</v>
      </c>
      <c r="J13" s="301">
        <v>448.632</v>
      </c>
      <c r="K13" s="301">
        <v>10.98</v>
      </c>
      <c r="L13" s="39">
        <v>2.193</v>
      </c>
      <c r="M13" s="301">
        <v>1394.386</v>
      </c>
      <c r="N13" s="280"/>
      <c r="O13" s="571"/>
      <c r="P13" s="571"/>
    </row>
    <row r="14" spans="1:16" ht="12.75">
      <c r="A14" s="173"/>
      <c r="B14" s="302" t="s">
        <v>481</v>
      </c>
      <c r="C14" s="296"/>
      <c r="D14" s="300">
        <v>69.166</v>
      </c>
      <c r="E14" s="300">
        <v>16.575</v>
      </c>
      <c r="F14" s="301">
        <v>1.034</v>
      </c>
      <c r="G14" s="300">
        <v>0</v>
      </c>
      <c r="H14" s="300">
        <v>96.495</v>
      </c>
      <c r="I14" s="52">
        <v>236.574</v>
      </c>
      <c r="J14" s="301">
        <v>141.818</v>
      </c>
      <c r="K14" s="301">
        <v>52.097</v>
      </c>
      <c r="L14" s="39">
        <v>11.89</v>
      </c>
      <c r="M14" s="301">
        <v>625.649</v>
      </c>
      <c r="N14" s="280"/>
      <c r="O14" s="571"/>
      <c r="P14" s="571"/>
    </row>
    <row r="15" spans="1:16" ht="12.75">
      <c r="A15" s="173"/>
      <c r="B15" s="302" t="s">
        <v>482</v>
      </c>
      <c r="C15" s="296"/>
      <c r="D15" s="300">
        <v>50.126</v>
      </c>
      <c r="E15" s="300">
        <v>6.768</v>
      </c>
      <c r="F15" s="301">
        <v>11.962</v>
      </c>
      <c r="G15" s="300">
        <v>257.958</v>
      </c>
      <c r="H15" s="300">
        <v>292.466</v>
      </c>
      <c r="I15" s="52">
        <v>77.5</v>
      </c>
      <c r="J15" s="301">
        <v>360.09</v>
      </c>
      <c r="K15" s="301">
        <v>243.656</v>
      </c>
      <c r="L15" s="39">
        <v>192.828</v>
      </c>
      <c r="M15" s="301">
        <v>1493.354</v>
      </c>
      <c r="N15" s="280"/>
      <c r="O15" s="571"/>
      <c r="P15" s="571"/>
    </row>
    <row r="16" spans="1:16" ht="12.75">
      <c r="A16" s="173"/>
      <c r="B16" s="302" t="s">
        <v>483</v>
      </c>
      <c r="C16" s="296"/>
      <c r="D16" s="300">
        <v>0.327</v>
      </c>
      <c r="E16" s="300">
        <v>0</v>
      </c>
      <c r="F16" s="301">
        <v>0</v>
      </c>
      <c r="G16" s="300">
        <v>0</v>
      </c>
      <c r="H16" s="300">
        <v>3.156</v>
      </c>
      <c r="I16" s="52">
        <v>58.856</v>
      </c>
      <c r="J16" s="301">
        <v>12.232</v>
      </c>
      <c r="K16" s="301">
        <v>0</v>
      </c>
      <c r="L16" s="39">
        <v>14.403</v>
      </c>
      <c r="M16" s="301">
        <v>88.974</v>
      </c>
      <c r="N16" s="280"/>
      <c r="O16" s="571"/>
      <c r="P16" s="571"/>
    </row>
    <row r="17" spans="1:16" ht="12.75">
      <c r="A17" s="173"/>
      <c r="B17" s="302" t="s">
        <v>484</v>
      </c>
      <c r="C17" s="296"/>
      <c r="D17" s="300">
        <v>0</v>
      </c>
      <c r="E17" s="300">
        <v>0</v>
      </c>
      <c r="F17" s="301">
        <v>0</v>
      </c>
      <c r="G17" s="300">
        <v>0</v>
      </c>
      <c r="H17" s="300">
        <v>0</v>
      </c>
      <c r="I17" s="52">
        <v>32.924</v>
      </c>
      <c r="J17" s="301">
        <v>0</v>
      </c>
      <c r="K17" s="301">
        <v>0</v>
      </c>
      <c r="L17" s="39">
        <v>21.543</v>
      </c>
      <c r="M17" s="301">
        <v>54.467</v>
      </c>
      <c r="N17" s="280"/>
      <c r="O17" s="571"/>
      <c r="P17" s="571"/>
    </row>
    <row r="18" spans="1:16" ht="12.75">
      <c r="A18" s="173"/>
      <c r="B18" s="302" t="s">
        <v>485</v>
      </c>
      <c r="C18" s="296"/>
      <c r="D18" s="300">
        <v>0</v>
      </c>
      <c r="E18" s="300">
        <v>0</v>
      </c>
      <c r="F18" s="301">
        <v>0</v>
      </c>
      <c r="G18" s="300">
        <v>0</v>
      </c>
      <c r="H18" s="300">
        <v>5.276</v>
      </c>
      <c r="I18" s="52">
        <v>1.156</v>
      </c>
      <c r="J18" s="301">
        <v>0.056</v>
      </c>
      <c r="K18" s="301">
        <v>0.461</v>
      </c>
      <c r="L18" s="39">
        <v>0</v>
      </c>
      <c r="M18" s="301">
        <v>6.949</v>
      </c>
      <c r="N18" s="280"/>
      <c r="O18" s="571"/>
      <c r="P18" s="571"/>
    </row>
    <row r="19" spans="1:16" ht="12.75">
      <c r="A19" s="173"/>
      <c r="B19" s="303" t="s">
        <v>149</v>
      </c>
      <c r="C19" s="50"/>
      <c r="D19" s="304">
        <v>195.467</v>
      </c>
      <c r="E19" s="304">
        <v>0.001</v>
      </c>
      <c r="F19" s="304">
        <v>19.617</v>
      </c>
      <c r="G19" s="304">
        <v>0</v>
      </c>
      <c r="H19" s="304">
        <v>15.562</v>
      </c>
      <c r="I19" s="304">
        <v>30.238</v>
      </c>
      <c r="J19" s="304">
        <v>0</v>
      </c>
      <c r="K19" s="304">
        <v>4.294</v>
      </c>
      <c r="L19" s="50">
        <v>298.042</v>
      </c>
      <c r="M19" s="304">
        <v>563.221</v>
      </c>
      <c r="N19" s="280"/>
      <c r="O19" s="571"/>
      <c r="P19" s="571"/>
    </row>
    <row r="20" spans="1:16" ht="12.75">
      <c r="A20" s="173"/>
      <c r="B20" s="306" t="s">
        <v>358</v>
      </c>
      <c r="C20" s="299"/>
      <c r="D20" s="295">
        <v>505.713</v>
      </c>
      <c r="E20" s="295">
        <v>132.698</v>
      </c>
      <c r="F20" s="295">
        <v>37.675</v>
      </c>
      <c r="G20" s="295">
        <v>849.944</v>
      </c>
      <c r="H20" s="295">
        <v>556.136</v>
      </c>
      <c r="I20" s="295">
        <v>901.882</v>
      </c>
      <c r="J20" s="295">
        <v>1569.901</v>
      </c>
      <c r="K20" s="295">
        <v>633.289</v>
      </c>
      <c r="L20" s="295">
        <v>555.585</v>
      </c>
      <c r="M20" s="295">
        <v>5742.823</v>
      </c>
      <c r="N20" s="280"/>
      <c r="O20" s="571"/>
      <c r="P20" s="571"/>
    </row>
    <row r="21" spans="1:16" ht="6" customHeight="1">
      <c r="A21" s="173"/>
      <c r="B21" s="307"/>
      <c r="C21" s="52"/>
      <c r="D21" s="28"/>
      <c r="E21" s="28"/>
      <c r="F21" s="28"/>
      <c r="G21" s="28"/>
      <c r="H21" s="28"/>
      <c r="I21" s="28"/>
      <c r="J21" s="28"/>
      <c r="K21" s="28"/>
      <c r="L21" s="576">
        <v>0</v>
      </c>
      <c r="M21" s="28"/>
      <c r="N21" s="280"/>
      <c r="O21" s="571"/>
      <c r="P21" s="571"/>
    </row>
    <row r="22" spans="1:16" ht="12.75">
      <c r="A22" s="173"/>
      <c r="B22" s="307" t="s">
        <v>486</v>
      </c>
      <c r="C22" s="52"/>
      <c r="D22" s="300">
        <v>114.337</v>
      </c>
      <c r="E22" s="300">
        <v>0</v>
      </c>
      <c r="F22" s="300">
        <v>0</v>
      </c>
      <c r="G22" s="300">
        <v>0</v>
      </c>
      <c r="H22" s="300">
        <v>478.339</v>
      </c>
      <c r="I22" s="300">
        <v>1170.818</v>
      </c>
      <c r="J22" s="300">
        <v>3591.121</v>
      </c>
      <c r="K22" s="300">
        <v>1826.018</v>
      </c>
      <c r="L22" s="39">
        <v>0</v>
      </c>
      <c r="M22" s="300">
        <v>7180.633</v>
      </c>
      <c r="N22" s="280"/>
      <c r="O22" s="571"/>
      <c r="P22" s="571"/>
    </row>
    <row r="23" spans="1:16" ht="12.75">
      <c r="A23" s="173"/>
      <c r="B23" s="303" t="s">
        <v>487</v>
      </c>
      <c r="C23" s="50"/>
      <c r="D23" s="305">
        <v>76.659</v>
      </c>
      <c r="E23" s="305">
        <v>0</v>
      </c>
      <c r="F23" s="305">
        <v>0</v>
      </c>
      <c r="G23" s="305">
        <v>0</v>
      </c>
      <c r="H23" s="305">
        <v>0</v>
      </c>
      <c r="I23" s="305">
        <v>235.364</v>
      </c>
      <c r="J23" s="305">
        <v>0.204</v>
      </c>
      <c r="K23" s="305">
        <v>309.317</v>
      </c>
      <c r="L23" s="50">
        <v>0</v>
      </c>
      <c r="M23" s="305">
        <v>621.544</v>
      </c>
      <c r="N23" s="280"/>
      <c r="O23" s="571"/>
      <c r="P23" s="571"/>
    </row>
    <row r="24" spans="1:16" ht="12.75">
      <c r="A24" s="173"/>
      <c r="B24" s="306" t="s">
        <v>488</v>
      </c>
      <c r="C24" s="299"/>
      <c r="D24" s="297">
        <v>190.996</v>
      </c>
      <c r="E24" s="297">
        <v>0</v>
      </c>
      <c r="F24" s="297">
        <v>0</v>
      </c>
      <c r="G24" s="297">
        <v>0</v>
      </c>
      <c r="H24" s="297">
        <v>478.339</v>
      </c>
      <c r="I24" s="297">
        <v>1406.182</v>
      </c>
      <c r="J24" s="297">
        <v>3591.325</v>
      </c>
      <c r="K24" s="297">
        <v>2135.335</v>
      </c>
      <c r="L24" s="297">
        <v>0</v>
      </c>
      <c r="M24" s="297">
        <v>7802.177</v>
      </c>
      <c r="N24" s="280"/>
      <c r="O24" s="571"/>
      <c r="P24" s="571"/>
    </row>
    <row r="25" spans="1:16" ht="6" customHeight="1">
      <c r="A25" s="173"/>
      <c r="B25" s="307"/>
      <c r="C25" s="52"/>
      <c r="D25" s="28"/>
      <c r="E25" s="28"/>
      <c r="F25" s="28"/>
      <c r="G25" s="28"/>
      <c r="H25" s="28"/>
      <c r="I25" s="28"/>
      <c r="J25" s="28"/>
      <c r="K25" s="28"/>
      <c r="L25" s="576">
        <v>0</v>
      </c>
      <c r="M25" s="28"/>
      <c r="N25" s="280"/>
      <c r="O25" s="571"/>
      <c r="P25" s="571"/>
    </row>
    <row r="26" spans="1:16" ht="12.75">
      <c r="A26" s="173"/>
      <c r="B26" s="306" t="s">
        <v>489</v>
      </c>
      <c r="C26" s="299"/>
      <c r="D26" s="295">
        <v>0</v>
      </c>
      <c r="E26" s="295">
        <v>0</v>
      </c>
      <c r="F26" s="295">
        <v>0</v>
      </c>
      <c r="G26" s="295">
        <v>0</v>
      </c>
      <c r="H26" s="295">
        <v>0</v>
      </c>
      <c r="I26" s="295">
        <v>0</v>
      </c>
      <c r="J26" s="295"/>
      <c r="K26" s="295">
        <v>0</v>
      </c>
      <c r="L26" s="576">
        <v>0</v>
      </c>
      <c r="M26" s="295">
        <v>0</v>
      </c>
      <c r="N26" s="280"/>
      <c r="O26" s="571"/>
      <c r="P26" s="571"/>
    </row>
    <row r="27" spans="1:16" ht="6" customHeight="1">
      <c r="A27" s="173"/>
      <c r="B27" s="307"/>
      <c r="C27" s="52"/>
      <c r="D27" s="28"/>
      <c r="E27" s="28"/>
      <c r="F27" s="28"/>
      <c r="G27" s="28"/>
      <c r="H27" s="28"/>
      <c r="I27" s="28"/>
      <c r="J27" s="28"/>
      <c r="K27" s="28"/>
      <c r="L27" s="576">
        <v>0</v>
      </c>
      <c r="M27" s="28"/>
      <c r="N27" s="280"/>
      <c r="O27" s="571"/>
      <c r="P27" s="571"/>
    </row>
    <row r="28" spans="1:16" ht="12.75">
      <c r="A28" s="173"/>
      <c r="B28" s="307" t="s">
        <v>490</v>
      </c>
      <c r="C28" s="52"/>
      <c r="D28" s="28">
        <v>0</v>
      </c>
      <c r="E28" s="28">
        <v>0</v>
      </c>
      <c r="F28" s="28">
        <v>10.175</v>
      </c>
      <c r="G28" s="28">
        <v>0</v>
      </c>
      <c r="H28" s="28">
        <v>0</v>
      </c>
      <c r="I28" s="28">
        <v>0</v>
      </c>
      <c r="J28" s="28">
        <v>91.307</v>
      </c>
      <c r="K28" s="28">
        <v>0</v>
      </c>
      <c r="L28" s="577">
        <v>0</v>
      </c>
      <c r="M28" s="28">
        <v>101.482</v>
      </c>
      <c r="N28" s="280"/>
      <c r="O28" s="571"/>
      <c r="P28" s="571"/>
    </row>
    <row r="29" spans="1:16" ht="12.75">
      <c r="A29" s="173"/>
      <c r="B29" s="303" t="s">
        <v>149</v>
      </c>
      <c r="C29" s="50"/>
      <c r="D29" s="304">
        <v>0</v>
      </c>
      <c r="E29" s="304">
        <v>3.745</v>
      </c>
      <c r="F29" s="304">
        <v>55.513</v>
      </c>
      <c r="G29" s="304">
        <v>0</v>
      </c>
      <c r="H29" s="304">
        <v>0</v>
      </c>
      <c r="I29" s="304">
        <v>198.267</v>
      </c>
      <c r="J29" s="304">
        <v>0</v>
      </c>
      <c r="K29" s="304">
        <v>4.277</v>
      </c>
      <c r="L29" s="50">
        <v>221.732</v>
      </c>
      <c r="M29" s="304">
        <v>483.534</v>
      </c>
      <c r="N29" s="280"/>
      <c r="O29" s="571"/>
      <c r="P29" s="571"/>
    </row>
    <row r="30" spans="1:16" ht="12.75">
      <c r="A30" s="173"/>
      <c r="B30" s="306" t="s">
        <v>491</v>
      </c>
      <c r="C30" s="299"/>
      <c r="D30" s="295">
        <v>0</v>
      </c>
      <c r="E30" s="295">
        <v>3.745</v>
      </c>
      <c r="F30" s="295">
        <v>65.688</v>
      </c>
      <c r="G30" s="295">
        <v>0</v>
      </c>
      <c r="H30" s="295">
        <v>0</v>
      </c>
      <c r="I30" s="295">
        <v>198.267</v>
      </c>
      <c r="J30" s="295">
        <v>91.307</v>
      </c>
      <c r="K30" s="295">
        <v>4.277</v>
      </c>
      <c r="L30" s="295">
        <v>221.732</v>
      </c>
      <c r="M30" s="295">
        <v>585.016</v>
      </c>
      <c r="N30" s="280"/>
      <c r="O30" s="571"/>
      <c r="P30" s="571"/>
    </row>
    <row r="31" spans="1:16" ht="5.25" customHeight="1">
      <c r="A31" s="173"/>
      <c r="B31" s="303"/>
      <c r="C31" s="304"/>
      <c r="D31" s="304"/>
      <c r="E31" s="304"/>
      <c r="F31" s="304"/>
      <c r="G31" s="304"/>
      <c r="H31" s="304"/>
      <c r="I31" s="304"/>
      <c r="J31" s="304"/>
      <c r="K31" s="304"/>
      <c r="L31" s="314">
        <v>0</v>
      </c>
      <c r="M31" s="304"/>
      <c r="N31" s="280"/>
      <c r="O31" s="571"/>
      <c r="P31" s="571"/>
    </row>
    <row r="32" spans="1:16" ht="13.5" thickBot="1">
      <c r="A32" s="173"/>
      <c r="B32" s="308" t="s">
        <v>504</v>
      </c>
      <c r="C32" s="309"/>
      <c r="D32" s="309">
        <v>1016.465</v>
      </c>
      <c r="E32" s="309">
        <v>140.225</v>
      </c>
      <c r="F32" s="309">
        <v>103.363</v>
      </c>
      <c r="G32" s="309">
        <v>849.944</v>
      </c>
      <c r="H32" s="309">
        <v>1034.475</v>
      </c>
      <c r="I32" s="309">
        <v>2506.331</v>
      </c>
      <c r="J32" s="309">
        <v>5252.533</v>
      </c>
      <c r="K32" s="309">
        <v>2774.206</v>
      </c>
      <c r="L32" s="309">
        <v>777.317</v>
      </c>
      <c r="M32" s="309">
        <v>14454.859</v>
      </c>
      <c r="N32" s="280"/>
      <c r="O32" s="571"/>
      <c r="P32" s="571"/>
    </row>
    <row r="33" spans="1:16" ht="1.5" customHeight="1">
      <c r="A33" s="173"/>
      <c r="B33" s="9"/>
      <c r="C33" s="30"/>
      <c r="D33" s="39"/>
      <c r="E33" s="39"/>
      <c r="F33" s="39"/>
      <c r="G33" s="39"/>
      <c r="H33" s="39"/>
      <c r="I33" s="39"/>
      <c r="J33" s="39"/>
      <c r="K33" s="39"/>
      <c r="L33" s="39"/>
      <c r="M33" s="39"/>
      <c r="N33" s="280"/>
      <c r="O33" s="571"/>
      <c r="P33" s="571"/>
    </row>
    <row r="34" spans="1:16" ht="12.75">
      <c r="A34" s="173"/>
      <c r="B34" s="9" t="s">
        <v>493</v>
      </c>
      <c r="C34" s="30"/>
      <c r="D34" s="39"/>
      <c r="E34" s="39"/>
      <c r="F34" s="39"/>
      <c r="G34" s="39"/>
      <c r="H34" s="39"/>
      <c r="I34" s="39"/>
      <c r="J34" s="39"/>
      <c r="K34" s="39"/>
      <c r="L34" s="39"/>
      <c r="M34" s="39"/>
      <c r="N34" s="280"/>
      <c r="O34" s="571"/>
      <c r="P34" s="571"/>
    </row>
    <row r="35" spans="1:16" ht="12.75">
      <c r="A35" s="173"/>
      <c r="B35" s="9"/>
      <c r="C35" s="30"/>
      <c r="D35" s="27"/>
      <c r="E35" s="27"/>
      <c r="F35" s="27"/>
      <c r="G35" s="27"/>
      <c r="H35" s="27"/>
      <c r="I35" s="27"/>
      <c r="J35" s="27"/>
      <c r="K35" s="27"/>
      <c r="L35" s="27"/>
      <c r="M35" s="27"/>
      <c r="N35" s="280"/>
      <c r="O35" s="571"/>
      <c r="P35" s="571"/>
    </row>
    <row r="36" spans="1:16" ht="12.75">
      <c r="A36" s="173"/>
      <c r="B36" s="9"/>
      <c r="C36" s="30"/>
      <c r="D36" s="27"/>
      <c r="E36" s="27"/>
      <c r="F36" s="27"/>
      <c r="G36" s="27"/>
      <c r="H36" s="27"/>
      <c r="I36" s="27"/>
      <c r="J36" s="27"/>
      <c r="K36" s="27"/>
      <c r="L36" s="27"/>
      <c r="M36" s="27"/>
      <c r="N36" s="280"/>
      <c r="O36" s="571"/>
      <c r="P36" s="571"/>
    </row>
    <row r="37" spans="1:16" ht="12.75">
      <c r="A37" s="173"/>
      <c r="B37" s="286" t="s">
        <v>722</v>
      </c>
      <c r="C37" s="287"/>
      <c r="D37" s="288"/>
      <c r="E37" s="289"/>
      <c r="F37" s="289"/>
      <c r="G37" s="289"/>
      <c r="H37" s="289"/>
      <c r="I37" s="289"/>
      <c r="J37" s="290"/>
      <c r="K37" s="289"/>
      <c r="L37" s="289"/>
      <c r="M37" s="289"/>
      <c r="N37" s="280"/>
      <c r="O37" s="571"/>
      <c r="P37" s="571"/>
    </row>
    <row r="38" spans="1:16" ht="12.75">
      <c r="A38" s="173"/>
      <c r="B38" s="291" t="s">
        <v>66</v>
      </c>
      <c r="C38" s="292"/>
      <c r="D38" s="293" t="s">
        <v>474</v>
      </c>
      <c r="E38" s="293" t="s">
        <v>162</v>
      </c>
      <c r="F38" s="293" t="s">
        <v>161</v>
      </c>
      <c r="G38" s="293" t="s">
        <v>163</v>
      </c>
      <c r="H38" s="293" t="s">
        <v>167</v>
      </c>
      <c r="I38" s="293" t="s">
        <v>169</v>
      </c>
      <c r="J38" s="293" t="s">
        <v>170</v>
      </c>
      <c r="K38" s="293" t="s">
        <v>457</v>
      </c>
      <c r="L38" s="293" t="s">
        <v>149</v>
      </c>
      <c r="M38" s="294" t="s">
        <v>102</v>
      </c>
      <c r="N38" s="280"/>
      <c r="O38" s="571"/>
      <c r="P38" s="571"/>
    </row>
    <row r="39" spans="1:16" ht="12.75">
      <c r="A39" s="173"/>
      <c r="B39" s="295" t="s">
        <v>475</v>
      </c>
      <c r="C39" s="296"/>
      <c r="D39" s="297">
        <v>338.903</v>
      </c>
      <c r="E39" s="297">
        <v>3.716</v>
      </c>
      <c r="F39" s="298">
        <v>0</v>
      </c>
      <c r="G39" s="297">
        <v>0</v>
      </c>
      <c r="H39" s="297">
        <v>0</v>
      </c>
      <c r="I39" s="299">
        <v>0</v>
      </c>
      <c r="J39" s="298">
        <v>0</v>
      </c>
      <c r="K39" s="298">
        <v>1.478</v>
      </c>
      <c r="L39" s="317">
        <v>0</v>
      </c>
      <c r="M39" s="298">
        <f>SUM(D39:L39)</f>
        <v>344.09700000000004</v>
      </c>
      <c r="N39" s="280"/>
      <c r="O39" s="571"/>
      <c r="P39" s="571"/>
    </row>
    <row r="40" spans="1:15" ht="6" customHeight="1">
      <c r="A40" s="173"/>
      <c r="B40" s="28"/>
      <c r="C40" s="296"/>
      <c r="D40" s="300"/>
      <c r="E40" s="300"/>
      <c r="F40" s="301"/>
      <c r="G40" s="300"/>
      <c r="H40" s="300"/>
      <c r="I40" s="52"/>
      <c r="J40" s="301"/>
      <c r="K40" s="301"/>
      <c r="L40" s="317"/>
      <c r="M40" s="301"/>
      <c r="N40" s="280"/>
      <c r="O40" s="280"/>
    </row>
    <row r="41" spans="1:15" ht="12.75">
      <c r="A41" s="173"/>
      <c r="B41" s="302" t="s">
        <v>476</v>
      </c>
      <c r="C41" s="296"/>
      <c r="D41" s="300">
        <v>1.172</v>
      </c>
      <c r="E41" s="300">
        <v>0</v>
      </c>
      <c r="F41" s="301">
        <v>2.616</v>
      </c>
      <c r="G41" s="300">
        <v>4.277</v>
      </c>
      <c r="H41" s="300">
        <v>1.948</v>
      </c>
      <c r="I41" s="52">
        <v>0</v>
      </c>
      <c r="J41" s="301">
        <v>0</v>
      </c>
      <c r="K41" s="301">
        <v>20.862</v>
      </c>
      <c r="L41" s="38">
        <v>0</v>
      </c>
      <c r="M41" s="301">
        <f aca="true" t="shared" si="0" ref="M41:M52">SUM(D41:L41)</f>
        <v>30.875</v>
      </c>
      <c r="N41" s="280"/>
      <c r="O41" s="280"/>
    </row>
    <row r="42" spans="1:15" ht="12.75">
      <c r="A42" s="173"/>
      <c r="B42" s="302" t="s">
        <v>477</v>
      </c>
      <c r="C42" s="296"/>
      <c r="D42" s="300">
        <v>80.773</v>
      </c>
      <c r="E42" s="300">
        <v>0</v>
      </c>
      <c r="F42" s="301">
        <v>0</v>
      </c>
      <c r="G42" s="300">
        <v>0</v>
      </c>
      <c r="H42" s="300">
        <v>76.793</v>
      </c>
      <c r="I42" s="52">
        <v>361.69</v>
      </c>
      <c r="J42" s="301">
        <v>459.252</v>
      </c>
      <c r="K42" s="301">
        <v>332.623</v>
      </c>
      <c r="L42" s="38">
        <v>1.039</v>
      </c>
      <c r="M42" s="301">
        <f t="shared" si="0"/>
        <v>1312.17</v>
      </c>
      <c r="N42" s="280"/>
      <c r="O42" s="280"/>
    </row>
    <row r="43" spans="1:15" ht="12.75">
      <c r="A43" s="173"/>
      <c r="B43" s="302" t="s">
        <v>478</v>
      </c>
      <c r="C43" s="296"/>
      <c r="D43" s="300">
        <v>20.088</v>
      </c>
      <c r="E43" s="300">
        <v>0</v>
      </c>
      <c r="F43" s="301">
        <v>2.554</v>
      </c>
      <c r="G43" s="300">
        <v>0</v>
      </c>
      <c r="H43" s="300">
        <v>16.155</v>
      </c>
      <c r="I43" s="52">
        <v>128.319</v>
      </c>
      <c r="J43" s="301">
        <v>507.169</v>
      </c>
      <c r="K43" s="301">
        <v>6.653</v>
      </c>
      <c r="L43" s="38">
        <v>35.462</v>
      </c>
      <c r="M43" s="301">
        <f t="shared" si="0"/>
        <v>716.4</v>
      </c>
      <c r="N43" s="280"/>
      <c r="O43" s="280"/>
    </row>
    <row r="44" spans="1:15" ht="12.75">
      <c r="A44" s="173"/>
      <c r="B44" s="302" t="s">
        <v>479</v>
      </c>
      <c r="C44" s="296"/>
      <c r="D44" s="300">
        <v>1.852</v>
      </c>
      <c r="E44" s="300">
        <v>0</v>
      </c>
      <c r="F44" s="301">
        <v>0</v>
      </c>
      <c r="G44" s="300">
        <v>0</v>
      </c>
      <c r="H44" s="300">
        <v>0</v>
      </c>
      <c r="I44" s="52">
        <v>0</v>
      </c>
      <c r="J44" s="301">
        <v>5.96</v>
      </c>
      <c r="K44" s="301">
        <v>0</v>
      </c>
      <c r="L44" s="38">
        <v>0</v>
      </c>
      <c r="M44" s="301">
        <f t="shared" si="0"/>
        <v>7.812</v>
      </c>
      <c r="N44" s="280"/>
      <c r="O44" s="280"/>
    </row>
    <row r="45" spans="1:15" ht="12.75">
      <c r="A45" s="173"/>
      <c r="B45" s="302" t="s">
        <v>480</v>
      </c>
      <c r="C45" s="296"/>
      <c r="D45" s="300">
        <v>46.019</v>
      </c>
      <c r="E45" s="300">
        <v>107.478</v>
      </c>
      <c r="F45" s="301">
        <v>0</v>
      </c>
      <c r="G45" s="300">
        <v>0</v>
      </c>
      <c r="H45" s="300">
        <v>57.402</v>
      </c>
      <c r="I45" s="52">
        <v>67.566</v>
      </c>
      <c r="J45" s="301">
        <v>511.209</v>
      </c>
      <c r="K45" s="301">
        <v>107.583</v>
      </c>
      <c r="L45" s="38">
        <v>4.539</v>
      </c>
      <c r="M45" s="301">
        <f t="shared" si="0"/>
        <v>901.7959999999999</v>
      </c>
      <c r="N45" s="280"/>
      <c r="O45" s="280"/>
    </row>
    <row r="46" spans="1:15" ht="12.75">
      <c r="A46" s="173"/>
      <c r="B46" s="302" t="s">
        <v>481</v>
      </c>
      <c r="C46" s="296"/>
      <c r="D46" s="300">
        <v>20.841</v>
      </c>
      <c r="E46" s="300">
        <v>17.847</v>
      </c>
      <c r="F46" s="301">
        <v>1.011</v>
      </c>
      <c r="G46" s="300">
        <v>0</v>
      </c>
      <c r="H46" s="300">
        <v>97.659</v>
      </c>
      <c r="I46" s="52">
        <v>480.894</v>
      </c>
      <c r="J46" s="301">
        <v>285.304</v>
      </c>
      <c r="K46" s="301">
        <v>88.144</v>
      </c>
      <c r="L46" s="38">
        <v>26.758</v>
      </c>
      <c r="M46" s="301">
        <f t="shared" si="0"/>
        <v>1018.458</v>
      </c>
      <c r="N46" s="280"/>
      <c r="O46" s="280"/>
    </row>
    <row r="47" spans="1:15" ht="12.75">
      <c r="A47" s="173"/>
      <c r="B47" s="302" t="s">
        <v>482</v>
      </c>
      <c r="C47" s="296"/>
      <c r="D47" s="300">
        <v>86.133</v>
      </c>
      <c r="E47" s="300">
        <v>6.652</v>
      </c>
      <c r="F47" s="301">
        <v>11.691</v>
      </c>
      <c r="G47" s="300">
        <v>242.955</v>
      </c>
      <c r="H47" s="300">
        <v>360.904</v>
      </c>
      <c r="I47" s="52">
        <v>153.504</v>
      </c>
      <c r="J47" s="301">
        <v>631.268</v>
      </c>
      <c r="K47" s="301">
        <v>254.752</v>
      </c>
      <c r="L47" s="38">
        <v>209.391</v>
      </c>
      <c r="M47" s="301">
        <f t="shared" si="0"/>
        <v>1957.25</v>
      </c>
      <c r="N47" s="280"/>
      <c r="O47" s="280"/>
    </row>
    <row r="48" spans="1:15" ht="12.75">
      <c r="A48" s="173"/>
      <c r="B48" s="302" t="s">
        <v>483</v>
      </c>
      <c r="C48" s="296"/>
      <c r="D48" s="300">
        <v>25.524</v>
      </c>
      <c r="E48" s="300">
        <v>0</v>
      </c>
      <c r="F48" s="301">
        <v>0</v>
      </c>
      <c r="G48" s="300">
        <v>0</v>
      </c>
      <c r="H48" s="300">
        <v>5.589</v>
      </c>
      <c r="I48" s="52">
        <v>75.283</v>
      </c>
      <c r="J48" s="301">
        <v>19.77</v>
      </c>
      <c r="K48" s="301">
        <v>0</v>
      </c>
      <c r="L48" s="38">
        <v>21.277</v>
      </c>
      <c r="M48" s="301">
        <f t="shared" si="0"/>
        <v>147.44299999999998</v>
      </c>
      <c r="N48" s="280"/>
      <c r="O48" s="280"/>
    </row>
    <row r="49" spans="1:15" ht="12.75">
      <c r="A49" s="173"/>
      <c r="B49" s="302" t="s">
        <v>484</v>
      </c>
      <c r="C49" s="296"/>
      <c r="D49" s="300">
        <v>0</v>
      </c>
      <c r="E49" s="300">
        <v>0</v>
      </c>
      <c r="F49" s="301">
        <v>0</v>
      </c>
      <c r="G49" s="300">
        <v>0</v>
      </c>
      <c r="H49" s="300">
        <v>0</v>
      </c>
      <c r="I49" s="52">
        <v>33.069</v>
      </c>
      <c r="J49" s="301">
        <v>0</v>
      </c>
      <c r="K49" s="301">
        <v>0</v>
      </c>
      <c r="L49" s="38">
        <v>23.608</v>
      </c>
      <c r="M49" s="301">
        <f t="shared" si="0"/>
        <v>56.67700000000001</v>
      </c>
      <c r="N49" s="280"/>
      <c r="O49" s="280"/>
    </row>
    <row r="50" spans="1:15" ht="12.75">
      <c r="A50" s="173"/>
      <c r="B50" s="302" t="s">
        <v>485</v>
      </c>
      <c r="C50" s="296"/>
      <c r="D50" s="300">
        <v>0.001</v>
      </c>
      <c r="E50" s="300">
        <v>0</v>
      </c>
      <c r="F50" s="301">
        <v>0</v>
      </c>
      <c r="G50" s="300">
        <v>0</v>
      </c>
      <c r="H50" s="300">
        <v>3.573</v>
      </c>
      <c r="I50" s="52">
        <v>0</v>
      </c>
      <c r="J50" s="301">
        <v>0.065</v>
      </c>
      <c r="K50" s="301">
        <v>0.453</v>
      </c>
      <c r="L50" s="38">
        <v>0</v>
      </c>
      <c r="M50" s="301">
        <f t="shared" si="0"/>
        <v>4.092</v>
      </c>
      <c r="N50" s="280"/>
      <c r="O50" s="280"/>
    </row>
    <row r="51" spans="1:15" ht="12.75">
      <c r="A51" s="173"/>
      <c r="B51" s="303" t="s">
        <v>149</v>
      </c>
      <c r="C51" s="50"/>
      <c r="D51" s="304">
        <v>152.665</v>
      </c>
      <c r="E51" s="304">
        <v>23.676</v>
      </c>
      <c r="F51" s="304">
        <v>23.632</v>
      </c>
      <c r="G51" s="304">
        <v>0</v>
      </c>
      <c r="H51" s="304">
        <v>15.366</v>
      </c>
      <c r="I51" s="304">
        <v>29.678</v>
      </c>
      <c r="J51" s="304">
        <v>0.113</v>
      </c>
      <c r="K51" s="304">
        <v>55.001</v>
      </c>
      <c r="L51" s="49">
        <v>716.445</v>
      </c>
      <c r="M51" s="304">
        <f t="shared" si="0"/>
        <v>1016.576</v>
      </c>
      <c r="N51" s="280"/>
      <c r="O51" s="280"/>
    </row>
    <row r="52" spans="1:15" ht="12.75">
      <c r="A52" s="173"/>
      <c r="B52" s="306" t="s">
        <v>358</v>
      </c>
      <c r="C52" s="299"/>
      <c r="D52" s="295">
        <f aca="true" t="shared" si="1" ref="D52:L52">SUM(D41:D51)</f>
        <v>435.068</v>
      </c>
      <c r="E52" s="295">
        <f t="shared" si="1"/>
        <v>155.65299999999996</v>
      </c>
      <c r="F52" s="295">
        <f t="shared" si="1"/>
        <v>41.504000000000005</v>
      </c>
      <c r="G52" s="295">
        <f t="shared" si="1"/>
        <v>247.232</v>
      </c>
      <c r="H52" s="295">
        <f t="shared" si="1"/>
        <v>635.389</v>
      </c>
      <c r="I52" s="295">
        <f t="shared" si="1"/>
        <v>1330.003</v>
      </c>
      <c r="J52" s="295">
        <f t="shared" si="1"/>
        <v>2420.11</v>
      </c>
      <c r="K52" s="295">
        <f t="shared" si="1"/>
        <v>866.0709999999999</v>
      </c>
      <c r="L52" s="295">
        <f t="shared" si="1"/>
        <v>1038.519</v>
      </c>
      <c r="M52" s="295">
        <f t="shared" si="0"/>
        <v>7169.549000000001</v>
      </c>
      <c r="N52" s="280"/>
      <c r="O52" s="280"/>
    </row>
    <row r="53" spans="1:15" ht="6" customHeight="1">
      <c r="A53" s="173"/>
      <c r="B53" s="307"/>
      <c r="C53" s="52"/>
      <c r="D53" s="28"/>
      <c r="E53" s="28"/>
      <c r="F53" s="28"/>
      <c r="G53" s="28"/>
      <c r="H53" s="28"/>
      <c r="I53" s="28"/>
      <c r="J53" s="28"/>
      <c r="K53" s="28"/>
      <c r="L53" s="317"/>
      <c r="M53" s="28"/>
      <c r="N53" s="280"/>
      <c r="O53" s="280"/>
    </row>
    <row r="54" spans="1:15" ht="12.75">
      <c r="A54" s="173"/>
      <c r="B54" s="307" t="s">
        <v>486</v>
      </c>
      <c r="C54" s="52"/>
      <c r="D54" s="300">
        <v>128.199</v>
      </c>
      <c r="E54" s="300">
        <v>0</v>
      </c>
      <c r="F54" s="300">
        <v>0</v>
      </c>
      <c r="G54" s="300">
        <v>0</v>
      </c>
      <c r="H54" s="300">
        <v>586.325</v>
      </c>
      <c r="I54" s="300">
        <v>1368.596</v>
      </c>
      <c r="J54" s="300">
        <v>3836.227</v>
      </c>
      <c r="K54" s="300">
        <v>1864.4</v>
      </c>
      <c r="L54" s="38">
        <v>0</v>
      </c>
      <c r="M54" s="300">
        <f>SUM(D54:L54)</f>
        <v>7783.746999999999</v>
      </c>
      <c r="N54" s="280"/>
      <c r="O54" s="280"/>
    </row>
    <row r="55" spans="1:16" ht="12.75">
      <c r="A55" s="173"/>
      <c r="B55" s="303" t="s">
        <v>487</v>
      </c>
      <c r="C55" s="50"/>
      <c r="D55" s="305">
        <v>69.57</v>
      </c>
      <c r="E55" s="305">
        <v>0</v>
      </c>
      <c r="F55" s="305">
        <v>0</v>
      </c>
      <c r="G55" s="305">
        <v>0</v>
      </c>
      <c r="H55" s="305">
        <v>0</v>
      </c>
      <c r="I55" s="305">
        <v>305.414</v>
      </c>
      <c r="J55" s="305">
        <v>0.203</v>
      </c>
      <c r="K55" s="305">
        <v>325.056</v>
      </c>
      <c r="L55" s="49">
        <v>0</v>
      </c>
      <c r="M55" s="305">
        <f>SUM(D55:L55)</f>
        <v>700.2429999999999</v>
      </c>
      <c r="N55" s="280"/>
      <c r="O55" s="280"/>
      <c r="P55" s="406"/>
    </row>
    <row r="56" spans="1:15" ht="12.75">
      <c r="A56" s="173"/>
      <c r="B56" s="306" t="s">
        <v>488</v>
      </c>
      <c r="C56" s="299"/>
      <c r="D56" s="297">
        <f>SUM(D54:D55)</f>
        <v>197.769</v>
      </c>
      <c r="E56" s="297">
        <v>0</v>
      </c>
      <c r="F56" s="297">
        <v>0</v>
      </c>
      <c r="G56" s="297">
        <v>0</v>
      </c>
      <c r="H56" s="297">
        <f>SUM(H54:H55)</f>
        <v>586.325</v>
      </c>
      <c r="I56" s="297">
        <f>SUM(I54:I55)</f>
        <v>1674.01</v>
      </c>
      <c r="J56" s="297">
        <f>SUM(J54:J55)</f>
        <v>3836.43</v>
      </c>
      <c r="K56" s="297">
        <f>SUM(K54:K55)</f>
        <v>2189.456</v>
      </c>
      <c r="L56" s="297">
        <v>0</v>
      </c>
      <c r="M56" s="297">
        <f>SUM(D56:L56)</f>
        <v>8483.99</v>
      </c>
      <c r="N56" s="280"/>
      <c r="O56" s="280"/>
    </row>
    <row r="57" spans="1:15" ht="6" customHeight="1">
      <c r="A57" s="173"/>
      <c r="B57" s="307"/>
      <c r="C57" s="52"/>
      <c r="D57" s="28"/>
      <c r="E57" s="28"/>
      <c r="F57" s="28"/>
      <c r="G57" s="28"/>
      <c r="H57" s="28"/>
      <c r="I57" s="28"/>
      <c r="J57" s="28"/>
      <c r="K57" s="28"/>
      <c r="L57" s="317"/>
      <c r="M57" s="28"/>
      <c r="N57" s="280"/>
      <c r="O57" s="280"/>
    </row>
    <row r="58" spans="1:15" ht="12.75">
      <c r="A58" s="173"/>
      <c r="B58" s="306" t="s">
        <v>489</v>
      </c>
      <c r="C58" s="299"/>
      <c r="D58" s="295">
        <v>0</v>
      </c>
      <c r="E58" s="295">
        <v>0</v>
      </c>
      <c r="F58" s="295">
        <v>0</v>
      </c>
      <c r="G58" s="295">
        <v>0</v>
      </c>
      <c r="H58" s="295">
        <v>0</v>
      </c>
      <c r="I58" s="295">
        <v>0</v>
      </c>
      <c r="J58" s="295">
        <v>0</v>
      </c>
      <c r="K58" s="295">
        <v>0</v>
      </c>
      <c r="L58" s="317">
        <v>0</v>
      </c>
      <c r="M58" s="295">
        <f>SUM(D58:L58)</f>
        <v>0</v>
      </c>
      <c r="N58" s="280"/>
      <c r="O58" s="280"/>
    </row>
    <row r="59" spans="1:15" ht="6" customHeight="1">
      <c r="A59" s="173"/>
      <c r="B59" s="307"/>
      <c r="C59" s="52"/>
      <c r="D59" s="28"/>
      <c r="E59" s="28"/>
      <c r="F59" s="28"/>
      <c r="G59" s="28"/>
      <c r="H59" s="28"/>
      <c r="I59" s="28"/>
      <c r="J59" s="28"/>
      <c r="K59" s="28"/>
      <c r="L59" s="317"/>
      <c r="M59" s="28"/>
      <c r="N59" s="280"/>
      <c r="O59" s="280"/>
    </row>
    <row r="60" spans="1:15" ht="12.75">
      <c r="A60" s="173"/>
      <c r="B60" s="307" t="s">
        <v>490</v>
      </c>
      <c r="C60" s="52"/>
      <c r="D60" s="28">
        <v>9</v>
      </c>
      <c r="E60" s="28">
        <v>0</v>
      </c>
      <c r="F60" s="28">
        <v>10</v>
      </c>
      <c r="G60" s="28">
        <v>0</v>
      </c>
      <c r="H60" s="28">
        <v>0</v>
      </c>
      <c r="I60" s="28">
        <v>0</v>
      </c>
      <c r="J60" s="28">
        <v>113</v>
      </c>
      <c r="K60" s="28">
        <v>431</v>
      </c>
      <c r="L60" s="577">
        <v>0</v>
      </c>
      <c r="M60" s="27">
        <f>SUM(D60:L60)</f>
        <v>563</v>
      </c>
      <c r="N60" s="280"/>
      <c r="O60" s="280"/>
    </row>
    <row r="61" spans="1:15" ht="12.75">
      <c r="A61" s="173"/>
      <c r="B61" s="303" t="s">
        <v>149</v>
      </c>
      <c r="C61" s="50"/>
      <c r="D61" s="304">
        <v>0</v>
      </c>
      <c r="E61" s="304">
        <v>3.795</v>
      </c>
      <c r="F61" s="304">
        <v>95</v>
      </c>
      <c r="G61" s="304">
        <v>0</v>
      </c>
      <c r="H61" s="304">
        <v>5.03</v>
      </c>
      <c r="I61" s="304">
        <v>274.809</v>
      </c>
      <c r="J61" s="304">
        <v>0</v>
      </c>
      <c r="K61" s="304">
        <v>66</v>
      </c>
      <c r="L61" s="50">
        <v>213.019</v>
      </c>
      <c r="M61" s="304">
        <f>SUM(D61:L61)</f>
        <v>657.653</v>
      </c>
      <c r="N61" s="280"/>
      <c r="O61" s="280"/>
    </row>
    <row r="62" spans="1:15" ht="12.75">
      <c r="A62" s="173"/>
      <c r="B62" s="306" t="s">
        <v>491</v>
      </c>
      <c r="C62" s="299"/>
      <c r="D62" s="295">
        <f>SUM(D60:D61)</f>
        <v>9</v>
      </c>
      <c r="E62" s="295">
        <f>SUM(E60:E61)</f>
        <v>3.795</v>
      </c>
      <c r="F62" s="295">
        <f>SUM(F60:F61)</f>
        <v>105</v>
      </c>
      <c r="G62" s="295">
        <v>0</v>
      </c>
      <c r="H62" s="295">
        <f>SUM(H60:H61)</f>
        <v>5.03</v>
      </c>
      <c r="I62" s="295">
        <f>SUM(I60:I61)</f>
        <v>274.809</v>
      </c>
      <c r="J62" s="295">
        <f>SUM(J60:J61)</f>
        <v>113</v>
      </c>
      <c r="K62" s="295">
        <f>SUM(K60:K61)</f>
        <v>497</v>
      </c>
      <c r="L62" s="295">
        <f>SUM(L60:L61)</f>
        <v>213.019</v>
      </c>
      <c r="M62" s="295">
        <f>SUM(D62:L62)</f>
        <v>1220.653</v>
      </c>
      <c r="N62" s="280"/>
      <c r="O62" s="280"/>
    </row>
    <row r="63" spans="1:15" ht="6" customHeight="1">
      <c r="A63" s="173"/>
      <c r="B63" s="303"/>
      <c r="C63" s="304"/>
      <c r="D63" s="304"/>
      <c r="E63" s="304"/>
      <c r="F63" s="304"/>
      <c r="G63" s="304"/>
      <c r="H63" s="304"/>
      <c r="I63" s="304"/>
      <c r="J63" s="304"/>
      <c r="K63" s="304"/>
      <c r="L63" s="318"/>
      <c r="M63" s="304"/>
      <c r="N63" s="280"/>
      <c r="O63" s="280"/>
    </row>
    <row r="64" spans="1:15" ht="13.5" thickBot="1">
      <c r="A64" s="173"/>
      <c r="B64" s="308" t="s">
        <v>504</v>
      </c>
      <c r="C64" s="309"/>
      <c r="D64" s="309">
        <f aca="true" t="shared" si="2" ref="D64:L64">+D39+D52+D56+D58+D62</f>
        <v>980.74</v>
      </c>
      <c r="E64" s="309">
        <f t="shared" si="2"/>
        <v>163.16399999999996</v>
      </c>
      <c r="F64" s="309">
        <f t="shared" si="2"/>
        <v>146.50400000000002</v>
      </c>
      <c r="G64" s="309">
        <f t="shared" si="2"/>
        <v>247.232</v>
      </c>
      <c r="H64" s="309">
        <f t="shared" si="2"/>
        <v>1226.744</v>
      </c>
      <c r="I64" s="309">
        <f t="shared" si="2"/>
        <v>3278.822</v>
      </c>
      <c r="J64" s="309">
        <f t="shared" si="2"/>
        <v>6369.54</v>
      </c>
      <c r="K64" s="309">
        <f t="shared" si="2"/>
        <v>3554.005</v>
      </c>
      <c r="L64" s="309">
        <f t="shared" si="2"/>
        <v>1251.538</v>
      </c>
      <c r="M64" s="309">
        <f>SUM(D64:L64)</f>
        <v>17218.289</v>
      </c>
      <c r="N64" s="280"/>
      <c r="O64" s="280"/>
    </row>
    <row r="65" spans="1:15" ht="3" customHeight="1">
      <c r="A65" s="173"/>
      <c r="B65" s="9"/>
      <c r="C65" s="30"/>
      <c r="D65" s="39"/>
      <c r="E65" s="39"/>
      <c r="F65" s="39"/>
      <c r="G65" s="39"/>
      <c r="H65" s="39"/>
      <c r="I65" s="39"/>
      <c r="J65" s="39"/>
      <c r="K65" s="39"/>
      <c r="L65" s="39"/>
      <c r="M65" s="39"/>
      <c r="N65" s="280"/>
      <c r="O65" s="280"/>
    </row>
    <row r="66" spans="1:15" ht="12.75">
      <c r="A66" s="173"/>
      <c r="B66" s="303" t="s">
        <v>505</v>
      </c>
      <c r="C66" s="319"/>
      <c r="D66" s="319"/>
      <c r="E66" s="319"/>
      <c r="F66" s="319"/>
      <c r="G66" s="319"/>
      <c r="H66" s="319"/>
      <c r="I66" s="319"/>
      <c r="J66" s="319"/>
      <c r="K66" s="319"/>
      <c r="L66" s="319"/>
      <c r="M66" s="319">
        <f>-(953-210)</f>
        <v>-743</v>
      </c>
      <c r="N66" s="280"/>
      <c r="O66" s="280"/>
    </row>
    <row r="67" spans="2:15" ht="13.5" thickBot="1">
      <c r="B67" s="470" t="s">
        <v>506</v>
      </c>
      <c r="C67" s="471"/>
      <c r="D67" s="314"/>
      <c r="E67" s="314"/>
      <c r="F67" s="314"/>
      <c r="G67" s="314"/>
      <c r="H67" s="314"/>
      <c r="I67" s="314"/>
      <c r="J67" s="314"/>
      <c r="K67" s="314"/>
      <c r="L67" s="314"/>
      <c r="M67" s="314">
        <f>+M66+M64</f>
        <v>16475.289</v>
      </c>
      <c r="N67" s="280"/>
      <c r="O67" s="280"/>
    </row>
    <row r="68" spans="2:15" ht="12.75">
      <c r="B68" s="9" t="s">
        <v>493</v>
      </c>
      <c r="C68" s="30"/>
      <c r="D68" s="39"/>
      <c r="E68" s="39"/>
      <c r="F68" s="39"/>
      <c r="G68" s="39"/>
      <c r="H68" s="39"/>
      <c r="I68" s="39"/>
      <c r="J68" s="39"/>
      <c r="K68" s="39"/>
      <c r="L68" s="39"/>
      <c r="M68" s="39"/>
      <c r="N68" s="280"/>
      <c r="O68" s="280"/>
    </row>
    <row r="69" spans="2:15" ht="12.75">
      <c r="B69" s="574"/>
      <c r="C69" s="280"/>
      <c r="D69" s="280"/>
      <c r="E69" s="280"/>
      <c r="F69" s="280"/>
      <c r="G69" s="280"/>
      <c r="H69" s="280"/>
      <c r="I69" s="280"/>
      <c r="J69" s="280"/>
      <c r="K69" s="280"/>
      <c r="L69" s="280"/>
      <c r="M69" s="280"/>
      <c r="N69" s="280"/>
      <c r="O69" s="280"/>
    </row>
    <row r="70" spans="2:15" ht="12.75">
      <c r="B70" s="574"/>
      <c r="C70" s="280"/>
      <c r="D70" s="280"/>
      <c r="E70" s="280"/>
      <c r="F70" s="280"/>
      <c r="G70" s="280"/>
      <c r="H70" s="280"/>
      <c r="I70" s="280"/>
      <c r="J70" s="280"/>
      <c r="K70" s="280"/>
      <c r="L70" s="280"/>
      <c r="M70" s="280"/>
      <c r="N70" s="280"/>
      <c r="O70" s="280"/>
    </row>
    <row r="71" spans="2:15" ht="12.75">
      <c r="B71" s="574"/>
      <c r="C71" s="280"/>
      <c r="D71" s="280"/>
      <c r="E71" s="280"/>
      <c r="F71" s="280"/>
      <c r="G71" s="280"/>
      <c r="H71" s="280"/>
      <c r="I71" s="280"/>
      <c r="J71" s="280"/>
      <c r="K71" s="280"/>
      <c r="L71" s="280"/>
      <c r="M71" s="280"/>
      <c r="N71" s="280"/>
      <c r="O71" s="280"/>
    </row>
    <row r="72" spans="2:15" ht="12.75">
      <c r="B72" s="574"/>
      <c r="C72" s="280"/>
      <c r="D72" s="280"/>
      <c r="E72" s="280"/>
      <c r="F72" s="280"/>
      <c r="G72" s="280"/>
      <c r="H72" s="280"/>
      <c r="I72" s="280"/>
      <c r="J72" s="280"/>
      <c r="K72" s="280"/>
      <c r="L72" s="280"/>
      <c r="M72" s="280"/>
      <c r="N72" s="280"/>
      <c r="O72" s="280"/>
    </row>
    <row r="73" spans="2:15" ht="12.75">
      <c r="B73" s="574"/>
      <c r="C73" s="280"/>
      <c r="D73" s="280"/>
      <c r="E73" s="280"/>
      <c r="F73" s="280"/>
      <c r="G73" s="280"/>
      <c r="H73" s="280"/>
      <c r="I73" s="280"/>
      <c r="J73" s="280"/>
      <c r="K73" s="280"/>
      <c r="L73" s="280"/>
      <c r="M73" s="280"/>
      <c r="N73" s="280"/>
      <c r="O73" s="280"/>
    </row>
    <row r="74" spans="2:15" ht="12.75">
      <c r="B74" s="574"/>
      <c r="C74" s="280"/>
      <c r="D74" s="280"/>
      <c r="E74" s="280"/>
      <c r="F74" s="280"/>
      <c r="G74" s="280"/>
      <c r="H74" s="280"/>
      <c r="I74" s="280"/>
      <c r="J74" s="280"/>
      <c r="K74" s="280"/>
      <c r="L74" s="280"/>
      <c r="M74" s="280"/>
      <c r="N74" s="280"/>
      <c r="O74" s="280"/>
    </row>
    <row r="75" spans="2:15" ht="12.75">
      <c r="B75" s="574"/>
      <c r="C75" s="280"/>
      <c r="D75" s="280"/>
      <c r="E75" s="280"/>
      <c r="F75" s="280"/>
      <c r="G75" s="280"/>
      <c r="H75" s="280"/>
      <c r="I75" s="280"/>
      <c r="J75" s="280"/>
      <c r="K75" s="280"/>
      <c r="L75" s="280"/>
      <c r="M75" s="280"/>
      <c r="N75" s="280"/>
      <c r="O75" s="280"/>
    </row>
    <row r="76" spans="2:15" ht="12.75">
      <c r="B76" s="574"/>
      <c r="C76" s="280"/>
      <c r="D76" s="280"/>
      <c r="E76" s="280"/>
      <c r="F76" s="280"/>
      <c r="G76" s="280"/>
      <c r="H76" s="280"/>
      <c r="I76" s="280"/>
      <c r="J76" s="280"/>
      <c r="K76" s="280"/>
      <c r="L76" s="280"/>
      <c r="M76" s="280"/>
      <c r="N76" s="280"/>
      <c r="O76" s="280"/>
    </row>
    <row r="77" spans="2:15" ht="12.75">
      <c r="B77" s="574"/>
      <c r="C77" s="280"/>
      <c r="D77" s="280"/>
      <c r="E77" s="280"/>
      <c r="F77" s="280"/>
      <c r="G77" s="280"/>
      <c r="H77" s="280"/>
      <c r="I77" s="280"/>
      <c r="J77" s="280"/>
      <c r="K77" s="280"/>
      <c r="L77" s="280"/>
      <c r="M77" s="280"/>
      <c r="N77" s="280"/>
      <c r="O77" s="280"/>
    </row>
    <row r="78" spans="2:15" ht="12.75">
      <c r="B78" s="574"/>
      <c r="C78" s="280"/>
      <c r="D78" s="280"/>
      <c r="E78" s="280"/>
      <c r="F78" s="280"/>
      <c r="G78" s="280"/>
      <c r="H78" s="280"/>
      <c r="I78" s="280"/>
      <c r="J78" s="280"/>
      <c r="K78" s="280"/>
      <c r="L78" s="280"/>
      <c r="M78" s="280"/>
      <c r="N78" s="280"/>
      <c r="O78" s="280"/>
    </row>
    <row r="79" spans="2:15" ht="12.75">
      <c r="B79" s="574"/>
      <c r="C79" s="280"/>
      <c r="D79" s="280"/>
      <c r="E79" s="280"/>
      <c r="F79" s="280"/>
      <c r="G79" s="280"/>
      <c r="H79" s="280"/>
      <c r="I79" s="280"/>
      <c r="J79" s="280"/>
      <c r="K79" s="280"/>
      <c r="L79" s="280"/>
      <c r="M79" s="280"/>
      <c r="N79" s="280"/>
      <c r="O79" s="280"/>
    </row>
    <row r="80" spans="2:15" ht="12.75">
      <c r="B80" s="574"/>
      <c r="C80" s="280"/>
      <c r="D80" s="280"/>
      <c r="E80" s="280"/>
      <c r="F80" s="280"/>
      <c r="G80" s="280"/>
      <c r="H80" s="280"/>
      <c r="I80" s="280"/>
      <c r="J80" s="280"/>
      <c r="K80" s="280"/>
      <c r="L80" s="280"/>
      <c r="M80" s="280"/>
      <c r="N80" s="280"/>
      <c r="O80" s="280"/>
    </row>
    <row r="81" spans="2:15" ht="12.75">
      <c r="B81" s="574"/>
      <c r="C81" s="280"/>
      <c r="D81" s="280"/>
      <c r="E81" s="280"/>
      <c r="F81" s="280"/>
      <c r="G81" s="280"/>
      <c r="H81" s="280"/>
      <c r="I81" s="280"/>
      <c r="J81" s="280"/>
      <c r="K81" s="280"/>
      <c r="L81" s="280"/>
      <c r="M81" s="280"/>
      <c r="N81" s="280"/>
      <c r="O81" s="280"/>
    </row>
    <row r="82" spans="2:15" ht="12.75">
      <c r="B82" s="574"/>
      <c r="C82" s="280"/>
      <c r="D82" s="280"/>
      <c r="E82" s="280"/>
      <c r="F82" s="280"/>
      <c r="G82" s="280"/>
      <c r="H82" s="280"/>
      <c r="I82" s="280"/>
      <c r="J82" s="280"/>
      <c r="K82" s="280"/>
      <c r="L82" s="280"/>
      <c r="M82" s="280"/>
      <c r="N82" s="280"/>
      <c r="O82" s="280"/>
    </row>
    <row r="83" spans="2:15" ht="12.75">
      <c r="B83" s="574"/>
      <c r="C83" s="280"/>
      <c r="D83" s="280"/>
      <c r="E83" s="280"/>
      <c r="F83" s="280"/>
      <c r="G83" s="280"/>
      <c r="H83" s="280"/>
      <c r="I83" s="280"/>
      <c r="J83" s="280"/>
      <c r="K83" s="280"/>
      <c r="L83" s="280"/>
      <c r="M83" s="280"/>
      <c r="N83" s="280"/>
      <c r="O83" s="280"/>
    </row>
    <row r="84" spans="2:15" ht="12.75">
      <c r="B84" s="574"/>
      <c r="C84" s="280"/>
      <c r="D84" s="280"/>
      <c r="E84" s="280"/>
      <c r="F84" s="280"/>
      <c r="G84" s="280"/>
      <c r="H84" s="280"/>
      <c r="I84" s="280"/>
      <c r="J84" s="280"/>
      <c r="K84" s="280"/>
      <c r="L84" s="280"/>
      <c r="M84" s="280"/>
      <c r="N84" s="280"/>
      <c r="O84" s="280"/>
    </row>
    <row r="85" spans="2:15" ht="12.75">
      <c r="B85" s="574"/>
      <c r="C85" s="280"/>
      <c r="D85" s="280"/>
      <c r="E85" s="280"/>
      <c r="F85" s="280"/>
      <c r="G85" s="280"/>
      <c r="H85" s="280"/>
      <c r="I85" s="280"/>
      <c r="J85" s="280"/>
      <c r="K85" s="280"/>
      <c r="L85" s="280"/>
      <c r="M85" s="280"/>
      <c r="N85" s="280"/>
      <c r="O85" s="280"/>
    </row>
    <row r="86" spans="2:15" ht="12.75">
      <c r="B86" s="574"/>
      <c r="C86" s="280"/>
      <c r="D86" s="280"/>
      <c r="E86" s="280"/>
      <c r="F86" s="280"/>
      <c r="G86" s="280"/>
      <c r="H86" s="280"/>
      <c r="I86" s="280"/>
      <c r="J86" s="280"/>
      <c r="K86" s="280"/>
      <c r="L86" s="280"/>
      <c r="M86" s="280"/>
      <c r="N86" s="280"/>
      <c r="O86" s="280"/>
    </row>
    <row r="87" spans="2:15" ht="12.75">
      <c r="B87" s="574"/>
      <c r="C87" s="280"/>
      <c r="D87" s="280"/>
      <c r="E87" s="280"/>
      <c r="F87" s="280"/>
      <c r="G87" s="280"/>
      <c r="H87" s="280"/>
      <c r="I87" s="280"/>
      <c r="J87" s="280"/>
      <c r="K87" s="280"/>
      <c r="L87" s="280"/>
      <c r="M87" s="280"/>
      <c r="N87" s="280"/>
      <c r="O87" s="280"/>
    </row>
    <row r="88" spans="2:15" ht="12.75">
      <c r="B88" s="574"/>
      <c r="C88" s="280"/>
      <c r="D88" s="280"/>
      <c r="E88" s="280"/>
      <c r="F88" s="280"/>
      <c r="G88" s="280"/>
      <c r="H88" s="280"/>
      <c r="I88" s="280"/>
      <c r="J88" s="280"/>
      <c r="K88" s="280"/>
      <c r="L88" s="280"/>
      <c r="M88" s="280"/>
      <c r="N88" s="280"/>
      <c r="O88" s="280"/>
    </row>
    <row r="89" spans="2:15" ht="12.75">
      <c r="B89" s="574"/>
      <c r="C89" s="280"/>
      <c r="D89" s="280"/>
      <c r="E89" s="280"/>
      <c r="F89" s="280"/>
      <c r="G89" s="280"/>
      <c r="H89" s="280"/>
      <c r="I89" s="280"/>
      <c r="J89" s="280"/>
      <c r="K89" s="280"/>
      <c r="L89" s="280"/>
      <c r="M89" s="280"/>
      <c r="N89" s="280"/>
      <c r="O89" s="280"/>
    </row>
    <row r="90" spans="2:15" ht="12.75">
      <c r="B90" s="574"/>
      <c r="C90" s="280"/>
      <c r="D90" s="280"/>
      <c r="E90" s="280"/>
      <c r="F90" s="280"/>
      <c r="G90" s="280"/>
      <c r="H90" s="280"/>
      <c r="I90" s="280"/>
      <c r="J90" s="280"/>
      <c r="K90" s="280"/>
      <c r="L90" s="280"/>
      <c r="M90" s="280"/>
      <c r="N90" s="280"/>
      <c r="O90" s="280"/>
    </row>
    <row r="91" spans="2:15" ht="12.75">
      <c r="B91" s="574"/>
      <c r="C91" s="280"/>
      <c r="D91" s="280"/>
      <c r="E91" s="280"/>
      <c r="F91" s="280"/>
      <c r="G91" s="280"/>
      <c r="H91" s="280"/>
      <c r="I91" s="280"/>
      <c r="J91" s="280"/>
      <c r="K91" s="280"/>
      <c r="L91" s="280"/>
      <c r="M91" s="280"/>
      <c r="N91" s="280"/>
      <c r="O91" s="280"/>
    </row>
    <row r="92" spans="2:15" ht="12.75">
      <c r="B92" s="574"/>
      <c r="C92" s="280"/>
      <c r="D92" s="280"/>
      <c r="E92" s="280"/>
      <c r="F92" s="280"/>
      <c r="G92" s="280"/>
      <c r="H92" s="280"/>
      <c r="I92" s="280"/>
      <c r="J92" s="280"/>
      <c r="K92" s="280"/>
      <c r="L92" s="280"/>
      <c r="M92" s="280"/>
      <c r="N92" s="280"/>
      <c r="O92" s="280"/>
    </row>
    <row r="93" spans="2:15" ht="12.75">
      <c r="B93" s="574"/>
      <c r="C93" s="280"/>
      <c r="D93" s="280"/>
      <c r="E93" s="280"/>
      <c r="F93" s="280"/>
      <c r="G93" s="280"/>
      <c r="H93" s="280"/>
      <c r="I93" s="280"/>
      <c r="J93" s="280"/>
      <c r="K93" s="280"/>
      <c r="L93" s="280"/>
      <c r="M93" s="280"/>
      <c r="N93" s="280"/>
      <c r="O93" s="280"/>
    </row>
    <row r="94" spans="2:15" ht="12.75">
      <c r="B94" s="574"/>
      <c r="C94" s="280"/>
      <c r="D94" s="280"/>
      <c r="E94" s="280"/>
      <c r="F94" s="280"/>
      <c r="G94" s="280"/>
      <c r="H94" s="280"/>
      <c r="I94" s="280"/>
      <c r="J94" s="280"/>
      <c r="K94" s="280"/>
      <c r="L94" s="280"/>
      <c r="M94" s="280"/>
      <c r="N94" s="280"/>
      <c r="O94" s="280"/>
    </row>
    <row r="95" spans="2:15" ht="12.75">
      <c r="B95" s="574"/>
      <c r="C95" s="280"/>
      <c r="D95" s="280"/>
      <c r="E95" s="280"/>
      <c r="F95" s="280"/>
      <c r="G95" s="280"/>
      <c r="H95" s="280"/>
      <c r="I95" s="280"/>
      <c r="J95" s="280"/>
      <c r="K95" s="280"/>
      <c r="L95" s="280"/>
      <c r="M95" s="280"/>
      <c r="N95" s="280"/>
      <c r="O95" s="280"/>
    </row>
    <row r="96" spans="2:15" ht="12.75">
      <c r="B96" s="574"/>
      <c r="C96" s="280"/>
      <c r="D96" s="280"/>
      <c r="E96" s="280"/>
      <c r="F96" s="280"/>
      <c r="G96" s="280"/>
      <c r="H96" s="280"/>
      <c r="I96" s="280"/>
      <c r="J96" s="280"/>
      <c r="K96" s="280"/>
      <c r="L96" s="280"/>
      <c r="M96" s="280"/>
      <c r="N96" s="280"/>
      <c r="O96" s="280"/>
    </row>
    <row r="97" spans="2:15" ht="12.75">
      <c r="B97" s="574"/>
      <c r="C97" s="280"/>
      <c r="D97" s="280"/>
      <c r="E97" s="280"/>
      <c r="F97" s="280"/>
      <c r="G97" s="280"/>
      <c r="H97" s="280"/>
      <c r="I97" s="280"/>
      <c r="J97" s="280"/>
      <c r="K97" s="280"/>
      <c r="L97" s="280"/>
      <c r="M97" s="280"/>
      <c r="N97" s="280"/>
      <c r="O97" s="280"/>
    </row>
    <row r="98" spans="2:15" ht="12.75">
      <c r="B98" s="574"/>
      <c r="C98" s="280"/>
      <c r="D98" s="280"/>
      <c r="E98" s="280"/>
      <c r="F98" s="280"/>
      <c r="G98" s="280"/>
      <c r="H98" s="280"/>
      <c r="I98" s="280"/>
      <c r="J98" s="280"/>
      <c r="K98" s="280"/>
      <c r="L98" s="280"/>
      <c r="M98" s="280"/>
      <c r="N98" s="280"/>
      <c r="O98" s="280"/>
    </row>
    <row r="99" spans="2:15" ht="12.75">
      <c r="B99" s="574"/>
      <c r="C99" s="280"/>
      <c r="D99" s="280"/>
      <c r="E99" s="280"/>
      <c r="F99" s="280"/>
      <c r="G99" s="280"/>
      <c r="H99" s="280"/>
      <c r="I99" s="280"/>
      <c r="J99" s="280"/>
      <c r="K99" s="280"/>
      <c r="L99" s="280"/>
      <c r="M99" s="280"/>
      <c r="N99" s="280"/>
      <c r="O99" s="280"/>
    </row>
    <row r="100" spans="2:15" ht="12.75">
      <c r="B100" s="574"/>
      <c r="C100" s="280"/>
      <c r="D100" s="280"/>
      <c r="E100" s="280"/>
      <c r="F100" s="280"/>
      <c r="G100" s="280"/>
      <c r="H100" s="280"/>
      <c r="I100" s="280"/>
      <c r="J100" s="280"/>
      <c r="K100" s="280"/>
      <c r="L100" s="280"/>
      <c r="M100" s="280"/>
      <c r="N100" s="280"/>
      <c r="O100" s="280"/>
    </row>
    <row r="101" spans="2:15" ht="12.75">
      <c r="B101" s="574"/>
      <c r="C101" s="280"/>
      <c r="D101" s="280"/>
      <c r="E101" s="280"/>
      <c r="F101" s="280"/>
      <c r="G101" s="280"/>
      <c r="H101" s="280"/>
      <c r="I101" s="280"/>
      <c r="J101" s="280"/>
      <c r="K101" s="280"/>
      <c r="L101" s="280"/>
      <c r="M101" s="280"/>
      <c r="N101" s="280"/>
      <c r="O101" s="280"/>
    </row>
    <row r="102" spans="2:15" ht="12.75">
      <c r="B102" s="574"/>
      <c r="C102" s="280"/>
      <c r="D102" s="280"/>
      <c r="E102" s="280"/>
      <c r="F102" s="280"/>
      <c r="G102" s="280"/>
      <c r="H102" s="280"/>
      <c r="I102" s="280"/>
      <c r="J102" s="280"/>
      <c r="K102" s="280"/>
      <c r="L102" s="280"/>
      <c r="M102" s="280"/>
      <c r="N102" s="280"/>
      <c r="O102" s="280"/>
    </row>
    <row r="103" spans="2:15" ht="12.75">
      <c r="B103" s="574"/>
      <c r="C103" s="280"/>
      <c r="D103" s="280"/>
      <c r="E103" s="280"/>
      <c r="F103" s="280"/>
      <c r="G103" s="280"/>
      <c r="H103" s="280"/>
      <c r="I103" s="280"/>
      <c r="J103" s="280"/>
      <c r="K103" s="280"/>
      <c r="L103" s="280"/>
      <c r="M103" s="280"/>
      <c r="N103" s="280"/>
      <c r="O103" s="280"/>
    </row>
    <row r="104" spans="2:15" ht="12.75">
      <c r="B104" s="574"/>
      <c r="C104" s="280"/>
      <c r="D104" s="280"/>
      <c r="E104" s="280"/>
      <c r="F104" s="280"/>
      <c r="G104" s="280"/>
      <c r="H104" s="280"/>
      <c r="I104" s="280"/>
      <c r="J104" s="280"/>
      <c r="K104" s="280"/>
      <c r="L104" s="280"/>
      <c r="M104" s="280"/>
      <c r="N104" s="280"/>
      <c r="O104" s="280"/>
    </row>
    <row r="105" spans="2:15" ht="12.75">
      <c r="B105" s="574"/>
      <c r="C105" s="280"/>
      <c r="D105" s="280"/>
      <c r="E105" s="280"/>
      <c r="F105" s="280"/>
      <c r="G105" s="280"/>
      <c r="H105" s="280"/>
      <c r="I105" s="280"/>
      <c r="J105" s="280"/>
      <c r="K105" s="280"/>
      <c r="L105" s="280"/>
      <c r="M105" s="280"/>
      <c r="N105" s="280"/>
      <c r="O105" s="280"/>
    </row>
    <row r="106" spans="2:15" ht="12.75">
      <c r="B106" s="574"/>
      <c r="C106" s="280"/>
      <c r="D106" s="280"/>
      <c r="E106" s="280"/>
      <c r="F106" s="280"/>
      <c r="G106" s="280"/>
      <c r="H106" s="280"/>
      <c r="I106" s="280"/>
      <c r="J106" s="280"/>
      <c r="K106" s="280"/>
      <c r="L106" s="280"/>
      <c r="M106" s="280"/>
      <c r="N106" s="280"/>
      <c r="O106" s="280"/>
    </row>
    <row r="107" spans="2:15" ht="12.75">
      <c r="B107" s="574"/>
      <c r="C107" s="280"/>
      <c r="D107" s="280"/>
      <c r="E107" s="280"/>
      <c r="F107" s="280"/>
      <c r="G107" s="280"/>
      <c r="H107" s="280"/>
      <c r="I107" s="280"/>
      <c r="J107" s="280"/>
      <c r="K107" s="280"/>
      <c r="L107" s="280"/>
      <c r="M107" s="280"/>
      <c r="N107" s="280"/>
      <c r="O107" s="280"/>
    </row>
    <row r="108" spans="2:15" ht="12.75">
      <c r="B108" s="574"/>
      <c r="C108" s="280"/>
      <c r="D108" s="280"/>
      <c r="E108" s="280"/>
      <c r="F108" s="280"/>
      <c r="G108" s="280"/>
      <c r="H108" s="280"/>
      <c r="I108" s="280"/>
      <c r="J108" s="280"/>
      <c r="K108" s="280"/>
      <c r="L108" s="280"/>
      <c r="M108" s="280"/>
      <c r="N108" s="280"/>
      <c r="O108" s="280"/>
    </row>
    <row r="109" spans="2:15" ht="12.75">
      <c r="B109" s="574"/>
      <c r="C109" s="280"/>
      <c r="D109" s="280"/>
      <c r="E109" s="280"/>
      <c r="F109" s="280"/>
      <c r="G109" s="280"/>
      <c r="H109" s="280"/>
      <c r="I109" s="280"/>
      <c r="J109" s="280"/>
      <c r="K109" s="280"/>
      <c r="L109" s="280"/>
      <c r="M109" s="280"/>
      <c r="N109" s="280"/>
      <c r="O109" s="280"/>
    </row>
    <row r="110" spans="2:15" ht="12.75">
      <c r="B110" s="574"/>
      <c r="C110" s="280"/>
      <c r="D110" s="280"/>
      <c r="E110" s="280"/>
      <c r="F110" s="280"/>
      <c r="G110" s="280"/>
      <c r="H110" s="280"/>
      <c r="I110" s="280"/>
      <c r="J110" s="280"/>
      <c r="K110" s="280"/>
      <c r="L110" s="280"/>
      <c r="M110" s="280"/>
      <c r="N110" s="280"/>
      <c r="O110" s="280"/>
    </row>
    <row r="111" spans="2:15" ht="12.75">
      <c r="B111" s="574"/>
      <c r="C111" s="280"/>
      <c r="D111" s="280"/>
      <c r="E111" s="280"/>
      <c r="F111" s="280"/>
      <c r="G111" s="280"/>
      <c r="H111" s="280"/>
      <c r="I111" s="280"/>
      <c r="J111" s="280"/>
      <c r="K111" s="280"/>
      <c r="L111" s="280"/>
      <c r="M111" s="280"/>
      <c r="N111" s="280"/>
      <c r="O111" s="280"/>
    </row>
    <row r="112" spans="2:15" ht="12.75">
      <c r="B112" s="574"/>
      <c r="C112" s="280"/>
      <c r="D112" s="280"/>
      <c r="E112" s="280"/>
      <c r="F112" s="280"/>
      <c r="G112" s="280"/>
      <c r="H112" s="280"/>
      <c r="I112" s="280"/>
      <c r="J112" s="280"/>
      <c r="K112" s="280"/>
      <c r="L112" s="280"/>
      <c r="M112" s="280"/>
      <c r="N112" s="280"/>
      <c r="O112" s="280"/>
    </row>
    <row r="113" spans="2:15" ht="12.75">
      <c r="B113" s="574"/>
      <c r="C113" s="280"/>
      <c r="D113" s="280"/>
      <c r="E113" s="280"/>
      <c r="F113" s="280"/>
      <c r="G113" s="280"/>
      <c r="H113" s="280"/>
      <c r="I113" s="280"/>
      <c r="J113" s="280"/>
      <c r="K113" s="280"/>
      <c r="L113" s="280"/>
      <c r="M113" s="280"/>
      <c r="N113" s="280"/>
      <c r="O113" s="280"/>
    </row>
    <row r="114" spans="2:15" ht="12.75">
      <c r="B114" s="574"/>
      <c r="C114" s="280"/>
      <c r="D114" s="280"/>
      <c r="E114" s="280"/>
      <c r="F114" s="280"/>
      <c r="G114" s="280"/>
      <c r="H114" s="280"/>
      <c r="I114" s="280"/>
      <c r="J114" s="280"/>
      <c r="K114" s="280"/>
      <c r="L114" s="280"/>
      <c r="M114" s="280"/>
      <c r="N114" s="280"/>
      <c r="O114" s="280"/>
    </row>
    <row r="115" spans="2:15" ht="12.75">
      <c r="B115" s="574"/>
      <c r="C115" s="280"/>
      <c r="D115" s="280"/>
      <c r="E115" s="280"/>
      <c r="F115" s="280"/>
      <c r="G115" s="280"/>
      <c r="H115" s="280"/>
      <c r="I115" s="280"/>
      <c r="J115" s="280"/>
      <c r="K115" s="280"/>
      <c r="L115" s="280"/>
      <c r="M115" s="280"/>
      <c r="N115" s="280"/>
      <c r="O115" s="280"/>
    </row>
    <row r="116" spans="2:15" ht="12.75">
      <c r="B116" s="574"/>
      <c r="C116" s="280"/>
      <c r="D116" s="280"/>
      <c r="E116" s="280"/>
      <c r="F116" s="280"/>
      <c r="G116" s="280"/>
      <c r="H116" s="280"/>
      <c r="I116" s="280"/>
      <c r="J116" s="280"/>
      <c r="K116" s="280"/>
      <c r="L116" s="280"/>
      <c r="M116" s="280"/>
      <c r="N116" s="280"/>
      <c r="O116" s="280"/>
    </row>
    <row r="117" spans="2:15" ht="12.75">
      <c r="B117" s="574"/>
      <c r="C117" s="280"/>
      <c r="D117" s="280"/>
      <c r="E117" s="280"/>
      <c r="F117" s="280"/>
      <c r="G117" s="280"/>
      <c r="H117" s="280"/>
      <c r="I117" s="280"/>
      <c r="J117" s="280"/>
      <c r="K117" s="280"/>
      <c r="L117" s="280"/>
      <c r="M117" s="280"/>
      <c r="N117" s="280"/>
      <c r="O117" s="280"/>
    </row>
    <row r="118" spans="2:15" ht="12.75">
      <c r="B118" s="574"/>
      <c r="C118" s="280"/>
      <c r="D118" s="280"/>
      <c r="E118" s="280"/>
      <c r="F118" s="280"/>
      <c r="G118" s="280"/>
      <c r="H118" s="280"/>
      <c r="I118" s="280"/>
      <c r="J118" s="280"/>
      <c r="K118" s="280"/>
      <c r="L118" s="280"/>
      <c r="M118" s="280"/>
      <c r="N118" s="280"/>
      <c r="O118" s="280"/>
    </row>
    <row r="119" spans="2:15" ht="12.75">
      <c r="B119" s="574"/>
      <c r="C119" s="280"/>
      <c r="D119" s="280"/>
      <c r="E119" s="280"/>
      <c r="F119" s="280"/>
      <c r="G119" s="280"/>
      <c r="H119" s="280"/>
      <c r="I119" s="280"/>
      <c r="J119" s="280"/>
      <c r="K119" s="280"/>
      <c r="L119" s="280"/>
      <c r="M119" s="280"/>
      <c r="N119" s="280"/>
      <c r="O119" s="280"/>
    </row>
    <row r="120" spans="2:15" ht="12.75">
      <c r="B120" s="574"/>
      <c r="C120" s="280"/>
      <c r="D120" s="280"/>
      <c r="E120" s="280"/>
      <c r="F120" s="280"/>
      <c r="G120" s="280"/>
      <c r="H120" s="280"/>
      <c r="I120" s="280"/>
      <c r="J120" s="280"/>
      <c r="K120" s="280"/>
      <c r="L120" s="280"/>
      <c r="M120" s="280"/>
      <c r="N120" s="280"/>
      <c r="O120" s="280"/>
    </row>
    <row r="121" spans="2:15" ht="12.75">
      <c r="B121" s="574"/>
      <c r="C121" s="280"/>
      <c r="D121" s="280"/>
      <c r="E121" s="280"/>
      <c r="F121" s="280"/>
      <c r="G121" s="280"/>
      <c r="H121" s="280"/>
      <c r="I121" s="280"/>
      <c r="J121" s="280"/>
      <c r="K121" s="280"/>
      <c r="L121" s="280"/>
      <c r="M121" s="280"/>
      <c r="N121" s="280"/>
      <c r="O121" s="280"/>
    </row>
    <row r="122" spans="2:15" ht="12.75">
      <c r="B122" s="574"/>
      <c r="C122" s="280"/>
      <c r="D122" s="280"/>
      <c r="E122" s="280"/>
      <c r="F122" s="280"/>
      <c r="G122" s="280"/>
      <c r="H122" s="280"/>
      <c r="I122" s="280"/>
      <c r="J122" s="280"/>
      <c r="K122" s="280"/>
      <c r="L122" s="280"/>
      <c r="M122" s="280"/>
      <c r="N122" s="280"/>
      <c r="O122" s="280"/>
    </row>
    <row r="123" spans="2:15" ht="12.75">
      <c r="B123" s="574"/>
      <c r="C123" s="280"/>
      <c r="D123" s="280"/>
      <c r="E123" s="280"/>
      <c r="F123" s="280"/>
      <c r="G123" s="280"/>
      <c r="H123" s="280"/>
      <c r="I123" s="280"/>
      <c r="J123" s="280"/>
      <c r="K123" s="280"/>
      <c r="L123" s="280"/>
      <c r="M123" s="280"/>
      <c r="N123" s="280"/>
      <c r="O123" s="280"/>
    </row>
    <row r="124" spans="2:15" ht="12.75">
      <c r="B124" s="574"/>
      <c r="C124" s="280"/>
      <c r="D124" s="280"/>
      <c r="E124" s="280"/>
      <c r="F124" s="280"/>
      <c r="G124" s="280"/>
      <c r="H124" s="280"/>
      <c r="I124" s="280"/>
      <c r="J124" s="280"/>
      <c r="K124" s="280"/>
      <c r="L124" s="280"/>
      <c r="M124" s="280"/>
      <c r="N124" s="280"/>
      <c r="O124" s="280"/>
    </row>
    <row r="125" spans="2:15" ht="12.75">
      <c r="B125" s="574"/>
      <c r="C125" s="280"/>
      <c r="D125" s="280"/>
      <c r="E125" s="280"/>
      <c r="F125" s="280"/>
      <c r="G125" s="280"/>
      <c r="H125" s="280"/>
      <c r="I125" s="280"/>
      <c r="J125" s="280"/>
      <c r="K125" s="280"/>
      <c r="L125" s="280"/>
      <c r="M125" s="280"/>
      <c r="N125" s="280"/>
      <c r="O125" s="280"/>
    </row>
    <row r="126" spans="2:15" ht="12.75">
      <c r="B126" s="574"/>
      <c r="C126" s="280"/>
      <c r="D126" s="280"/>
      <c r="E126" s="280"/>
      <c r="F126" s="280"/>
      <c r="G126" s="280"/>
      <c r="H126" s="280"/>
      <c r="I126" s="280"/>
      <c r="J126" s="280"/>
      <c r="K126" s="280"/>
      <c r="L126" s="280"/>
      <c r="M126" s="280"/>
      <c r="N126" s="280"/>
      <c r="O126" s="280"/>
    </row>
    <row r="127" spans="2:15" ht="12.75">
      <c r="B127" s="574"/>
      <c r="C127" s="280"/>
      <c r="D127" s="280"/>
      <c r="E127" s="280"/>
      <c r="F127" s="280"/>
      <c r="G127" s="280"/>
      <c r="H127" s="280"/>
      <c r="I127" s="280"/>
      <c r="J127" s="280"/>
      <c r="K127" s="280"/>
      <c r="L127" s="280"/>
      <c r="M127" s="280"/>
      <c r="N127" s="280"/>
      <c r="O127" s="280"/>
    </row>
    <row r="128" spans="2:15" ht="12.75">
      <c r="B128" s="574"/>
      <c r="C128" s="280"/>
      <c r="D128" s="280"/>
      <c r="E128" s="280"/>
      <c r="F128" s="280"/>
      <c r="G128" s="280"/>
      <c r="H128" s="280"/>
      <c r="I128" s="280"/>
      <c r="J128" s="280"/>
      <c r="K128" s="280"/>
      <c r="L128" s="280"/>
      <c r="M128" s="280"/>
      <c r="N128" s="280"/>
      <c r="O128" s="280"/>
    </row>
  </sheetData>
  <printOptions/>
  <pageMargins left="0.75" right="0.75" top="1" bottom="1" header="0.5" footer="0.5"/>
  <pageSetup fitToHeight="1" fitToWidth="1"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sheetPr>
    <pageSetUpPr fitToPage="1"/>
  </sheetPr>
  <dimension ref="A1:P58"/>
  <sheetViews>
    <sheetView showGridLines="0" showZeros="0" workbookViewId="0" topLeftCell="A1">
      <selection activeCell="A1" sqref="A1"/>
    </sheetView>
  </sheetViews>
  <sheetFormatPr defaultColWidth="9.140625" defaultRowHeight="12.75"/>
  <cols>
    <col min="1" max="1" width="4.28125" style="280" customWidth="1"/>
    <col min="2" max="2" width="36.00390625" style="575" customWidth="1"/>
    <col min="3" max="3" width="2.421875" style="1" customWidth="1"/>
    <col min="4" max="13" width="10.7109375" style="1" customWidth="1"/>
    <col min="14" max="14" width="17.00390625" style="563" bestFit="1" customWidth="1"/>
    <col min="15" max="15" width="12.7109375" style="1" bestFit="1" customWidth="1"/>
    <col min="16" max="16384" width="9.140625" style="1" customWidth="1"/>
  </cols>
  <sheetData>
    <row r="1" spans="1:14" ht="12.75">
      <c r="A1" s="173"/>
      <c r="B1" s="281"/>
      <c r="C1" s="281"/>
      <c r="D1" s="281"/>
      <c r="E1" s="282"/>
      <c r="F1" s="282"/>
      <c r="G1" s="282"/>
      <c r="H1" s="282"/>
      <c r="I1" s="282"/>
      <c r="J1" s="283"/>
      <c r="K1" s="282"/>
      <c r="L1" s="282"/>
      <c r="M1" s="282"/>
      <c r="N1" s="564"/>
    </row>
    <row r="2" spans="1:15" ht="18">
      <c r="A2" s="173"/>
      <c r="B2" s="284" t="s">
        <v>508</v>
      </c>
      <c r="C2" s="285"/>
      <c r="D2" s="281"/>
      <c r="E2" s="282"/>
      <c r="F2" s="282"/>
      <c r="G2" s="282"/>
      <c r="H2" s="282"/>
      <c r="I2" s="282"/>
      <c r="J2" s="283"/>
      <c r="K2" s="282"/>
      <c r="L2" s="282"/>
      <c r="M2" s="282"/>
      <c r="N2" s="564"/>
      <c r="O2" s="578"/>
    </row>
    <row r="3" spans="1:15" ht="12.75">
      <c r="A3" s="173"/>
      <c r="B3" s="479" t="s">
        <v>509</v>
      </c>
      <c r="C3" s="296"/>
      <c r="D3" s="296"/>
      <c r="E3" s="478"/>
      <c r="F3" s="478"/>
      <c r="G3" s="478"/>
      <c r="H3" s="478"/>
      <c r="I3" s="478"/>
      <c r="J3" s="307"/>
      <c r="K3" s="478"/>
      <c r="L3" s="478"/>
      <c r="M3" s="478"/>
      <c r="N3" s="564"/>
      <c r="O3" s="341"/>
    </row>
    <row r="4" spans="1:15" ht="12.75">
      <c r="A4" s="173"/>
      <c r="B4" s="479"/>
      <c r="C4" s="17"/>
      <c r="D4" s="296"/>
      <c r="E4" s="478"/>
      <c r="F4" s="478"/>
      <c r="G4" s="478"/>
      <c r="H4" s="478"/>
      <c r="I4" s="478"/>
      <c r="J4" s="307"/>
      <c r="K4" s="478"/>
      <c r="L4" s="478"/>
      <c r="M4" s="478"/>
      <c r="N4" s="564"/>
      <c r="O4" s="341"/>
    </row>
    <row r="5" spans="1:14" ht="12.75">
      <c r="A5" s="173"/>
      <c r="B5" s="286" t="s">
        <v>849</v>
      </c>
      <c r="C5" s="287"/>
      <c r="D5" s="288"/>
      <c r="E5" s="289"/>
      <c r="F5" s="289"/>
      <c r="G5" s="289"/>
      <c r="H5" s="289"/>
      <c r="I5" s="289"/>
      <c r="J5" s="290"/>
      <c r="K5" s="289"/>
      <c r="L5" s="289"/>
      <c r="M5" s="289"/>
      <c r="N5" s="564"/>
    </row>
    <row r="6" spans="1:14" ht="12.75">
      <c r="A6" s="173"/>
      <c r="B6" s="291" t="s">
        <v>66</v>
      </c>
      <c r="C6" s="292"/>
      <c r="D6" s="293" t="s">
        <v>474</v>
      </c>
      <c r="E6" s="293" t="s">
        <v>162</v>
      </c>
      <c r="F6" s="293" t="s">
        <v>161</v>
      </c>
      <c r="G6" s="293" t="s">
        <v>163</v>
      </c>
      <c r="H6" s="293" t="s">
        <v>167</v>
      </c>
      <c r="I6" s="293" t="s">
        <v>169</v>
      </c>
      <c r="J6" s="293" t="s">
        <v>170</v>
      </c>
      <c r="K6" s="293" t="s">
        <v>457</v>
      </c>
      <c r="L6" s="293" t="s">
        <v>149</v>
      </c>
      <c r="M6" s="294" t="s">
        <v>102</v>
      </c>
      <c r="N6" s="564"/>
    </row>
    <row r="7" spans="1:14" ht="12.75">
      <c r="A7" s="173"/>
      <c r="B7" s="306" t="s">
        <v>358</v>
      </c>
      <c r="C7" s="299"/>
      <c r="D7" s="295">
        <v>22</v>
      </c>
      <c r="E7" s="295">
        <v>11</v>
      </c>
      <c r="F7" s="295">
        <v>56</v>
      </c>
      <c r="G7" s="295">
        <v>5</v>
      </c>
      <c r="H7" s="295">
        <v>220</v>
      </c>
      <c r="I7" s="295">
        <v>234</v>
      </c>
      <c r="J7" s="295">
        <v>184</v>
      </c>
      <c r="K7" s="295">
        <v>0</v>
      </c>
      <c r="L7" s="295">
        <v>3</v>
      </c>
      <c r="M7" s="295">
        <v>735</v>
      </c>
      <c r="N7" s="564"/>
    </row>
    <row r="8" spans="1:14" ht="12.75" customHeight="1">
      <c r="A8" s="173"/>
      <c r="B8" s="307"/>
      <c r="C8" s="52"/>
      <c r="D8" s="28">
        <v>0</v>
      </c>
      <c r="E8" s="28">
        <v>0</v>
      </c>
      <c r="F8" s="28">
        <v>0</v>
      </c>
      <c r="G8" s="28">
        <v>0</v>
      </c>
      <c r="H8" s="28">
        <v>0</v>
      </c>
      <c r="I8" s="28">
        <v>0</v>
      </c>
      <c r="J8" s="28">
        <v>0</v>
      </c>
      <c r="K8" s="28">
        <v>0</v>
      </c>
      <c r="L8" s="28">
        <v>0</v>
      </c>
      <c r="M8" s="28">
        <v>0</v>
      </c>
      <c r="N8" s="564"/>
    </row>
    <row r="9" spans="1:14" ht="12.75" customHeight="1">
      <c r="A9" s="173"/>
      <c r="B9" s="307" t="s">
        <v>490</v>
      </c>
      <c r="C9" s="52"/>
      <c r="D9" s="27">
        <v>444</v>
      </c>
      <c r="E9" s="27">
        <v>0</v>
      </c>
      <c r="F9" s="27">
        <v>0</v>
      </c>
      <c r="G9" s="27">
        <v>0</v>
      </c>
      <c r="H9" s="27">
        <v>604</v>
      </c>
      <c r="I9" s="27">
        <v>1555</v>
      </c>
      <c r="J9" s="27">
        <v>1241</v>
      </c>
      <c r="K9" s="27">
        <v>0</v>
      </c>
      <c r="L9" s="27">
        <v>95</v>
      </c>
      <c r="M9" s="27">
        <v>3939</v>
      </c>
      <c r="N9" s="564"/>
    </row>
    <row r="10" spans="1:14" ht="12.75" customHeight="1">
      <c r="A10" s="173"/>
      <c r="B10" s="303" t="s">
        <v>149</v>
      </c>
      <c r="C10" s="50"/>
      <c r="D10" s="304">
        <v>655</v>
      </c>
      <c r="E10" s="304">
        <v>295</v>
      </c>
      <c r="F10" s="304">
        <v>375</v>
      </c>
      <c r="G10" s="304">
        <v>41</v>
      </c>
      <c r="H10" s="304">
        <v>110</v>
      </c>
      <c r="I10" s="304">
        <v>354</v>
      </c>
      <c r="J10" s="304">
        <v>166</v>
      </c>
      <c r="K10" s="304">
        <v>0</v>
      </c>
      <c r="L10" s="304">
        <v>126</v>
      </c>
      <c r="M10" s="304">
        <v>2122</v>
      </c>
      <c r="N10" s="564"/>
    </row>
    <row r="11" spans="1:14" ht="12.75">
      <c r="A11" s="173"/>
      <c r="B11" s="306" t="s">
        <v>491</v>
      </c>
      <c r="C11" s="299"/>
      <c r="D11" s="295">
        <v>1099</v>
      </c>
      <c r="E11" s="295">
        <v>295</v>
      </c>
      <c r="F11" s="295">
        <v>375</v>
      </c>
      <c r="G11" s="295">
        <v>41</v>
      </c>
      <c r="H11" s="295">
        <v>714</v>
      </c>
      <c r="I11" s="295">
        <v>1909</v>
      </c>
      <c r="J11" s="295">
        <v>1407</v>
      </c>
      <c r="K11" s="295">
        <v>0</v>
      </c>
      <c r="L11" s="295">
        <v>221</v>
      </c>
      <c r="M11" s="295">
        <v>6061</v>
      </c>
      <c r="N11" s="564"/>
    </row>
    <row r="12" spans="1:14" ht="6" customHeight="1">
      <c r="A12" s="173"/>
      <c r="B12" s="303"/>
      <c r="C12" s="304"/>
      <c r="D12" s="304"/>
      <c r="E12" s="304"/>
      <c r="F12" s="304"/>
      <c r="G12" s="304"/>
      <c r="H12" s="304"/>
      <c r="I12" s="304"/>
      <c r="J12" s="304"/>
      <c r="K12" s="304"/>
      <c r="L12" s="304"/>
      <c r="M12" s="304"/>
      <c r="N12" s="564"/>
    </row>
    <row r="13" spans="1:14" ht="13.5" thickBot="1">
      <c r="A13" s="173"/>
      <c r="B13" s="308" t="s">
        <v>510</v>
      </c>
      <c r="C13" s="309"/>
      <c r="D13" s="309">
        <f aca="true" t="shared" si="0" ref="D13:M13">+D7+D11</f>
        <v>1121</v>
      </c>
      <c r="E13" s="309">
        <f t="shared" si="0"/>
        <v>306</v>
      </c>
      <c r="F13" s="309">
        <f t="shared" si="0"/>
        <v>431</v>
      </c>
      <c r="G13" s="309">
        <f t="shared" si="0"/>
        <v>46</v>
      </c>
      <c r="H13" s="309">
        <f t="shared" si="0"/>
        <v>934</v>
      </c>
      <c r="I13" s="309">
        <f t="shared" si="0"/>
        <v>2143</v>
      </c>
      <c r="J13" s="309">
        <f t="shared" si="0"/>
        <v>1591</v>
      </c>
      <c r="K13" s="309">
        <f t="shared" si="0"/>
        <v>0</v>
      </c>
      <c r="L13" s="309">
        <f t="shared" si="0"/>
        <v>224</v>
      </c>
      <c r="M13" s="309">
        <f t="shared" si="0"/>
        <v>6796</v>
      </c>
      <c r="N13" s="579"/>
    </row>
    <row r="14" spans="1:14" ht="3" customHeight="1">
      <c r="A14" s="173"/>
      <c r="B14" s="9"/>
      <c r="C14" s="30"/>
      <c r="D14" s="39"/>
      <c r="E14" s="39"/>
      <c r="F14" s="39"/>
      <c r="G14" s="39"/>
      <c r="H14" s="39"/>
      <c r="I14" s="39"/>
      <c r="J14" s="39"/>
      <c r="K14" s="39"/>
      <c r="L14" s="39"/>
      <c r="M14" s="39"/>
      <c r="N14" s="564"/>
    </row>
    <row r="15" spans="1:14" ht="12.75">
      <c r="A15" s="173"/>
      <c r="B15" s="9" t="s">
        <v>501</v>
      </c>
      <c r="C15" s="30"/>
      <c r="D15" s="39"/>
      <c r="E15" s="39"/>
      <c r="F15" s="39"/>
      <c r="G15" s="39"/>
      <c r="H15" s="39"/>
      <c r="I15" s="39"/>
      <c r="J15" s="39"/>
      <c r="K15" s="39"/>
      <c r="L15" s="39"/>
      <c r="M15" s="39"/>
      <c r="N15" s="564"/>
    </row>
    <row r="16" spans="1:14" ht="12.75">
      <c r="A16" s="173"/>
      <c r="B16" s="9"/>
      <c r="C16" s="30"/>
      <c r="D16" s="27"/>
      <c r="E16" s="27"/>
      <c r="F16" s="27"/>
      <c r="G16" s="27"/>
      <c r="H16" s="27"/>
      <c r="I16" s="27"/>
      <c r="J16" s="27"/>
      <c r="K16" s="27"/>
      <c r="L16" s="27"/>
      <c r="M16" s="27"/>
      <c r="N16" s="564"/>
    </row>
    <row r="17" spans="1:14" ht="12.75" hidden="1">
      <c r="A17" s="173"/>
      <c r="B17" s="9"/>
      <c r="C17" s="30"/>
      <c r="D17" s="27"/>
      <c r="E17" s="27"/>
      <c r="F17" s="27"/>
      <c r="G17" s="27"/>
      <c r="H17" s="27"/>
      <c r="I17" s="27"/>
      <c r="J17" s="27"/>
      <c r="K17" s="27"/>
      <c r="L17" s="27"/>
      <c r="M17" s="27"/>
      <c r="N17" s="564"/>
    </row>
    <row r="18" spans="1:14" ht="12.75">
      <c r="A18" s="173"/>
      <c r="B18" s="286" t="s">
        <v>722</v>
      </c>
      <c r="C18" s="287"/>
      <c r="D18" s="288"/>
      <c r="E18" s="289"/>
      <c r="F18" s="289"/>
      <c r="G18" s="289"/>
      <c r="H18" s="289"/>
      <c r="I18" s="289"/>
      <c r="J18" s="290"/>
      <c r="K18" s="289"/>
      <c r="L18" s="289"/>
      <c r="M18" s="289"/>
      <c r="N18" s="564"/>
    </row>
    <row r="19" spans="1:14" ht="12.75">
      <c r="A19" s="173"/>
      <c r="B19" s="291" t="s">
        <v>66</v>
      </c>
      <c r="C19" s="292"/>
      <c r="D19" s="293" t="s">
        <v>474</v>
      </c>
      <c r="E19" s="293" t="s">
        <v>162</v>
      </c>
      <c r="F19" s="293" t="s">
        <v>161</v>
      </c>
      <c r="G19" s="293" t="s">
        <v>163</v>
      </c>
      <c r="H19" s="293" t="s">
        <v>167</v>
      </c>
      <c r="I19" s="293" t="s">
        <v>169</v>
      </c>
      <c r="J19" s="293" t="s">
        <v>170</v>
      </c>
      <c r="K19" s="293" t="s">
        <v>457</v>
      </c>
      <c r="L19" s="293" t="s">
        <v>149</v>
      </c>
      <c r="M19" s="294" t="s">
        <v>102</v>
      </c>
      <c r="N19" s="564"/>
    </row>
    <row r="20" spans="1:14" ht="12.75">
      <c r="A20" s="173"/>
      <c r="B20" s="306" t="s">
        <v>358</v>
      </c>
      <c r="C20" s="299"/>
      <c r="D20" s="295">
        <v>24</v>
      </c>
      <c r="E20" s="295">
        <v>13</v>
      </c>
      <c r="F20" s="295">
        <v>68</v>
      </c>
      <c r="G20" s="295">
        <v>5</v>
      </c>
      <c r="H20" s="295">
        <v>245</v>
      </c>
      <c r="I20" s="295">
        <v>255</v>
      </c>
      <c r="J20" s="295">
        <v>191</v>
      </c>
      <c r="K20" s="295"/>
      <c r="L20" s="295">
        <v>5</v>
      </c>
      <c r="M20" s="295">
        <v>806</v>
      </c>
      <c r="N20" s="564"/>
    </row>
    <row r="21" spans="1:14" ht="6" customHeight="1">
      <c r="A21" s="173"/>
      <c r="B21" s="307"/>
      <c r="C21" s="52"/>
      <c r="D21" s="28"/>
      <c r="E21" s="28"/>
      <c r="F21" s="28"/>
      <c r="G21" s="28"/>
      <c r="H21" s="28"/>
      <c r="I21" s="28"/>
      <c r="J21" s="28"/>
      <c r="K21" s="28"/>
      <c r="L21" s="28"/>
      <c r="M21" s="28"/>
      <c r="N21" s="564"/>
    </row>
    <row r="22" spans="1:14" ht="12.75" customHeight="1">
      <c r="A22" s="173"/>
      <c r="B22" s="307" t="s">
        <v>490</v>
      </c>
      <c r="C22" s="52"/>
      <c r="D22" s="27">
        <v>266</v>
      </c>
      <c r="E22" s="27"/>
      <c r="F22" s="27"/>
      <c r="G22" s="27"/>
      <c r="H22" s="27">
        <v>564</v>
      </c>
      <c r="I22" s="27">
        <v>1487</v>
      </c>
      <c r="J22" s="27">
        <v>1110</v>
      </c>
      <c r="K22" s="27">
        <v>75</v>
      </c>
      <c r="L22" s="27">
        <v>104</v>
      </c>
      <c r="M22" s="27">
        <v>3606</v>
      </c>
      <c r="N22" s="564"/>
    </row>
    <row r="23" spans="1:14" ht="12.75" customHeight="1">
      <c r="A23" s="173"/>
      <c r="B23" s="303" t="s">
        <v>149</v>
      </c>
      <c r="C23" s="50"/>
      <c r="D23" s="304">
        <v>590</v>
      </c>
      <c r="E23" s="304">
        <v>299</v>
      </c>
      <c r="F23" s="304">
        <v>383</v>
      </c>
      <c r="G23" s="304">
        <v>65</v>
      </c>
      <c r="H23" s="304">
        <v>112</v>
      </c>
      <c r="I23" s="304">
        <v>355</v>
      </c>
      <c r="J23" s="304">
        <v>177</v>
      </c>
      <c r="K23" s="304"/>
      <c r="L23" s="304">
        <v>141</v>
      </c>
      <c r="M23" s="304">
        <v>2122</v>
      </c>
      <c r="N23" s="564"/>
    </row>
    <row r="24" spans="1:14" ht="12.75">
      <c r="A24" s="173"/>
      <c r="B24" s="306" t="s">
        <v>491</v>
      </c>
      <c r="C24" s="299"/>
      <c r="D24" s="295">
        <v>856</v>
      </c>
      <c r="E24" s="295">
        <v>299</v>
      </c>
      <c r="F24" s="295">
        <v>383</v>
      </c>
      <c r="G24" s="295">
        <v>65</v>
      </c>
      <c r="H24" s="295">
        <v>676</v>
      </c>
      <c r="I24" s="295">
        <v>1842</v>
      </c>
      <c r="J24" s="295">
        <v>1287</v>
      </c>
      <c r="K24" s="295">
        <v>75</v>
      </c>
      <c r="L24" s="295">
        <v>245</v>
      </c>
      <c r="M24" s="295">
        <v>5728</v>
      </c>
      <c r="N24" s="564"/>
    </row>
    <row r="25" spans="1:14" ht="6" customHeight="1">
      <c r="A25" s="173"/>
      <c r="B25" s="303"/>
      <c r="C25" s="304"/>
      <c r="D25" s="304"/>
      <c r="E25" s="304"/>
      <c r="F25" s="304"/>
      <c r="G25" s="304"/>
      <c r="H25" s="304"/>
      <c r="I25" s="304"/>
      <c r="J25" s="304"/>
      <c r="K25" s="304"/>
      <c r="L25" s="304"/>
      <c r="M25" s="304"/>
      <c r="N25" s="564"/>
    </row>
    <row r="26" spans="1:14" ht="13.5" thickBot="1">
      <c r="A26" s="173"/>
      <c r="B26" s="308" t="s">
        <v>510</v>
      </c>
      <c r="C26" s="309"/>
      <c r="D26" s="309">
        <v>880</v>
      </c>
      <c r="E26" s="309">
        <v>312</v>
      </c>
      <c r="F26" s="309">
        <v>451</v>
      </c>
      <c r="G26" s="309">
        <v>70</v>
      </c>
      <c r="H26" s="309">
        <v>921</v>
      </c>
      <c r="I26" s="309">
        <v>2097</v>
      </c>
      <c r="J26" s="309">
        <v>1478</v>
      </c>
      <c r="K26" s="309">
        <v>75</v>
      </c>
      <c r="L26" s="309">
        <v>250</v>
      </c>
      <c r="M26" s="309">
        <v>6534</v>
      </c>
      <c r="N26" s="564"/>
    </row>
    <row r="27" spans="1:14" ht="2.25" customHeight="1">
      <c r="A27" s="173"/>
      <c r="B27" s="9"/>
      <c r="C27" s="30"/>
      <c r="D27" s="39"/>
      <c r="E27" s="39"/>
      <c r="F27" s="39"/>
      <c r="G27" s="39"/>
      <c r="H27" s="39"/>
      <c r="I27" s="39"/>
      <c r="J27" s="39"/>
      <c r="K27" s="39"/>
      <c r="L27" s="39"/>
      <c r="M27" s="39"/>
      <c r="N27" s="564"/>
    </row>
    <row r="28" spans="1:14" ht="12.75">
      <c r="A28" s="173"/>
      <c r="B28" s="303" t="s">
        <v>505</v>
      </c>
      <c r="C28" s="319"/>
      <c r="D28" s="319"/>
      <c r="E28" s="319"/>
      <c r="F28" s="319"/>
      <c r="G28" s="319"/>
      <c r="H28" s="319"/>
      <c r="I28" s="319"/>
      <c r="J28" s="319"/>
      <c r="K28" s="319"/>
      <c r="L28" s="319"/>
      <c r="M28" s="319">
        <v>-75</v>
      </c>
      <c r="N28" s="564"/>
    </row>
    <row r="29" spans="1:14" ht="12.75">
      <c r="A29" s="173"/>
      <c r="B29" s="312" t="s">
        <v>511</v>
      </c>
      <c r="C29" s="313"/>
      <c r="D29" s="314"/>
      <c r="E29" s="314"/>
      <c r="F29" s="314"/>
      <c r="G29" s="314"/>
      <c r="H29" s="314"/>
      <c r="I29" s="314"/>
      <c r="J29" s="314"/>
      <c r="K29" s="314"/>
      <c r="L29" s="314"/>
      <c r="M29" s="314">
        <v>6459</v>
      </c>
      <c r="N29" s="564"/>
    </row>
    <row r="30" spans="1:14" ht="12.75">
      <c r="A30" s="173"/>
      <c r="B30" s="9" t="s">
        <v>501</v>
      </c>
      <c r="C30" s="30"/>
      <c r="D30" s="39"/>
      <c r="E30" s="39"/>
      <c r="F30" s="39"/>
      <c r="G30" s="39"/>
      <c r="H30" s="39"/>
      <c r="I30" s="39"/>
      <c r="J30" s="39"/>
      <c r="K30" s="39"/>
      <c r="L30" s="39"/>
      <c r="M30" s="39"/>
      <c r="N30" s="564"/>
    </row>
    <row r="31" spans="1:14" ht="12.75">
      <c r="A31" s="173"/>
      <c r="B31" s="296"/>
      <c r="C31" s="296"/>
      <c r="D31" s="296"/>
      <c r="E31" s="478"/>
      <c r="F31" s="478"/>
      <c r="G31" s="478"/>
      <c r="H31" s="478"/>
      <c r="I31" s="478"/>
      <c r="J31" s="307"/>
      <c r="K31" s="478"/>
      <c r="L31" s="478"/>
      <c r="M31" s="478"/>
      <c r="N31" s="564"/>
    </row>
    <row r="32" spans="1:14" ht="12.75">
      <c r="A32" s="173"/>
      <c r="B32" s="479" t="s">
        <v>512</v>
      </c>
      <c r="C32" s="17"/>
      <c r="D32" s="296"/>
      <c r="E32" s="478"/>
      <c r="F32" s="478"/>
      <c r="G32" s="478"/>
      <c r="H32" s="478"/>
      <c r="I32" s="478"/>
      <c r="J32" s="307"/>
      <c r="K32" s="478"/>
      <c r="L32" s="478"/>
      <c r="M32" s="478"/>
      <c r="N32" s="564"/>
    </row>
    <row r="33" spans="1:14" ht="12.75">
      <c r="A33" s="173"/>
      <c r="B33" s="479" t="s">
        <v>509</v>
      </c>
      <c r="C33" s="296"/>
      <c r="D33" s="296"/>
      <c r="E33" s="478"/>
      <c r="F33" s="478"/>
      <c r="G33" s="478"/>
      <c r="H33" s="478"/>
      <c r="I33" s="478"/>
      <c r="J33" s="307"/>
      <c r="K33" s="478"/>
      <c r="L33" s="478"/>
      <c r="M33" s="478"/>
      <c r="N33" s="564"/>
    </row>
    <row r="34" spans="1:14" ht="12.75">
      <c r="A34" s="173"/>
      <c r="B34" s="479"/>
      <c r="C34" s="17"/>
      <c r="D34" s="296"/>
      <c r="E34" s="478"/>
      <c r="F34" s="478"/>
      <c r="G34" s="478"/>
      <c r="H34" s="478"/>
      <c r="I34" s="478"/>
      <c r="J34" s="307"/>
      <c r="K34" s="478"/>
      <c r="L34" s="478"/>
      <c r="M34" s="478"/>
      <c r="N34" s="564"/>
    </row>
    <row r="35" spans="1:14" ht="12.75">
      <c r="A35" s="173"/>
      <c r="B35" s="286" t="s">
        <v>849</v>
      </c>
      <c r="C35" s="310"/>
      <c r="D35" s="320"/>
      <c r="E35" s="320"/>
      <c r="F35" s="320"/>
      <c r="G35" s="320"/>
      <c r="H35" s="320"/>
      <c r="I35" s="320"/>
      <c r="J35" s="320"/>
      <c r="K35" s="320"/>
      <c r="L35" s="320"/>
      <c r="M35" s="320"/>
      <c r="N35" s="564"/>
    </row>
    <row r="36" spans="1:14" ht="12.75">
      <c r="A36" s="173"/>
      <c r="B36" s="291" t="s">
        <v>66</v>
      </c>
      <c r="C36" s="292"/>
      <c r="D36" s="321" t="s">
        <v>474</v>
      </c>
      <c r="E36" s="321" t="s">
        <v>162</v>
      </c>
      <c r="F36" s="321" t="s">
        <v>161</v>
      </c>
      <c r="G36" s="321" t="s">
        <v>163</v>
      </c>
      <c r="H36" s="321" t="s">
        <v>167</v>
      </c>
      <c r="I36" s="321" t="s">
        <v>169</v>
      </c>
      <c r="J36" s="321" t="s">
        <v>170</v>
      </c>
      <c r="K36" s="321" t="s">
        <v>457</v>
      </c>
      <c r="L36" s="321" t="s">
        <v>149</v>
      </c>
      <c r="M36" s="322" t="s">
        <v>102</v>
      </c>
      <c r="N36" s="564"/>
    </row>
    <row r="37" spans="1:14" ht="12.75">
      <c r="A37" s="173"/>
      <c r="B37" s="306" t="s">
        <v>358</v>
      </c>
      <c r="C37" s="299"/>
      <c r="D37" s="295"/>
      <c r="E37" s="295"/>
      <c r="F37" s="295"/>
      <c r="G37" s="295"/>
      <c r="H37" s="295"/>
      <c r="I37" s="295"/>
      <c r="J37" s="295"/>
      <c r="K37" s="295"/>
      <c r="L37" s="295"/>
      <c r="M37" s="295">
        <f>SUM(D37:L37)</f>
        <v>0</v>
      </c>
      <c r="N37" s="564"/>
    </row>
    <row r="38" spans="1:14" ht="7.5" customHeight="1">
      <c r="A38" s="173"/>
      <c r="B38" s="307"/>
      <c r="C38" s="52"/>
      <c r="D38" s="28"/>
      <c r="E38" s="28"/>
      <c r="F38" s="28"/>
      <c r="G38" s="28"/>
      <c r="H38" s="28"/>
      <c r="I38" s="28"/>
      <c r="J38" s="28"/>
      <c r="K38" s="28"/>
      <c r="L38" s="28"/>
      <c r="M38" s="28"/>
      <c r="N38" s="564"/>
    </row>
    <row r="39" spans="1:16" ht="12.75">
      <c r="A39" s="173"/>
      <c r="B39" s="307" t="s">
        <v>490</v>
      </c>
      <c r="C39" s="52"/>
      <c r="D39" s="27"/>
      <c r="E39" s="27"/>
      <c r="F39" s="27"/>
      <c r="G39" s="27"/>
      <c r="H39" s="27">
        <v>52</v>
      </c>
      <c r="I39" s="27">
        <v>147</v>
      </c>
      <c r="J39" s="27">
        <v>324</v>
      </c>
      <c r="K39" s="27"/>
      <c r="L39" s="27"/>
      <c r="M39" s="27">
        <f>SUM(D39:L39)</f>
        <v>523</v>
      </c>
      <c r="P39" s="564"/>
    </row>
    <row r="40" spans="1:14" ht="12.75">
      <c r="A40" s="173"/>
      <c r="B40" s="303" t="s">
        <v>149</v>
      </c>
      <c r="C40" s="50"/>
      <c r="D40" s="304"/>
      <c r="E40" s="304"/>
      <c r="F40" s="304"/>
      <c r="G40" s="304"/>
      <c r="H40" s="304"/>
      <c r="I40" s="304"/>
      <c r="J40" s="304"/>
      <c r="K40" s="304"/>
      <c r="L40" s="304"/>
      <c r="M40" s="304">
        <f>SUM(D40:L40)</f>
        <v>0</v>
      </c>
      <c r="N40" s="564"/>
    </row>
    <row r="41" spans="1:13" ht="12.75">
      <c r="A41" s="173"/>
      <c r="B41" s="306" t="s">
        <v>491</v>
      </c>
      <c r="C41" s="299"/>
      <c r="D41" s="295">
        <f aca="true" t="shared" si="1" ref="D41:L41">+D39+D40</f>
        <v>0</v>
      </c>
      <c r="E41" s="295">
        <f t="shared" si="1"/>
        <v>0</v>
      </c>
      <c r="F41" s="295">
        <f t="shared" si="1"/>
        <v>0</v>
      </c>
      <c r="G41" s="295">
        <f t="shared" si="1"/>
        <v>0</v>
      </c>
      <c r="H41" s="295">
        <f t="shared" si="1"/>
        <v>52</v>
      </c>
      <c r="I41" s="295">
        <f t="shared" si="1"/>
        <v>147</v>
      </c>
      <c r="J41" s="295">
        <f t="shared" si="1"/>
        <v>324</v>
      </c>
      <c r="K41" s="295">
        <f t="shared" si="1"/>
        <v>0</v>
      </c>
      <c r="L41" s="295">
        <f t="shared" si="1"/>
        <v>0</v>
      </c>
      <c r="M41" s="295">
        <f>SUM(D41:L41)</f>
        <v>523</v>
      </c>
    </row>
    <row r="42" spans="1:13" ht="6" customHeight="1">
      <c r="A42" s="173"/>
      <c r="B42" s="303"/>
      <c r="C42" s="304"/>
      <c r="D42" s="304"/>
      <c r="E42" s="304"/>
      <c r="F42" s="304"/>
      <c r="G42" s="304"/>
      <c r="H42" s="304"/>
      <c r="I42" s="304"/>
      <c r="J42" s="304"/>
      <c r="K42" s="304"/>
      <c r="L42" s="304"/>
      <c r="M42" s="304"/>
    </row>
    <row r="43" spans="1:13" ht="13.5" thickBot="1">
      <c r="A43" s="173"/>
      <c r="B43" s="308" t="s">
        <v>512</v>
      </c>
      <c r="C43" s="309"/>
      <c r="D43" s="309">
        <f aca="true" t="shared" si="2" ref="D43:L43">+D41+D37</f>
        <v>0</v>
      </c>
      <c r="E43" s="309">
        <f t="shared" si="2"/>
        <v>0</v>
      </c>
      <c r="F43" s="309">
        <f t="shared" si="2"/>
        <v>0</v>
      </c>
      <c r="G43" s="309">
        <f t="shared" si="2"/>
        <v>0</v>
      </c>
      <c r="H43" s="309">
        <f t="shared" si="2"/>
        <v>52</v>
      </c>
      <c r="I43" s="309">
        <f t="shared" si="2"/>
        <v>147</v>
      </c>
      <c r="J43" s="309">
        <f t="shared" si="2"/>
        <v>324</v>
      </c>
      <c r="K43" s="309">
        <f t="shared" si="2"/>
        <v>0</v>
      </c>
      <c r="L43" s="309">
        <f t="shared" si="2"/>
        <v>0</v>
      </c>
      <c r="M43" s="309">
        <f>SUM(D43:L43)</f>
        <v>523</v>
      </c>
    </row>
    <row r="44" spans="1:13" ht="3" customHeight="1">
      <c r="A44" s="173"/>
      <c r="B44" s="9"/>
      <c r="C44" s="30"/>
      <c r="D44" s="39"/>
      <c r="E44" s="39"/>
      <c r="F44" s="39"/>
      <c r="G44" s="39"/>
      <c r="H44" s="39"/>
      <c r="I44" s="39"/>
      <c r="J44" s="39"/>
      <c r="K44" s="39"/>
      <c r="L44" s="39"/>
      <c r="M44" s="39"/>
    </row>
    <row r="45" spans="1:13" ht="12.75">
      <c r="A45" s="173"/>
      <c r="B45" s="9" t="s">
        <v>501</v>
      </c>
      <c r="C45" s="30"/>
      <c r="D45" s="39"/>
      <c r="E45" s="39"/>
      <c r="F45" s="39"/>
      <c r="G45" s="39"/>
      <c r="H45" s="39"/>
      <c r="I45" s="39"/>
      <c r="J45" s="39"/>
      <c r="K45" s="39"/>
      <c r="L45" s="39"/>
      <c r="M45" s="39"/>
    </row>
    <row r="46" spans="1:13" ht="12.75">
      <c r="A46" s="173"/>
      <c r="B46" s="9"/>
      <c r="C46" s="30"/>
      <c r="D46" s="27"/>
      <c r="E46" s="27"/>
      <c r="F46" s="27"/>
      <c r="G46" s="27"/>
      <c r="H46" s="27"/>
      <c r="I46" s="27"/>
      <c r="J46" s="27"/>
      <c r="K46" s="27"/>
      <c r="L46" s="27"/>
      <c r="M46" s="27"/>
    </row>
    <row r="47" spans="1:13" ht="12.75">
      <c r="A47" s="173"/>
      <c r="B47" s="9"/>
      <c r="C47" s="30"/>
      <c r="D47" s="27"/>
      <c r="E47" s="27"/>
      <c r="F47" s="27"/>
      <c r="G47" s="27"/>
      <c r="H47" s="27"/>
      <c r="I47" s="27"/>
      <c r="J47" s="27"/>
      <c r="K47" s="27"/>
      <c r="L47" s="27"/>
      <c r="M47" s="27"/>
    </row>
    <row r="48" spans="1:13" ht="12.75">
      <c r="A48" s="173"/>
      <c r="B48" s="286" t="s">
        <v>722</v>
      </c>
      <c r="C48" s="310"/>
      <c r="D48" s="320"/>
      <c r="E48" s="320"/>
      <c r="F48" s="320"/>
      <c r="G48" s="320"/>
      <c r="H48" s="320"/>
      <c r="I48" s="320"/>
      <c r="J48" s="320"/>
      <c r="K48" s="320"/>
      <c r="L48" s="320"/>
      <c r="M48" s="320"/>
    </row>
    <row r="49" spans="1:13" ht="12.75">
      <c r="A49" s="173"/>
      <c r="B49" s="291" t="s">
        <v>66</v>
      </c>
      <c r="C49" s="292"/>
      <c r="D49" s="321" t="s">
        <v>474</v>
      </c>
      <c r="E49" s="321" t="s">
        <v>162</v>
      </c>
      <c r="F49" s="321" t="s">
        <v>161</v>
      </c>
      <c r="G49" s="321" t="s">
        <v>163</v>
      </c>
      <c r="H49" s="321" t="s">
        <v>167</v>
      </c>
      <c r="I49" s="321" t="s">
        <v>169</v>
      </c>
      <c r="J49" s="321" t="s">
        <v>170</v>
      </c>
      <c r="K49" s="321" t="s">
        <v>457</v>
      </c>
      <c r="L49" s="321" t="s">
        <v>149</v>
      </c>
      <c r="M49" s="322" t="s">
        <v>102</v>
      </c>
    </row>
    <row r="50" spans="1:13" ht="12.75">
      <c r="A50" s="173"/>
      <c r="B50" s="306" t="s">
        <v>358</v>
      </c>
      <c r="C50" s="299"/>
      <c r="D50" s="295"/>
      <c r="E50" s="295"/>
      <c r="F50" s="295"/>
      <c r="G50" s="295"/>
      <c r="H50" s="295"/>
      <c r="I50" s="295"/>
      <c r="J50" s="295"/>
      <c r="K50" s="295"/>
      <c r="L50" s="295"/>
      <c r="M50" s="295">
        <v>0</v>
      </c>
    </row>
    <row r="51" spans="1:13" ht="7.5" customHeight="1">
      <c r="A51" s="173"/>
      <c r="B51" s="307"/>
      <c r="C51" s="52"/>
      <c r="D51" s="28"/>
      <c r="E51" s="28"/>
      <c r="F51" s="28"/>
      <c r="G51" s="28"/>
      <c r="H51" s="28"/>
      <c r="I51" s="28"/>
      <c r="J51" s="28"/>
      <c r="K51" s="28"/>
      <c r="L51" s="28"/>
      <c r="M51" s="28"/>
    </row>
    <row r="52" spans="1:13" ht="12.75">
      <c r="A52" s="173"/>
      <c r="B52" s="307" t="s">
        <v>490</v>
      </c>
      <c r="C52" s="52"/>
      <c r="D52" s="27"/>
      <c r="E52" s="27"/>
      <c r="F52" s="27"/>
      <c r="G52" s="27"/>
      <c r="H52" s="27">
        <v>49</v>
      </c>
      <c r="I52" s="27">
        <v>159</v>
      </c>
      <c r="J52" s="27">
        <v>294</v>
      </c>
      <c r="K52" s="27"/>
      <c r="L52" s="27"/>
      <c r="M52" s="27">
        <v>502</v>
      </c>
    </row>
    <row r="53" spans="1:13" ht="12.75">
      <c r="A53" s="173"/>
      <c r="B53" s="303" t="s">
        <v>149</v>
      </c>
      <c r="C53" s="50"/>
      <c r="D53" s="304"/>
      <c r="E53" s="304"/>
      <c r="F53" s="304"/>
      <c r="G53" s="304"/>
      <c r="H53" s="304"/>
      <c r="I53" s="304">
        <v>0</v>
      </c>
      <c r="J53" s="304"/>
      <c r="K53" s="304"/>
      <c r="L53" s="304"/>
      <c r="M53" s="304">
        <v>0</v>
      </c>
    </row>
    <row r="54" spans="1:13" ht="12.75">
      <c r="A54" s="173"/>
      <c r="B54" s="306" t="s">
        <v>491</v>
      </c>
      <c r="C54" s="299"/>
      <c r="D54" s="295">
        <v>0</v>
      </c>
      <c r="E54" s="295">
        <v>0</v>
      </c>
      <c r="F54" s="295">
        <v>0</v>
      </c>
      <c r="G54" s="295">
        <v>0</v>
      </c>
      <c r="H54" s="295">
        <v>49</v>
      </c>
      <c r="I54" s="295">
        <v>159</v>
      </c>
      <c r="J54" s="295">
        <v>294</v>
      </c>
      <c r="K54" s="295">
        <v>0</v>
      </c>
      <c r="L54" s="295">
        <v>0</v>
      </c>
      <c r="M54" s="295">
        <v>502</v>
      </c>
    </row>
    <row r="55" spans="1:13" ht="5.25" customHeight="1">
      <c r="A55" s="173"/>
      <c r="B55" s="303"/>
      <c r="C55" s="304"/>
      <c r="D55" s="304"/>
      <c r="E55" s="304"/>
      <c r="F55" s="304"/>
      <c r="G55" s="304"/>
      <c r="H55" s="304"/>
      <c r="I55" s="304"/>
      <c r="J55" s="304"/>
      <c r="K55" s="304"/>
      <c r="L55" s="304"/>
      <c r="M55" s="304"/>
    </row>
    <row r="56" spans="1:13" ht="13.5" thickBot="1">
      <c r="A56" s="173"/>
      <c r="B56" s="308" t="s">
        <v>512</v>
      </c>
      <c r="C56" s="309"/>
      <c r="D56" s="309">
        <v>0</v>
      </c>
      <c r="E56" s="309">
        <v>0</v>
      </c>
      <c r="F56" s="309">
        <v>0</v>
      </c>
      <c r="G56" s="309">
        <v>0</v>
      </c>
      <c r="H56" s="309">
        <v>49</v>
      </c>
      <c r="I56" s="309">
        <v>159</v>
      </c>
      <c r="J56" s="309">
        <v>294</v>
      </c>
      <c r="K56" s="309">
        <v>0</v>
      </c>
      <c r="L56" s="309">
        <v>0</v>
      </c>
      <c r="M56" s="309">
        <v>502</v>
      </c>
    </row>
    <row r="57" spans="1:13" ht="12.75">
      <c r="A57" s="173"/>
      <c r="B57" s="9"/>
      <c r="C57" s="30"/>
      <c r="D57" s="39"/>
      <c r="E57" s="39"/>
      <c r="F57" s="39"/>
      <c r="G57" s="39"/>
      <c r="H57" s="39"/>
      <c r="I57" s="39"/>
      <c r="J57" s="39"/>
      <c r="K57" s="39"/>
      <c r="L57" s="39"/>
      <c r="M57" s="39"/>
    </row>
    <row r="58" spans="1:13" ht="12.75">
      <c r="A58" s="173"/>
      <c r="B58" s="9" t="s">
        <v>501</v>
      </c>
      <c r="C58" s="30"/>
      <c r="D58" s="39"/>
      <c r="E58" s="39"/>
      <c r="F58" s="39"/>
      <c r="G58" s="39"/>
      <c r="H58" s="39"/>
      <c r="I58" s="39"/>
      <c r="J58" s="39"/>
      <c r="K58" s="39"/>
      <c r="L58" s="39"/>
      <c r="M58" s="39"/>
    </row>
  </sheetData>
  <printOptions/>
  <pageMargins left="0.75" right="0.75" top="1" bottom="1" header="0.5" footer="0.5"/>
  <pageSetup fitToHeight="1" fitToWidth="1"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sheetPr>
    <pageSetUpPr fitToPage="1"/>
  </sheetPr>
  <dimension ref="A1:L55"/>
  <sheetViews>
    <sheetView showGridLines="0" showZeros="0" workbookViewId="0" topLeftCell="A1">
      <selection activeCell="A1" sqref="A1"/>
    </sheetView>
  </sheetViews>
  <sheetFormatPr defaultColWidth="9.140625" defaultRowHeight="12.75"/>
  <cols>
    <col min="1" max="1" width="4.28125" style="460" customWidth="1"/>
    <col min="2" max="2" width="29.421875" style="466" customWidth="1"/>
    <col min="3" max="11" width="9.140625" style="464" customWidth="1"/>
    <col min="12" max="12" width="12.7109375" style="464" bestFit="1" customWidth="1"/>
    <col min="13" max="16384" width="9.140625" style="464" customWidth="1"/>
  </cols>
  <sheetData>
    <row r="1" spans="1:11" ht="13.5">
      <c r="A1" s="465"/>
      <c r="B1" s="461"/>
      <c r="C1" s="461"/>
      <c r="D1" s="462"/>
      <c r="E1" s="462"/>
      <c r="F1" s="462"/>
      <c r="G1" s="462"/>
      <c r="H1" s="462"/>
      <c r="I1" s="463"/>
      <c r="J1" s="462"/>
      <c r="K1" s="462"/>
    </row>
    <row r="2" spans="1:11" ht="15">
      <c r="A2" s="465"/>
      <c r="B2" s="423" t="s">
        <v>473</v>
      </c>
      <c r="C2" s="281"/>
      <c r="D2" s="282"/>
      <c r="E2" s="282"/>
      <c r="F2" s="282"/>
      <c r="G2" s="282"/>
      <c r="H2" s="282"/>
      <c r="I2" s="283"/>
      <c r="J2" s="282"/>
      <c r="K2" s="282"/>
    </row>
    <row r="3" spans="1:11" ht="18">
      <c r="A3" s="465"/>
      <c r="B3" s="284"/>
      <c r="C3" s="281"/>
      <c r="D3" s="282"/>
      <c r="E3" s="282"/>
      <c r="F3" s="282"/>
      <c r="G3" s="282"/>
      <c r="H3" s="282"/>
      <c r="I3" s="283"/>
      <c r="J3" s="282"/>
      <c r="K3" s="282"/>
    </row>
    <row r="4" spans="1:12" ht="13.5">
      <c r="A4" s="465"/>
      <c r="B4" s="286" t="s">
        <v>849</v>
      </c>
      <c r="C4" s="289"/>
      <c r="D4" s="289"/>
      <c r="E4" s="289"/>
      <c r="F4" s="289"/>
      <c r="G4" s="289"/>
      <c r="H4" s="290"/>
      <c r="I4" s="289"/>
      <c r="J4" s="289"/>
      <c r="K4" s="289"/>
      <c r="L4" s="467"/>
    </row>
    <row r="5" spans="1:12" ht="13.5" customHeight="1">
      <c r="A5" s="465"/>
      <c r="B5" s="291" t="s">
        <v>66</v>
      </c>
      <c r="C5" s="293" t="s">
        <v>474</v>
      </c>
      <c r="D5" s="293" t="s">
        <v>162</v>
      </c>
      <c r="E5" s="293" t="s">
        <v>161</v>
      </c>
      <c r="F5" s="293" t="s">
        <v>163</v>
      </c>
      <c r="G5" s="293" t="s">
        <v>167</v>
      </c>
      <c r="H5" s="293" t="s">
        <v>169</v>
      </c>
      <c r="I5" s="293" t="s">
        <v>170</v>
      </c>
      <c r="J5" s="293" t="s">
        <v>457</v>
      </c>
      <c r="K5" s="294" t="s">
        <v>149</v>
      </c>
      <c r="L5" s="467"/>
    </row>
    <row r="6" spans="1:12" ht="13.5">
      <c r="A6" s="465"/>
      <c r="B6" s="295" t="s">
        <v>475</v>
      </c>
      <c r="C6" s="297">
        <v>78905.8298608</v>
      </c>
      <c r="D6" s="298">
        <v>24809.3416612</v>
      </c>
      <c r="E6" s="297">
        <v>9423.2892524</v>
      </c>
      <c r="F6" s="297">
        <v>3070.9186568</v>
      </c>
      <c r="G6" s="297">
        <v>109.8890597</v>
      </c>
      <c r="H6" s="297">
        <v>501.1155516</v>
      </c>
      <c r="I6" s="298">
        <v>615.753575</v>
      </c>
      <c r="J6" s="298">
        <v>38686.988520800005</v>
      </c>
      <c r="K6" s="298">
        <v>14415.026254</v>
      </c>
      <c r="L6" s="467"/>
    </row>
    <row r="7" spans="1:12" ht="13.5">
      <c r="A7" s="465"/>
      <c r="B7" s="28"/>
      <c r="C7" s="300"/>
      <c r="D7" s="301"/>
      <c r="E7" s="300"/>
      <c r="F7" s="300"/>
      <c r="G7" s="52"/>
      <c r="H7" s="301"/>
      <c r="I7" s="301"/>
      <c r="J7" s="301"/>
      <c r="K7" s="301"/>
      <c r="L7" s="467"/>
    </row>
    <row r="8" spans="1:12" ht="13.5">
      <c r="A8" s="465"/>
      <c r="B8" s="306" t="s">
        <v>358</v>
      </c>
      <c r="C8" s="295">
        <v>328984.1780227</v>
      </c>
      <c r="D8" s="295">
        <v>22468.0417146</v>
      </c>
      <c r="E8" s="295">
        <v>64560.763271200005</v>
      </c>
      <c r="F8" s="295">
        <v>48234.8278341</v>
      </c>
      <c r="G8" s="295">
        <v>14393.0855315</v>
      </c>
      <c r="H8" s="295">
        <v>14836.0584053</v>
      </c>
      <c r="I8" s="295">
        <v>21820.032141199998</v>
      </c>
      <c r="J8" s="295">
        <v>101150.41198879998</v>
      </c>
      <c r="K8" s="295">
        <v>50540.6532007</v>
      </c>
      <c r="L8" s="467"/>
    </row>
    <row r="9" spans="1:12" ht="13.5">
      <c r="A9" s="465"/>
      <c r="B9" s="307"/>
      <c r="C9" s="28"/>
      <c r="D9" s="28"/>
      <c r="E9" s="28"/>
      <c r="F9" s="28"/>
      <c r="G9" s="28"/>
      <c r="H9" s="28"/>
      <c r="I9" s="28"/>
      <c r="J9" s="28"/>
      <c r="K9" s="28"/>
      <c r="L9" s="467"/>
    </row>
    <row r="10" spans="1:12" ht="13.5">
      <c r="A10" s="465"/>
      <c r="B10" s="306" t="s">
        <v>488</v>
      </c>
      <c r="C10" s="297">
        <v>156681.06112600002</v>
      </c>
      <c r="D10" s="297">
        <v>1311.8190107</v>
      </c>
      <c r="E10" s="297">
        <v>9829.517818</v>
      </c>
      <c r="F10" s="297">
        <v>8296.7538731</v>
      </c>
      <c r="G10" s="297">
        <v>5581.4811795</v>
      </c>
      <c r="H10" s="297">
        <v>5233.4582844</v>
      </c>
      <c r="I10" s="297">
        <v>11076.245959700002</v>
      </c>
      <c r="J10" s="297">
        <v>72766.5085805</v>
      </c>
      <c r="K10" s="297">
        <v>1215.0556179999999</v>
      </c>
      <c r="L10" s="467"/>
    </row>
    <row r="11" spans="1:12" ht="13.5">
      <c r="A11" s="465"/>
      <c r="B11" s="307"/>
      <c r="C11" s="28"/>
      <c r="D11" s="28"/>
      <c r="E11" s="28"/>
      <c r="F11" s="28"/>
      <c r="G11" s="28"/>
      <c r="H11" s="28"/>
      <c r="I11" s="28"/>
      <c r="J11" s="28"/>
      <c r="K11" s="28"/>
      <c r="L11" s="467"/>
    </row>
    <row r="12" spans="1:11" ht="13.5">
      <c r="A12" s="465"/>
      <c r="B12" s="306" t="s">
        <v>489</v>
      </c>
      <c r="C12" s="295">
        <v>16392.9175242</v>
      </c>
      <c r="D12" s="295">
        <v>36.4569444</v>
      </c>
      <c r="E12" s="295">
        <v>1030.6425327</v>
      </c>
      <c r="F12" s="295">
        <v>1036.4186055</v>
      </c>
      <c r="G12" s="295">
        <v>1978.0687562</v>
      </c>
      <c r="H12" s="295">
        <v>178.9960913</v>
      </c>
      <c r="I12" s="295">
        <v>2523.2162877</v>
      </c>
      <c r="J12" s="295">
        <v>54199.9515942</v>
      </c>
      <c r="K12" s="295">
        <v>194.6811859</v>
      </c>
    </row>
    <row r="13" spans="1:11" ht="13.5">
      <c r="A13" s="465"/>
      <c r="B13" s="307"/>
      <c r="C13" s="28"/>
      <c r="D13" s="28"/>
      <c r="E13" s="28"/>
      <c r="F13" s="28"/>
      <c r="G13" s="28"/>
      <c r="H13" s="28"/>
      <c r="I13" s="28"/>
      <c r="J13" s="28"/>
      <c r="K13" s="28"/>
    </row>
    <row r="14" spans="1:11" ht="13.5">
      <c r="A14" s="465"/>
      <c r="B14" s="306" t="s">
        <v>491</v>
      </c>
      <c r="C14" s="295">
        <v>366415.3024451</v>
      </c>
      <c r="D14" s="295">
        <v>4540.6474177</v>
      </c>
      <c r="E14" s="295">
        <v>25509.8705866</v>
      </c>
      <c r="F14" s="295">
        <v>977.2869823999999</v>
      </c>
      <c r="G14" s="295">
        <v>17453.559836</v>
      </c>
      <c r="H14" s="295">
        <v>11597.5521668</v>
      </c>
      <c r="I14" s="295">
        <v>21019.4425891</v>
      </c>
      <c r="J14" s="295">
        <v>11.0688723</v>
      </c>
      <c r="K14" s="295">
        <v>6289.1460623</v>
      </c>
    </row>
    <row r="15" spans="1:11" ht="13.5">
      <c r="A15" s="465"/>
      <c r="B15" s="303"/>
      <c r="C15" s="304"/>
      <c r="D15" s="304"/>
      <c r="E15" s="304"/>
      <c r="F15" s="304"/>
      <c r="G15" s="304"/>
      <c r="H15" s="304"/>
      <c r="I15" s="304"/>
      <c r="J15" s="304"/>
      <c r="K15" s="304"/>
    </row>
    <row r="16" spans="1:11" ht="14.25" thickBot="1">
      <c r="A16" s="465"/>
      <c r="B16" s="308" t="s">
        <v>492</v>
      </c>
      <c r="C16" s="309">
        <v>947379.2889788002</v>
      </c>
      <c r="D16" s="309">
        <v>53166.30674859999</v>
      </c>
      <c r="E16" s="309">
        <v>110354.08346090002</v>
      </c>
      <c r="F16" s="309">
        <v>61616.2059519</v>
      </c>
      <c r="G16" s="309">
        <v>39516.0843629</v>
      </c>
      <c r="H16" s="309">
        <v>32347.1804994</v>
      </c>
      <c r="I16" s="309">
        <v>57054.6905527</v>
      </c>
      <c r="J16" s="309">
        <v>266814.9295566</v>
      </c>
      <c r="K16" s="309">
        <v>72654.5623209</v>
      </c>
    </row>
    <row r="17" spans="1:11" ht="4.5" customHeight="1">
      <c r="A17" s="465"/>
      <c r="B17" s="9"/>
      <c r="C17" s="39"/>
      <c r="D17" s="39"/>
      <c r="E17" s="39"/>
      <c r="F17" s="39"/>
      <c r="G17" s="39"/>
      <c r="H17" s="39"/>
      <c r="I17" s="39"/>
      <c r="J17" s="39"/>
      <c r="K17" s="39"/>
    </row>
    <row r="18" spans="1:11" ht="13.5">
      <c r="A18" s="465"/>
      <c r="B18" s="9" t="s">
        <v>507</v>
      </c>
      <c r="C18" s="30"/>
      <c r="D18" s="30"/>
      <c r="E18" s="30"/>
      <c r="F18" s="30"/>
      <c r="G18" s="30"/>
      <c r="H18" s="30"/>
      <c r="I18" s="30"/>
      <c r="J18" s="30"/>
      <c r="K18" s="30"/>
    </row>
    <row r="19" spans="1:11" ht="13.5">
      <c r="A19" s="465"/>
      <c r="B19" s="6"/>
      <c r="C19" s="315"/>
      <c r="D19" s="315"/>
      <c r="E19" s="315"/>
      <c r="F19" s="315"/>
      <c r="G19" s="315"/>
      <c r="H19" s="315"/>
      <c r="I19" s="315"/>
      <c r="J19" s="315"/>
      <c r="K19" s="315"/>
    </row>
    <row r="20" spans="1:11" ht="2.25" customHeight="1">
      <c r="A20" s="465"/>
      <c r="B20" s="6"/>
      <c r="C20" s="315"/>
      <c r="D20" s="315"/>
      <c r="E20" s="315"/>
      <c r="F20" s="315"/>
      <c r="G20" s="315"/>
      <c r="H20" s="315"/>
      <c r="I20" s="315"/>
      <c r="J20" s="315"/>
      <c r="K20" s="315"/>
    </row>
    <row r="21" spans="1:11" ht="13.5">
      <c r="A21" s="465"/>
      <c r="B21" s="286" t="s">
        <v>722</v>
      </c>
      <c r="C21" s="289"/>
      <c r="D21" s="289"/>
      <c r="E21" s="289"/>
      <c r="F21" s="289"/>
      <c r="G21" s="289"/>
      <c r="H21" s="290"/>
      <c r="I21" s="289"/>
      <c r="J21" s="289"/>
      <c r="K21" s="289"/>
    </row>
    <row r="22" spans="1:11" ht="12" customHeight="1">
      <c r="A22" s="465"/>
      <c r="B22" s="291" t="s">
        <v>66</v>
      </c>
      <c r="C22" s="293" t="s">
        <v>474</v>
      </c>
      <c r="D22" s="293" t="s">
        <v>162</v>
      </c>
      <c r="E22" s="293" t="s">
        <v>161</v>
      </c>
      <c r="F22" s="293" t="s">
        <v>163</v>
      </c>
      <c r="G22" s="293" t="s">
        <v>167</v>
      </c>
      <c r="H22" s="293" t="s">
        <v>169</v>
      </c>
      <c r="I22" s="293" t="s">
        <v>170</v>
      </c>
      <c r="J22" s="293" t="s">
        <v>457</v>
      </c>
      <c r="K22" s="294" t="s">
        <v>149</v>
      </c>
    </row>
    <row r="23" spans="1:11" ht="13.5">
      <c r="A23" s="465"/>
      <c r="B23" s="295" t="s">
        <v>475</v>
      </c>
      <c r="C23" s="297">
        <v>92222</v>
      </c>
      <c r="D23" s="298">
        <v>15222</v>
      </c>
      <c r="E23" s="297">
        <v>10239</v>
      </c>
      <c r="F23" s="297">
        <v>2592</v>
      </c>
      <c r="G23" s="297">
        <v>78</v>
      </c>
      <c r="H23" s="297">
        <v>192</v>
      </c>
      <c r="I23" s="298">
        <v>315</v>
      </c>
      <c r="J23" s="298">
        <v>72245</v>
      </c>
      <c r="K23" s="298">
        <v>12391</v>
      </c>
    </row>
    <row r="24" spans="1:11" ht="13.5">
      <c r="A24" s="465"/>
      <c r="B24" s="28"/>
      <c r="C24" s="300"/>
      <c r="D24" s="301"/>
      <c r="E24" s="300"/>
      <c r="F24" s="300"/>
      <c r="G24" s="52"/>
      <c r="H24" s="301"/>
      <c r="I24" s="301"/>
      <c r="J24" s="301"/>
      <c r="K24" s="301"/>
    </row>
    <row r="25" spans="1:11" ht="13.5">
      <c r="A25" s="465"/>
      <c r="B25" s="306" t="s">
        <v>358</v>
      </c>
      <c r="C25" s="295">
        <v>339697</v>
      </c>
      <c r="D25" s="295">
        <v>18199</v>
      </c>
      <c r="E25" s="295">
        <v>62624</v>
      </c>
      <c r="F25" s="295">
        <v>45360</v>
      </c>
      <c r="G25" s="295">
        <v>13359</v>
      </c>
      <c r="H25" s="295">
        <v>13911</v>
      </c>
      <c r="I25" s="295">
        <v>23604</v>
      </c>
      <c r="J25" s="295">
        <v>106265</v>
      </c>
      <c r="K25" s="295">
        <v>42926</v>
      </c>
    </row>
    <row r="26" spans="1:11" ht="13.5">
      <c r="A26" s="465"/>
      <c r="B26" s="307"/>
      <c r="C26" s="28"/>
      <c r="D26" s="28"/>
      <c r="E26" s="28"/>
      <c r="F26" s="28"/>
      <c r="G26" s="28"/>
      <c r="H26" s="28"/>
      <c r="I26" s="28"/>
      <c r="J26" s="28"/>
      <c r="K26" s="28"/>
    </row>
    <row r="27" spans="1:11" ht="13.5">
      <c r="A27" s="465"/>
      <c r="B27" s="306" t="s">
        <v>488</v>
      </c>
      <c r="C27" s="297">
        <v>134845</v>
      </c>
      <c r="D27" s="297">
        <v>885</v>
      </c>
      <c r="E27" s="297">
        <v>7319</v>
      </c>
      <c r="F27" s="297">
        <v>8060</v>
      </c>
      <c r="G27" s="297">
        <v>5833</v>
      </c>
      <c r="H27" s="297">
        <v>5649</v>
      </c>
      <c r="I27" s="297">
        <v>11058</v>
      </c>
      <c r="J27" s="297">
        <v>72064</v>
      </c>
      <c r="K27" s="297">
        <v>1278</v>
      </c>
    </row>
    <row r="28" spans="1:11" ht="13.5">
      <c r="A28" s="465"/>
      <c r="B28" s="307"/>
      <c r="C28" s="28"/>
      <c r="D28" s="28"/>
      <c r="E28" s="28"/>
      <c r="F28" s="28"/>
      <c r="G28" s="28"/>
      <c r="H28" s="28"/>
      <c r="I28" s="28"/>
      <c r="J28" s="28"/>
      <c r="K28" s="28"/>
    </row>
    <row r="29" spans="1:11" ht="13.5">
      <c r="A29" s="465"/>
      <c r="B29" s="306" t="s">
        <v>489</v>
      </c>
      <c r="C29" s="295">
        <v>16841</v>
      </c>
      <c r="D29" s="295">
        <v>58</v>
      </c>
      <c r="E29" s="295">
        <v>444</v>
      </c>
      <c r="F29" s="295">
        <v>926</v>
      </c>
      <c r="G29" s="295">
        <v>1864</v>
      </c>
      <c r="H29" s="295">
        <v>133</v>
      </c>
      <c r="I29" s="295">
        <v>2265</v>
      </c>
      <c r="J29" s="295">
        <v>52827</v>
      </c>
      <c r="K29" s="295">
        <v>99</v>
      </c>
    </row>
    <row r="30" spans="1:11" ht="13.5">
      <c r="A30" s="465"/>
      <c r="B30" s="307"/>
      <c r="C30" s="28"/>
      <c r="D30" s="28"/>
      <c r="E30" s="28"/>
      <c r="F30" s="28"/>
      <c r="G30" s="28"/>
      <c r="H30" s="28"/>
      <c r="I30" s="28"/>
      <c r="J30" s="28"/>
      <c r="K30" s="28"/>
    </row>
    <row r="31" spans="1:11" ht="13.5">
      <c r="A31" s="465"/>
      <c r="B31" s="306" t="s">
        <v>491</v>
      </c>
      <c r="C31" s="295">
        <v>331847</v>
      </c>
      <c r="D31" s="295">
        <v>5462</v>
      </c>
      <c r="E31" s="295">
        <v>30246</v>
      </c>
      <c r="F31" s="295">
        <v>1300</v>
      </c>
      <c r="G31" s="295">
        <v>17393</v>
      </c>
      <c r="H31" s="295">
        <v>11581</v>
      </c>
      <c r="I31" s="295">
        <v>21033</v>
      </c>
      <c r="J31" s="295">
        <v>83760</v>
      </c>
      <c r="K31" s="295">
        <v>6188</v>
      </c>
    </row>
    <row r="32" spans="1:11" ht="13.5">
      <c r="A32" s="465"/>
      <c r="B32" s="303"/>
      <c r="C32" s="304"/>
      <c r="D32" s="304"/>
      <c r="E32" s="304"/>
      <c r="F32" s="304"/>
      <c r="G32" s="304"/>
      <c r="H32" s="304"/>
      <c r="I32" s="304"/>
      <c r="J32" s="304"/>
      <c r="K32" s="304"/>
    </row>
    <row r="33" spans="1:11" ht="14.25" thickBot="1">
      <c r="A33" s="465"/>
      <c r="B33" s="308" t="s">
        <v>492</v>
      </c>
      <c r="C33" s="309">
        <v>915452</v>
      </c>
      <c r="D33" s="309">
        <v>39826</v>
      </c>
      <c r="E33" s="309">
        <v>110872</v>
      </c>
      <c r="F33" s="309">
        <v>58238</v>
      </c>
      <c r="G33" s="309">
        <v>38527</v>
      </c>
      <c r="H33" s="309">
        <v>31466</v>
      </c>
      <c r="I33" s="309">
        <v>58275</v>
      </c>
      <c r="J33" s="309">
        <v>387161</v>
      </c>
      <c r="K33" s="309">
        <v>62882</v>
      </c>
    </row>
    <row r="34" spans="1:11" ht="3.75" customHeight="1">
      <c r="A34" s="465"/>
      <c r="B34" s="9"/>
      <c r="C34" s="30"/>
      <c r="D34" s="30"/>
      <c r="E34" s="30"/>
      <c r="F34" s="30"/>
      <c r="G34" s="30"/>
      <c r="H34" s="30"/>
      <c r="I34" s="30"/>
      <c r="J34" s="30"/>
      <c r="K34" s="30"/>
    </row>
    <row r="35" spans="1:11" ht="13.5">
      <c r="A35" s="465"/>
      <c r="B35" s="9" t="s">
        <v>507</v>
      </c>
      <c r="C35" s="30"/>
      <c r="D35" s="30"/>
      <c r="E35" s="30"/>
      <c r="F35" s="30"/>
      <c r="G35" s="30"/>
      <c r="H35" s="30"/>
      <c r="I35" s="30"/>
      <c r="J35" s="30"/>
      <c r="K35" s="30"/>
    </row>
    <row r="36" spans="2:11" ht="13.5">
      <c r="B36" s="433"/>
      <c r="C36" s="468"/>
      <c r="D36" s="468"/>
      <c r="E36" s="468"/>
      <c r="F36" s="468"/>
      <c r="G36" s="468"/>
      <c r="H36" s="468"/>
      <c r="I36" s="425"/>
      <c r="J36" s="468"/>
      <c r="K36" s="469"/>
    </row>
    <row r="38" spans="2:11" ht="18">
      <c r="B38" s="156" t="s">
        <v>513</v>
      </c>
      <c r="C38" s="323"/>
      <c r="D38" s="324"/>
      <c r="E38" s="324"/>
      <c r="F38" s="324"/>
      <c r="G38" s="324"/>
      <c r="H38" s="324"/>
      <c r="I38" s="467"/>
      <c r="J38" s="467"/>
      <c r="K38" s="467"/>
    </row>
    <row r="39" spans="2:8" ht="18">
      <c r="B39" s="325" t="s">
        <v>514</v>
      </c>
      <c r="C39" s="323"/>
      <c r="D39" s="324"/>
      <c r="E39" s="324"/>
      <c r="F39" s="324"/>
      <c r="G39" s="324"/>
      <c r="H39" s="324"/>
    </row>
    <row r="40" spans="2:9" ht="24.75">
      <c r="B40" s="204" t="s">
        <v>429</v>
      </c>
      <c r="C40" s="326" t="s">
        <v>515</v>
      </c>
      <c r="D40" s="326" t="s">
        <v>516</v>
      </c>
      <c r="E40" s="326" t="s">
        <v>517</v>
      </c>
      <c r="F40" s="326" t="s">
        <v>518</v>
      </c>
      <c r="G40" s="326" t="s">
        <v>723</v>
      </c>
      <c r="H40" s="326" t="s">
        <v>850</v>
      </c>
      <c r="I40" s="219" t="s">
        <v>67</v>
      </c>
    </row>
    <row r="41" spans="2:9" ht="13.5">
      <c r="B41" s="327" t="s">
        <v>475</v>
      </c>
      <c r="C41" s="328">
        <v>248</v>
      </c>
      <c r="D41" s="328">
        <v>286</v>
      </c>
      <c r="E41" s="328">
        <v>310</v>
      </c>
      <c r="F41" s="328">
        <v>206</v>
      </c>
      <c r="G41" s="328">
        <v>208</v>
      </c>
      <c r="H41" s="328">
        <v>170</v>
      </c>
      <c r="I41" s="473">
        <v>0.1</v>
      </c>
    </row>
    <row r="42" spans="2:9" ht="13.5">
      <c r="B42" s="43" t="s">
        <v>358</v>
      </c>
      <c r="C42" s="38">
        <v>571</v>
      </c>
      <c r="D42" s="38">
        <v>782</v>
      </c>
      <c r="E42" s="38">
        <v>656</v>
      </c>
      <c r="F42" s="38">
        <v>666</v>
      </c>
      <c r="G42" s="38">
        <v>650</v>
      </c>
      <c r="H42" s="38">
        <v>667</v>
      </c>
      <c r="I42" s="474">
        <v>0.41</v>
      </c>
    </row>
    <row r="43" spans="2:9" ht="13.5">
      <c r="B43" s="43" t="s">
        <v>488</v>
      </c>
      <c r="C43" s="38">
        <v>212</v>
      </c>
      <c r="D43" s="38">
        <v>262</v>
      </c>
      <c r="E43" s="38">
        <v>247</v>
      </c>
      <c r="F43" s="38">
        <v>247</v>
      </c>
      <c r="G43" s="38">
        <v>256</v>
      </c>
      <c r="H43" s="38">
        <v>272</v>
      </c>
      <c r="I43" s="474">
        <v>0.16</v>
      </c>
    </row>
    <row r="44" spans="2:9" ht="13.5">
      <c r="B44" s="43" t="s">
        <v>491</v>
      </c>
      <c r="C44" s="38">
        <v>434</v>
      </c>
      <c r="D44" s="38">
        <v>486</v>
      </c>
      <c r="E44" s="38">
        <v>509</v>
      </c>
      <c r="F44" s="38">
        <v>509</v>
      </c>
      <c r="G44" s="38">
        <v>434</v>
      </c>
      <c r="H44" s="38">
        <v>454</v>
      </c>
      <c r="I44" s="474">
        <v>0.28</v>
      </c>
    </row>
    <row r="45" spans="2:9" ht="13.5">
      <c r="B45" s="43" t="s">
        <v>489</v>
      </c>
      <c r="C45" s="38">
        <v>88</v>
      </c>
      <c r="D45" s="38">
        <v>119</v>
      </c>
      <c r="E45" s="38">
        <v>94</v>
      </c>
      <c r="F45" s="38">
        <v>75</v>
      </c>
      <c r="G45" s="38">
        <v>91</v>
      </c>
      <c r="H45" s="38">
        <v>78</v>
      </c>
      <c r="I45" s="474">
        <v>0.05</v>
      </c>
    </row>
    <row r="46" spans="2:9" ht="14.25" thickBot="1">
      <c r="B46" s="329" t="s">
        <v>519</v>
      </c>
      <c r="C46" s="580">
        <v>1305</v>
      </c>
      <c r="D46" s="580">
        <v>1649</v>
      </c>
      <c r="E46" s="580">
        <v>1506</v>
      </c>
      <c r="F46" s="580">
        <v>1497</v>
      </c>
      <c r="G46" s="580">
        <v>1431</v>
      </c>
      <c r="H46" s="580">
        <v>1471</v>
      </c>
      <c r="I46" s="475">
        <v>0.9</v>
      </c>
    </row>
    <row r="47" spans="2:9" ht="14.25" thickBot="1">
      <c r="B47" s="330" t="s">
        <v>102</v>
      </c>
      <c r="C47" s="580">
        <v>1553</v>
      </c>
      <c r="D47" s="580">
        <v>1934</v>
      </c>
      <c r="E47" s="580">
        <v>1816</v>
      </c>
      <c r="F47" s="580">
        <v>1703</v>
      </c>
      <c r="G47" s="580">
        <v>1639</v>
      </c>
      <c r="H47" s="580">
        <v>1641</v>
      </c>
      <c r="I47" s="476">
        <f>I41+I46</f>
        <v>1</v>
      </c>
    </row>
    <row r="48" spans="2:9" ht="18">
      <c r="B48" s="323"/>
      <c r="C48" s="324"/>
      <c r="D48" s="324"/>
      <c r="E48" s="324"/>
      <c r="F48" s="324"/>
      <c r="G48" s="324"/>
      <c r="H48" s="324"/>
      <c r="I48" s="324"/>
    </row>
    <row r="49" spans="2:9" ht="24.75">
      <c r="B49" s="36" t="s">
        <v>429</v>
      </c>
      <c r="C49" s="331" t="s">
        <v>515</v>
      </c>
      <c r="D49" s="331" t="s">
        <v>516</v>
      </c>
      <c r="E49" s="331" t="s">
        <v>517</v>
      </c>
      <c r="F49" s="331" t="s">
        <v>518</v>
      </c>
      <c r="G49" s="331" t="s">
        <v>723</v>
      </c>
      <c r="H49" s="331" t="s">
        <v>850</v>
      </c>
      <c r="I49" s="477" t="s">
        <v>724</v>
      </c>
    </row>
    <row r="50" spans="2:9" ht="13.5">
      <c r="B50" s="43" t="s">
        <v>851</v>
      </c>
      <c r="C50" s="40">
        <v>1112</v>
      </c>
      <c r="D50" s="40">
        <v>1362</v>
      </c>
      <c r="E50" s="40">
        <v>1308</v>
      </c>
      <c r="F50" s="40">
        <v>1183</v>
      </c>
      <c r="G50" s="40">
        <v>1156</v>
      </c>
      <c r="H50" s="581">
        <v>1145</v>
      </c>
      <c r="I50" s="40">
        <v>-38</v>
      </c>
    </row>
    <row r="51" spans="2:9" ht="13.5">
      <c r="B51" s="43" t="s">
        <v>520</v>
      </c>
      <c r="C51" s="40">
        <v>365</v>
      </c>
      <c r="D51" s="40">
        <v>442</v>
      </c>
      <c r="E51" s="40">
        <v>406</v>
      </c>
      <c r="F51" s="40">
        <v>430</v>
      </c>
      <c r="G51" s="40">
        <v>396</v>
      </c>
      <c r="H51" s="581" t="s">
        <v>852</v>
      </c>
      <c r="I51" s="40">
        <v>-23</v>
      </c>
    </row>
    <row r="52" spans="2:9" ht="13.5">
      <c r="B52" s="332" t="s">
        <v>521</v>
      </c>
      <c r="C52" s="49">
        <v>75</v>
      </c>
      <c r="D52" s="49">
        <v>130</v>
      </c>
      <c r="E52" s="49">
        <v>102</v>
      </c>
      <c r="F52" s="49">
        <v>90</v>
      </c>
      <c r="G52" s="49">
        <v>87</v>
      </c>
      <c r="H52" s="582" t="s">
        <v>853</v>
      </c>
      <c r="I52" s="49">
        <v>-1</v>
      </c>
    </row>
    <row r="53" spans="2:9" ht="14.25" thickBot="1">
      <c r="B53" s="333" t="s">
        <v>522</v>
      </c>
      <c r="C53" s="580">
        <v>1553</v>
      </c>
      <c r="D53" s="580">
        <v>1934</v>
      </c>
      <c r="E53" s="580">
        <v>1816</v>
      </c>
      <c r="F53" s="580">
        <v>1703</v>
      </c>
      <c r="G53" s="580">
        <v>1639</v>
      </c>
      <c r="H53" s="583">
        <v>1641</v>
      </c>
      <c r="I53" s="584">
        <v>-62</v>
      </c>
    </row>
    <row r="54" spans="2:9" ht="13.5">
      <c r="B54" s="334" t="s">
        <v>854</v>
      </c>
      <c r="C54" s="335"/>
      <c r="D54" s="335"/>
      <c r="E54" s="335"/>
      <c r="F54" s="335"/>
      <c r="G54" s="335"/>
      <c r="H54" s="335"/>
      <c r="I54" s="335"/>
    </row>
    <row r="55" spans="2:9" ht="13.5">
      <c r="B55" s="334" t="s">
        <v>725</v>
      </c>
      <c r="C55" s="43"/>
      <c r="D55" s="43"/>
      <c r="E55" s="43"/>
      <c r="F55" s="43"/>
      <c r="G55" s="43"/>
      <c r="H55" s="43"/>
      <c r="I55" s="43"/>
    </row>
  </sheetData>
  <printOptions/>
  <pageMargins left="0.75" right="0.75" top="1" bottom="1" header="0.5" footer="0.5"/>
  <pageSetup fitToHeight="1" fitToWidth="1"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dimension ref="A2:J52"/>
  <sheetViews>
    <sheetView showGridLines="0" workbookViewId="0" topLeftCell="A1">
      <selection activeCell="A1" sqref="A1"/>
    </sheetView>
  </sheetViews>
  <sheetFormatPr defaultColWidth="9.140625" defaultRowHeight="12.75"/>
  <cols>
    <col min="1" max="1" width="30.7109375" style="1" customWidth="1"/>
    <col min="2" max="10" width="9.7109375" style="1" customWidth="1"/>
    <col min="11" max="16384" width="9.140625" style="1" customWidth="1"/>
  </cols>
  <sheetData>
    <row r="2" ht="15">
      <c r="A2" s="156" t="s">
        <v>555</v>
      </c>
    </row>
    <row r="3" spans="1:6" ht="24">
      <c r="A3" s="632" t="s">
        <v>554</v>
      </c>
      <c r="B3" s="477" t="s">
        <v>167</v>
      </c>
      <c r="C3" s="477" t="s">
        <v>169</v>
      </c>
      <c r="D3" s="477" t="s">
        <v>170</v>
      </c>
      <c r="E3" s="37" t="s">
        <v>859</v>
      </c>
      <c r="F3" s="37" t="s">
        <v>549</v>
      </c>
    </row>
    <row r="4" spans="1:6" ht="12.75">
      <c r="A4" s="606" t="s">
        <v>550</v>
      </c>
      <c r="B4" s="52">
        <v>-10</v>
      </c>
      <c r="C4" s="52">
        <v>-70</v>
      </c>
      <c r="D4" s="52">
        <v>38</v>
      </c>
      <c r="E4" s="633">
        <f>SUM(B4:D4)</f>
        <v>-42</v>
      </c>
      <c r="F4" s="629">
        <v>-0.03357314148681055</v>
      </c>
    </row>
    <row r="5" spans="1:6" ht="12.75">
      <c r="A5" s="316"/>
      <c r="B5" s="52"/>
      <c r="C5" s="52">
        <v>-33</v>
      </c>
      <c r="D5" s="52"/>
      <c r="E5" s="633"/>
      <c r="F5" s="629"/>
    </row>
    <row r="6" spans="1:6" ht="12.75">
      <c r="A6" s="316" t="s">
        <v>551</v>
      </c>
      <c r="B6" s="52">
        <v>38</v>
      </c>
      <c r="C6" s="52">
        <v>55</v>
      </c>
      <c r="D6" s="52">
        <v>512</v>
      </c>
      <c r="E6" s="633">
        <f>SUM(B6:D6)</f>
        <v>605</v>
      </c>
      <c r="F6" s="630">
        <v>0.48361310951239006</v>
      </c>
    </row>
    <row r="7" spans="1:6" ht="12.75">
      <c r="A7" s="316"/>
      <c r="B7" s="52"/>
      <c r="C7" s="52"/>
      <c r="D7" s="52"/>
      <c r="E7" s="633"/>
      <c r="F7" s="629"/>
    </row>
    <row r="8" spans="1:6" ht="12.75">
      <c r="A8" s="316" t="s">
        <v>552</v>
      </c>
      <c r="B8" s="52">
        <f>+B11+B10</f>
        <v>112</v>
      </c>
      <c r="C8" s="52">
        <f>+C11+C10</f>
        <v>354</v>
      </c>
      <c r="D8" s="52">
        <f>+D11+D10</f>
        <v>222</v>
      </c>
      <c r="E8" s="52">
        <f>+E11+E10</f>
        <v>688</v>
      </c>
      <c r="F8" s="629">
        <v>0.5499600319744204</v>
      </c>
    </row>
    <row r="9" spans="1:6" ht="12.75">
      <c r="A9" s="607" t="s">
        <v>528</v>
      </c>
      <c r="B9" s="52"/>
      <c r="C9" s="52"/>
      <c r="D9" s="52"/>
      <c r="E9" s="633"/>
      <c r="F9" s="629"/>
    </row>
    <row r="10" spans="1:6" ht="12.75">
      <c r="A10" s="607" t="s">
        <v>529</v>
      </c>
      <c r="B10" s="608">
        <v>83</v>
      </c>
      <c r="C10" s="608">
        <v>261</v>
      </c>
      <c r="D10" s="608">
        <v>252</v>
      </c>
      <c r="E10" s="634">
        <f>SUM(B10:D10)</f>
        <v>596</v>
      </c>
      <c r="F10" s="631">
        <v>0.47641886490807356</v>
      </c>
    </row>
    <row r="11" spans="1:6" ht="12.75">
      <c r="A11" s="392" t="s">
        <v>530</v>
      </c>
      <c r="B11" s="608">
        <v>29</v>
      </c>
      <c r="C11" s="608">
        <v>93</v>
      </c>
      <c r="D11" s="608">
        <v>-30</v>
      </c>
      <c r="E11" s="634">
        <f>SUM(B11:D11)</f>
        <v>92</v>
      </c>
      <c r="F11" s="631">
        <v>0.07354116706634692</v>
      </c>
    </row>
    <row r="12" spans="1:6" ht="12.75">
      <c r="A12" s="607"/>
      <c r="B12" s="52"/>
      <c r="C12" s="52"/>
      <c r="D12" s="52"/>
      <c r="E12" s="633"/>
      <c r="F12" s="629"/>
    </row>
    <row r="13" spans="1:6" ht="13.5" thickBot="1">
      <c r="A13" s="635" t="s">
        <v>553</v>
      </c>
      <c r="B13" s="636">
        <f>B8+B6+B4</f>
        <v>140</v>
      </c>
      <c r="C13" s="636">
        <f>C8+C6+C4</f>
        <v>339</v>
      </c>
      <c r="D13" s="636">
        <f>D8+D6+D4</f>
        <v>772</v>
      </c>
      <c r="E13" s="637">
        <f>B13+C13+D13</f>
        <v>1251</v>
      </c>
      <c r="F13" s="638">
        <v>1</v>
      </c>
    </row>
    <row r="16" ht="15">
      <c r="A16" s="343" t="s">
        <v>561</v>
      </c>
    </row>
    <row r="17" ht="12.75">
      <c r="A17" s="344" t="s">
        <v>858</v>
      </c>
    </row>
    <row r="18" ht="12.75">
      <c r="A18" s="344" t="s">
        <v>560</v>
      </c>
    </row>
    <row r="19" spans="1:10" ht="12.75">
      <c r="A19" s="310"/>
      <c r="B19" s="585" t="s">
        <v>339</v>
      </c>
      <c r="C19" s="585" t="s">
        <v>340</v>
      </c>
      <c r="D19" s="585" t="s">
        <v>337</v>
      </c>
      <c r="E19" s="585" t="s">
        <v>338</v>
      </c>
      <c r="F19" s="585" t="s">
        <v>339</v>
      </c>
      <c r="G19" s="585" t="s">
        <v>340</v>
      </c>
      <c r="H19" s="585" t="s">
        <v>337</v>
      </c>
      <c r="I19" s="585" t="s">
        <v>338</v>
      </c>
      <c r="J19" s="585" t="s">
        <v>339</v>
      </c>
    </row>
    <row r="20" spans="1:10" ht="12.75">
      <c r="A20" s="586"/>
      <c r="B20" s="207">
        <v>2009</v>
      </c>
      <c r="C20" s="207">
        <v>2009</v>
      </c>
      <c r="D20" s="207">
        <v>2009</v>
      </c>
      <c r="E20" s="207">
        <v>2010</v>
      </c>
      <c r="F20" s="207">
        <v>2010</v>
      </c>
      <c r="G20" s="207">
        <v>2010</v>
      </c>
      <c r="H20" s="207">
        <v>2010</v>
      </c>
      <c r="I20" s="207">
        <v>2011</v>
      </c>
      <c r="J20" s="207">
        <v>2011</v>
      </c>
    </row>
    <row r="21" spans="1:10" ht="12.75">
      <c r="A21" s="360" t="s">
        <v>533</v>
      </c>
      <c r="B21" s="639">
        <v>8056000000</v>
      </c>
      <c r="C21" s="639">
        <v>10671000000</v>
      </c>
      <c r="D21" s="639">
        <v>13932232003</v>
      </c>
      <c r="E21" s="639">
        <v>13050342711</v>
      </c>
      <c r="F21" s="639">
        <v>12743000000</v>
      </c>
      <c r="G21" s="639">
        <v>11879838043</v>
      </c>
      <c r="H21" s="639">
        <v>10875283000</v>
      </c>
      <c r="I21" s="639">
        <v>9855000000</v>
      </c>
      <c r="J21" s="639">
        <v>8793000000</v>
      </c>
    </row>
    <row r="22" spans="1:10" ht="12.75">
      <c r="A22" s="43" t="s">
        <v>534</v>
      </c>
      <c r="B22" s="640">
        <v>2668000000</v>
      </c>
      <c r="C22" s="640">
        <v>4305000000</v>
      </c>
      <c r="D22" s="641">
        <v>6632000000</v>
      </c>
      <c r="E22" s="640">
        <v>6634074438</v>
      </c>
      <c r="F22" s="640">
        <v>6758536062</v>
      </c>
      <c r="G22" s="640">
        <v>6059959261</v>
      </c>
      <c r="H22" s="640">
        <v>5501945000</v>
      </c>
      <c r="I22" s="640">
        <v>4922000000</v>
      </c>
      <c r="J22" s="640">
        <v>4385000000</v>
      </c>
    </row>
    <row r="23" spans="1:10" ht="12.75">
      <c r="A23" s="43" t="s">
        <v>535</v>
      </c>
      <c r="B23" s="640">
        <v>2799000000</v>
      </c>
      <c r="C23" s="640">
        <v>3060000000</v>
      </c>
      <c r="D23" s="640">
        <v>2467359092</v>
      </c>
      <c r="E23" s="640">
        <v>2912506341</v>
      </c>
      <c r="F23" s="640">
        <v>2741498966</v>
      </c>
      <c r="G23" s="640">
        <v>2253710037</v>
      </c>
      <c r="H23" s="640">
        <v>1669884000</v>
      </c>
      <c r="I23" s="640">
        <v>1350000000</v>
      </c>
      <c r="J23" s="640">
        <v>1178000000</v>
      </c>
    </row>
    <row r="24" spans="1:10" ht="12.75">
      <c r="A24" s="43" t="s">
        <v>557</v>
      </c>
      <c r="B24" s="640">
        <v>4000000</v>
      </c>
      <c r="C24" s="640">
        <v>48000000</v>
      </c>
      <c r="D24" s="640">
        <v>50165714</v>
      </c>
      <c r="E24" s="640">
        <v>81963994</v>
      </c>
      <c r="F24" s="640">
        <v>87381987</v>
      </c>
      <c r="G24" s="640">
        <v>86135928</v>
      </c>
      <c r="H24" s="640">
        <v>73215000</v>
      </c>
      <c r="I24" s="640">
        <v>69000000</v>
      </c>
      <c r="J24" s="640">
        <v>69000000</v>
      </c>
    </row>
    <row r="25" spans="1:10" ht="12.75">
      <c r="A25" s="43" t="s">
        <v>537</v>
      </c>
      <c r="B25" s="642">
        <v>0.33</v>
      </c>
      <c r="C25" s="642">
        <v>0.4</v>
      </c>
      <c r="D25" s="642">
        <v>0.47597174376453716</v>
      </c>
      <c r="E25" s="642">
        <v>0.508344844645973</v>
      </c>
      <c r="F25" s="642">
        <v>0.5279836464970188</v>
      </c>
      <c r="G25" s="642">
        <v>0.5101045350168499</v>
      </c>
      <c r="H25" s="642">
        <v>0.5059128116482118</v>
      </c>
      <c r="I25" s="642">
        <v>0.5</v>
      </c>
      <c r="J25" s="642">
        <v>0.5</v>
      </c>
    </row>
    <row r="26" spans="1:10" ht="12.75">
      <c r="A26" s="43" t="s">
        <v>538</v>
      </c>
      <c r="B26" s="643">
        <v>0.68</v>
      </c>
      <c r="C26" s="643">
        <v>0.69</v>
      </c>
      <c r="D26" s="643">
        <v>0.6530689304514017</v>
      </c>
      <c r="E26" s="643">
        <v>0.731519546299216</v>
      </c>
      <c r="F26" s="643">
        <v>0.742152307825157</v>
      </c>
      <c r="G26" s="643">
        <v>0.6998133533393323</v>
      </c>
      <c r="H26" s="643">
        <v>0.6594613675800437</v>
      </c>
      <c r="I26" s="643">
        <v>0.64</v>
      </c>
      <c r="J26" s="643">
        <v>0.63</v>
      </c>
    </row>
    <row r="27" spans="1:10" ht="12.75">
      <c r="A27" s="360" t="s">
        <v>728</v>
      </c>
      <c r="B27" s="644"/>
      <c r="C27" s="644"/>
      <c r="D27" s="644"/>
      <c r="E27" s="644"/>
      <c r="F27" s="644"/>
      <c r="G27" s="644"/>
      <c r="H27" s="644"/>
      <c r="I27" s="644"/>
      <c r="J27" s="644"/>
    </row>
    <row r="28" spans="1:10" ht="12.75">
      <c r="A28" s="43" t="s">
        <v>508</v>
      </c>
      <c r="B28" s="640">
        <v>4351000000</v>
      </c>
      <c r="C28" s="640">
        <v>4366000000</v>
      </c>
      <c r="D28" s="641">
        <v>4440000000</v>
      </c>
      <c r="E28" s="640">
        <v>4649027514</v>
      </c>
      <c r="F28" s="640">
        <v>4705081710</v>
      </c>
      <c r="G28" s="640">
        <v>4734728244</v>
      </c>
      <c r="H28" s="640">
        <v>4495178000</v>
      </c>
      <c r="I28" s="640">
        <v>4635000000</v>
      </c>
      <c r="J28" s="640">
        <v>4667000000</v>
      </c>
    </row>
    <row r="29" spans="1:10" ht="12.75">
      <c r="A29" s="43" t="s">
        <v>512</v>
      </c>
      <c r="B29" s="640">
        <v>0</v>
      </c>
      <c r="C29" s="640">
        <v>0</v>
      </c>
      <c r="D29" s="641">
        <v>312000000</v>
      </c>
      <c r="E29" s="640">
        <v>450000000</v>
      </c>
      <c r="F29" s="640">
        <v>554637999</v>
      </c>
      <c r="G29" s="640">
        <v>504597063</v>
      </c>
      <c r="H29" s="640">
        <v>501585000</v>
      </c>
      <c r="I29" s="640">
        <v>503000000</v>
      </c>
      <c r="J29" s="640">
        <v>523000000</v>
      </c>
    </row>
    <row r="30" spans="1:10" ht="12.75">
      <c r="A30" s="43" t="s">
        <v>729</v>
      </c>
      <c r="B30" s="640">
        <v>1793000000</v>
      </c>
      <c r="C30" s="640">
        <v>1857000000</v>
      </c>
      <c r="D30" s="640">
        <v>2266796000</v>
      </c>
      <c r="E30" s="640">
        <v>2507197000</v>
      </c>
      <c r="F30" s="640">
        <v>2639602000</v>
      </c>
      <c r="G30" s="640">
        <v>2689850863</v>
      </c>
      <c r="H30" s="640">
        <v>2726823000</v>
      </c>
      <c r="I30" s="640">
        <v>2757000000</v>
      </c>
      <c r="J30" s="640">
        <v>2616000000</v>
      </c>
    </row>
    <row r="31" spans="1:10" ht="12.75">
      <c r="A31" s="629" t="s">
        <v>540</v>
      </c>
      <c r="B31" s="645">
        <v>0.41208917490232133</v>
      </c>
      <c r="C31" s="645">
        <v>0.42533211177278973</v>
      </c>
      <c r="D31" s="645">
        <v>0.47701936026936026</v>
      </c>
      <c r="E31" s="645">
        <v>0.49170101418676126</v>
      </c>
      <c r="F31" s="645">
        <v>0.5018522176159559</v>
      </c>
      <c r="G31" s="645">
        <v>0.5133964213686494</v>
      </c>
      <c r="H31" s="645">
        <v>0.5457178977670144</v>
      </c>
      <c r="I31" s="645">
        <v>0.5365901128843908</v>
      </c>
      <c r="J31" s="645">
        <v>0.5040462427745664</v>
      </c>
    </row>
    <row r="32" spans="1:10" ht="12.75">
      <c r="A32" s="646" t="s">
        <v>730</v>
      </c>
      <c r="B32" s="647">
        <v>12407000000</v>
      </c>
      <c r="C32" s="647">
        <v>15037000000</v>
      </c>
      <c r="D32" s="647">
        <v>18684232003</v>
      </c>
      <c r="E32" s="647">
        <v>18149370225</v>
      </c>
      <c r="F32" s="647">
        <v>18002719709</v>
      </c>
      <c r="G32" s="647">
        <v>17119163350</v>
      </c>
      <c r="H32" s="647">
        <v>15872046000</v>
      </c>
      <c r="I32" s="647">
        <v>14994000000</v>
      </c>
      <c r="J32" s="648">
        <v>13983000000</v>
      </c>
    </row>
    <row r="33" spans="1:10" ht="12.75">
      <c r="A33" s="649" t="s">
        <v>542</v>
      </c>
      <c r="B33" s="640">
        <v>7264000000</v>
      </c>
      <c r="C33" s="640">
        <v>9270000000</v>
      </c>
      <c r="D33" s="640">
        <v>11416320806</v>
      </c>
      <c r="E33" s="640">
        <v>12135741773</v>
      </c>
      <c r="F33" s="640">
        <v>12227019015</v>
      </c>
      <c r="G33" s="640">
        <v>11089656089</v>
      </c>
      <c r="H33" s="640">
        <v>9971867000</v>
      </c>
      <c r="I33" s="640">
        <v>9097000000</v>
      </c>
      <c r="J33" s="650">
        <v>8248000000</v>
      </c>
    </row>
    <row r="34" spans="1:10" ht="12.75">
      <c r="A34" s="651" t="s">
        <v>543</v>
      </c>
      <c r="B34" s="652">
        <v>0.5854759410010478</v>
      </c>
      <c r="C34" s="652">
        <v>0.6164793509343619</v>
      </c>
      <c r="D34" s="652">
        <v>0.6110136506636697</v>
      </c>
      <c r="E34" s="652">
        <v>0.6686591117240819</v>
      </c>
      <c r="F34" s="652">
        <v>0.6791762140743332</v>
      </c>
      <c r="G34" s="652">
        <v>0.6477919429981956</v>
      </c>
      <c r="H34" s="652">
        <v>0.6282660093097009</v>
      </c>
      <c r="I34" s="652">
        <v>0.6067093504068294</v>
      </c>
      <c r="J34" s="653">
        <v>0.5898591146392047</v>
      </c>
    </row>
    <row r="35" spans="1:9" ht="12.75">
      <c r="A35" s="337"/>
      <c r="B35" s="338"/>
      <c r="C35" s="338"/>
      <c r="D35" s="338"/>
      <c r="E35" s="338"/>
      <c r="F35" s="338"/>
      <c r="G35" s="338"/>
      <c r="H35" s="338"/>
      <c r="I35" s="338"/>
    </row>
    <row r="36" ht="12.75">
      <c r="A36" s="344" t="s">
        <v>559</v>
      </c>
    </row>
    <row r="37" spans="1:7" ht="12.75">
      <c r="A37" s="36" t="s">
        <v>857</v>
      </c>
      <c r="B37" s="147"/>
      <c r="C37" s="654" t="s">
        <v>167</v>
      </c>
      <c r="D37" s="654" t="s">
        <v>169</v>
      </c>
      <c r="E37" s="654" t="s">
        <v>170</v>
      </c>
      <c r="F37" s="654" t="s">
        <v>556</v>
      </c>
      <c r="G37" s="654" t="s">
        <v>727</v>
      </c>
    </row>
    <row r="38" spans="1:7" ht="12.75">
      <c r="A38" s="587" t="s">
        <v>532</v>
      </c>
      <c r="B38" s="587"/>
      <c r="C38" s="208"/>
      <c r="D38" s="208"/>
      <c r="E38" s="208"/>
      <c r="F38" s="208"/>
      <c r="G38" s="316"/>
    </row>
    <row r="39" spans="1:7" ht="12.75">
      <c r="A39" s="588" t="s">
        <v>533</v>
      </c>
      <c r="B39" s="588"/>
      <c r="C39" s="611">
        <v>1034000000</v>
      </c>
      <c r="D39" s="611">
        <v>2506000000</v>
      </c>
      <c r="E39" s="611">
        <v>5253000000</v>
      </c>
      <c r="F39" s="612">
        <v>8793000000</v>
      </c>
      <c r="G39" s="612">
        <v>10875000000</v>
      </c>
    </row>
    <row r="40" spans="1:7" ht="17.25" customHeight="1">
      <c r="A40" s="588" t="s">
        <v>534</v>
      </c>
      <c r="B40" s="588"/>
      <c r="C40" s="611">
        <v>686000000</v>
      </c>
      <c r="D40" s="611">
        <v>1260000000</v>
      </c>
      <c r="E40" s="611">
        <v>2439000000</v>
      </c>
      <c r="F40" s="612">
        <v>4385000000</v>
      </c>
      <c r="G40" s="612">
        <v>5502000000</v>
      </c>
    </row>
    <row r="41" spans="1:7" ht="12.75">
      <c r="A41" s="588" t="s">
        <v>535</v>
      </c>
      <c r="B41" s="588"/>
      <c r="C41" s="611">
        <v>166000000</v>
      </c>
      <c r="D41" s="611">
        <v>342000000</v>
      </c>
      <c r="E41" s="611">
        <v>670000000</v>
      </c>
      <c r="F41" s="612">
        <v>1178000000</v>
      </c>
      <c r="G41" s="612">
        <v>1670000000</v>
      </c>
    </row>
    <row r="42" spans="1:7" ht="12.75">
      <c r="A42" s="588" t="s">
        <v>557</v>
      </c>
      <c r="B42" s="588"/>
      <c r="C42" s="613">
        <v>49000000</v>
      </c>
      <c r="D42" s="613">
        <v>18000000</v>
      </c>
      <c r="E42" s="613">
        <v>2000000</v>
      </c>
      <c r="F42" s="612">
        <v>69000000</v>
      </c>
      <c r="G42" s="612">
        <v>73000000</v>
      </c>
    </row>
    <row r="43" spans="1:7" ht="12.75">
      <c r="A43" s="588" t="s">
        <v>537</v>
      </c>
      <c r="B43" s="588"/>
      <c r="C43" s="614">
        <v>0.66</v>
      </c>
      <c r="D43" s="614">
        <v>0.5</v>
      </c>
      <c r="E43" s="614">
        <v>0.46</v>
      </c>
      <c r="F43" s="615">
        <v>0.5</v>
      </c>
      <c r="G43" s="615">
        <v>0.51</v>
      </c>
    </row>
    <row r="44" spans="1:7" ht="12.75">
      <c r="A44" s="616" t="s">
        <v>538</v>
      </c>
      <c r="B44" s="616"/>
      <c r="C44" s="614">
        <v>0.82</v>
      </c>
      <c r="D44" s="614">
        <v>0.64</v>
      </c>
      <c r="E44" s="614">
        <v>0.59</v>
      </c>
      <c r="F44" s="615">
        <v>0.63</v>
      </c>
      <c r="G44" s="615">
        <v>0.66</v>
      </c>
    </row>
    <row r="45" spans="1:7" ht="12.75">
      <c r="A45" s="593" t="s">
        <v>539</v>
      </c>
      <c r="B45" s="593"/>
      <c r="C45" s="617"/>
      <c r="D45" s="617"/>
      <c r="E45" s="617"/>
      <c r="F45" s="618"/>
      <c r="G45" s="618"/>
    </row>
    <row r="46" spans="1:7" ht="12.75">
      <c r="A46" s="588" t="s">
        <v>558</v>
      </c>
      <c r="B46" s="588"/>
      <c r="C46" s="611">
        <v>934000000</v>
      </c>
      <c r="D46" s="611">
        <v>2142000000</v>
      </c>
      <c r="E46" s="611">
        <v>1591000000</v>
      </c>
      <c r="F46" s="612">
        <v>4667000000</v>
      </c>
      <c r="G46" s="612">
        <v>4495000000</v>
      </c>
    </row>
    <row r="47" spans="1:7" ht="12.75">
      <c r="A47" s="588" t="s">
        <v>512</v>
      </c>
      <c r="B47" s="588"/>
      <c r="C47" s="611">
        <v>52000000</v>
      </c>
      <c r="D47" s="611">
        <v>147000000</v>
      </c>
      <c r="E47" s="611">
        <v>324000000</v>
      </c>
      <c r="F47" s="612">
        <v>523000000</v>
      </c>
      <c r="G47" s="612">
        <v>502000000</v>
      </c>
    </row>
    <row r="48" spans="1:7" ht="12.75">
      <c r="A48" s="588" t="s">
        <v>535</v>
      </c>
      <c r="B48" s="588"/>
      <c r="C48" s="613">
        <v>535000000</v>
      </c>
      <c r="D48" s="613">
        <v>1208000000</v>
      </c>
      <c r="E48" s="613">
        <v>873000000</v>
      </c>
      <c r="F48" s="612">
        <v>2616000000</v>
      </c>
      <c r="G48" s="612">
        <v>2727000000</v>
      </c>
    </row>
    <row r="49" spans="1:7" ht="12.75">
      <c r="A49" s="588" t="s">
        <v>540</v>
      </c>
      <c r="B49" s="588"/>
      <c r="C49" s="614">
        <v>0.54</v>
      </c>
      <c r="D49" s="614">
        <v>0.53</v>
      </c>
      <c r="E49" s="614">
        <v>0.46</v>
      </c>
      <c r="F49" s="615">
        <v>0.5</v>
      </c>
      <c r="G49" s="615">
        <v>0.55</v>
      </c>
    </row>
    <row r="50" spans="1:7" ht="12.75">
      <c r="A50" s="594" t="s">
        <v>541</v>
      </c>
      <c r="B50" s="619"/>
      <c r="C50" s="620">
        <v>2020000000</v>
      </c>
      <c r="D50" s="620">
        <v>4795000000</v>
      </c>
      <c r="E50" s="620">
        <v>7168000000</v>
      </c>
      <c r="F50" s="620">
        <v>13983000000</v>
      </c>
      <c r="G50" s="621">
        <v>15872000000</v>
      </c>
    </row>
    <row r="51" spans="1:7" ht="12.75">
      <c r="A51" s="597" t="s">
        <v>542</v>
      </c>
      <c r="B51" s="622"/>
      <c r="C51" s="623">
        <v>1436000000</v>
      </c>
      <c r="D51" s="623">
        <v>2828000000</v>
      </c>
      <c r="E51" s="612">
        <v>3984000000</v>
      </c>
      <c r="F51" s="612">
        <v>8248000000</v>
      </c>
      <c r="G51" s="624">
        <v>9972000000</v>
      </c>
    </row>
    <row r="52" spans="1:7" ht="12.75">
      <c r="A52" s="603" t="s">
        <v>543</v>
      </c>
      <c r="B52" s="625"/>
      <c r="C52" s="626">
        <v>0.71</v>
      </c>
      <c r="D52" s="626">
        <v>0.59</v>
      </c>
      <c r="E52" s="626">
        <v>0.56</v>
      </c>
      <c r="F52" s="627">
        <v>0.59</v>
      </c>
      <c r="G52" s="628">
        <v>0.63</v>
      </c>
    </row>
  </sheetData>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C39"/>
  <sheetViews>
    <sheetView showGridLines="0" workbookViewId="0" topLeftCell="A1">
      <selection activeCell="A1" sqref="A1"/>
    </sheetView>
  </sheetViews>
  <sheetFormatPr defaultColWidth="9.140625" defaultRowHeight="12.75"/>
  <cols>
    <col min="1" max="1" width="50.140625" style="1" bestFit="1" customWidth="1"/>
    <col min="2" max="2" width="31.28125" style="1" bestFit="1" customWidth="1"/>
    <col min="3" max="3" width="9.00390625" style="1" bestFit="1" customWidth="1"/>
    <col min="4" max="16384" width="9.140625" style="1" customWidth="1"/>
  </cols>
  <sheetData>
    <row r="1" ht="15">
      <c r="A1" s="156" t="s">
        <v>325</v>
      </c>
    </row>
    <row r="3" spans="1:3" ht="30">
      <c r="A3" s="203" t="s">
        <v>860</v>
      </c>
      <c r="B3" s="198"/>
      <c r="C3" s="198"/>
    </row>
    <row r="4" spans="1:3" ht="12.75">
      <c r="A4" s="270" t="s">
        <v>285</v>
      </c>
      <c r="B4" s="364" t="s">
        <v>286</v>
      </c>
      <c r="C4" s="150"/>
    </row>
    <row r="5" spans="1:3" ht="12.75">
      <c r="A5" s="264" t="s">
        <v>287</v>
      </c>
      <c r="B5" s="661" t="s">
        <v>861</v>
      </c>
      <c r="C5" s="662"/>
    </row>
    <row r="6" spans="1:3" ht="12.75">
      <c r="A6" s="179" t="s">
        <v>288</v>
      </c>
      <c r="B6" s="663" t="s">
        <v>289</v>
      </c>
      <c r="C6" s="208"/>
    </row>
    <row r="7" spans="1:3" ht="12.75">
      <c r="A7" s="148"/>
      <c r="B7" s="268" t="s">
        <v>290</v>
      </c>
      <c r="C7" s="361">
        <v>0.6</v>
      </c>
    </row>
    <row r="8" spans="1:3" ht="12.75">
      <c r="A8" s="148"/>
      <c r="B8" s="268" t="s">
        <v>291</v>
      </c>
      <c r="C8" s="361">
        <v>0.25</v>
      </c>
    </row>
    <row r="9" spans="1:3" ht="12.75">
      <c r="A9" s="150"/>
      <c r="B9" s="269" t="s">
        <v>292</v>
      </c>
      <c r="C9" s="664">
        <v>0.14883809657736216</v>
      </c>
    </row>
    <row r="10" spans="1:3" ht="12.75">
      <c r="A10" s="483" t="s">
        <v>293</v>
      </c>
      <c r="B10" s="181" t="s">
        <v>294</v>
      </c>
      <c r="C10" s="148"/>
    </row>
    <row r="11" spans="1:3" ht="12.75">
      <c r="A11" s="150"/>
      <c r="B11" s="364" t="s">
        <v>731</v>
      </c>
      <c r="C11" s="150"/>
    </row>
    <row r="12" spans="1:3" ht="12.75">
      <c r="A12" s="264" t="s">
        <v>295</v>
      </c>
      <c r="B12" s="661" t="s">
        <v>296</v>
      </c>
      <c r="C12" s="662"/>
    </row>
    <row r="13" spans="1:3" ht="12.75">
      <c r="A13" s="264" t="s">
        <v>297</v>
      </c>
      <c r="B13" s="661" t="s">
        <v>862</v>
      </c>
      <c r="C13" s="662"/>
    </row>
    <row r="14" spans="1:3" ht="12.75">
      <c r="A14" s="264" t="s">
        <v>298</v>
      </c>
      <c r="B14" s="661" t="s">
        <v>863</v>
      </c>
      <c r="C14" s="662"/>
    </row>
    <row r="15" spans="1:3" ht="12.75">
      <c r="A15" s="264" t="s">
        <v>299</v>
      </c>
      <c r="B15" s="665">
        <v>0.45</v>
      </c>
      <c r="C15" s="665"/>
    </row>
    <row r="16" spans="1:3" ht="12.75">
      <c r="A16" s="483" t="s">
        <v>300</v>
      </c>
      <c r="B16" s="268" t="s">
        <v>864</v>
      </c>
      <c r="C16" s="361">
        <v>0.4633184940612062</v>
      </c>
    </row>
    <row r="17" spans="1:3" ht="12.75">
      <c r="A17" s="148"/>
      <c r="B17" s="268" t="s">
        <v>301</v>
      </c>
      <c r="C17" s="361">
        <v>0.13546862032044427</v>
      </c>
    </row>
    <row r="18" spans="1:3" ht="12.75">
      <c r="A18" s="148"/>
      <c r="B18" s="268" t="s">
        <v>302</v>
      </c>
      <c r="C18" s="361">
        <v>0.11957921200002411</v>
      </c>
    </row>
    <row r="19" spans="1:3" ht="12.75">
      <c r="A19" s="148"/>
      <c r="B19" s="274" t="s">
        <v>303</v>
      </c>
      <c r="C19" s="666">
        <v>0.11396978313676602</v>
      </c>
    </row>
    <row r="20" spans="1:3" ht="12.75">
      <c r="A20" s="150"/>
      <c r="B20" s="269" t="s">
        <v>304</v>
      </c>
      <c r="C20" s="664">
        <v>0.1676638904815594</v>
      </c>
    </row>
    <row r="21" spans="1:3" ht="12.75">
      <c r="A21" s="152" t="s">
        <v>305</v>
      </c>
      <c r="B21" s="148" t="s">
        <v>306</v>
      </c>
      <c r="C21" s="361">
        <v>0.58</v>
      </c>
    </row>
    <row r="22" spans="1:3" ht="12.75">
      <c r="A22" s="148"/>
      <c r="B22" s="148" t="s">
        <v>307</v>
      </c>
      <c r="C22" s="361">
        <v>0.3</v>
      </c>
    </row>
    <row r="23" spans="1:3" ht="12.75">
      <c r="A23" s="148"/>
      <c r="B23" s="148" t="s">
        <v>308</v>
      </c>
      <c r="C23" s="666">
        <v>0.11071261220794466</v>
      </c>
    </row>
    <row r="24" spans="1:3" ht="12.75">
      <c r="A24" s="150"/>
      <c r="B24" s="150" t="s">
        <v>309</v>
      </c>
      <c r="C24" s="664">
        <v>0.0139477275391505</v>
      </c>
    </row>
    <row r="25" spans="1:3" ht="12.75">
      <c r="A25" s="152" t="s">
        <v>310</v>
      </c>
      <c r="B25" s="148" t="s">
        <v>311</v>
      </c>
      <c r="C25" s="361">
        <v>0.82</v>
      </c>
    </row>
    <row r="26" spans="1:3" ht="12.75">
      <c r="A26" s="150"/>
      <c r="B26" s="150" t="s">
        <v>312</v>
      </c>
      <c r="C26" s="664">
        <v>0.18</v>
      </c>
    </row>
    <row r="27" spans="1:3" ht="12.75">
      <c r="A27" s="152" t="s">
        <v>313</v>
      </c>
      <c r="B27" s="148" t="s">
        <v>314</v>
      </c>
      <c r="C27" s="361">
        <v>0.9466903808274527</v>
      </c>
    </row>
    <row r="28" spans="1:3" ht="12.75">
      <c r="A28" s="148"/>
      <c r="B28" s="148" t="s">
        <v>315</v>
      </c>
      <c r="C28" s="361"/>
    </row>
    <row r="29" spans="1:3" ht="12.75">
      <c r="A29" s="148"/>
      <c r="B29" s="148" t="s">
        <v>316</v>
      </c>
      <c r="C29" s="361">
        <v>0.04258304561699467</v>
      </c>
    </row>
    <row r="30" spans="1:3" ht="12.75">
      <c r="A30" s="150"/>
      <c r="B30" s="150" t="s">
        <v>317</v>
      </c>
      <c r="C30" s="664">
        <v>0.009552678835012339</v>
      </c>
    </row>
    <row r="31" spans="1:3" ht="12.75">
      <c r="A31" s="275" t="s">
        <v>318</v>
      </c>
      <c r="B31" s="150"/>
      <c r="C31" s="667">
        <v>0.0013</v>
      </c>
    </row>
    <row r="32" spans="1:3" ht="12.75">
      <c r="A32" s="275" t="s">
        <v>732</v>
      </c>
      <c r="B32" s="150"/>
      <c r="C32" s="667">
        <v>0.0001</v>
      </c>
    </row>
    <row r="33" spans="1:3" ht="12.75">
      <c r="A33" s="201"/>
      <c r="B33" s="202"/>
      <c r="C33" s="480"/>
    </row>
    <row r="34" spans="1:3" ht="15">
      <c r="A34" s="203" t="s">
        <v>319</v>
      </c>
      <c r="B34" s="197"/>
      <c r="C34" s="197"/>
    </row>
    <row r="35" spans="1:3" ht="12.75">
      <c r="A35" s="278" t="s">
        <v>320</v>
      </c>
      <c r="B35" s="662" t="s">
        <v>321</v>
      </c>
      <c r="C35" s="662"/>
    </row>
    <row r="36" spans="1:3" ht="12.75">
      <c r="A36" s="278" t="s">
        <v>322</v>
      </c>
      <c r="B36" s="665" t="s">
        <v>865</v>
      </c>
      <c r="C36" s="668"/>
    </row>
    <row r="37" spans="1:3" ht="12.75">
      <c r="A37" s="278" t="s">
        <v>323</v>
      </c>
      <c r="B37" s="665">
        <v>0.51</v>
      </c>
      <c r="C37" s="668"/>
    </row>
    <row r="38" spans="1:3" ht="12.75">
      <c r="A38" s="221" t="s">
        <v>324</v>
      </c>
      <c r="B38" s="208" t="s">
        <v>866</v>
      </c>
      <c r="C38" s="208"/>
    </row>
    <row r="39" spans="1:3" ht="12.75">
      <c r="A39" s="669"/>
      <c r="B39" s="150" t="s">
        <v>867</v>
      </c>
      <c r="C39" s="669"/>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J135"/>
  <sheetViews>
    <sheetView showGridLines="0" workbookViewId="0" topLeftCell="A1">
      <selection activeCell="A1" sqref="A1"/>
    </sheetView>
  </sheetViews>
  <sheetFormatPr defaultColWidth="9.140625" defaultRowHeight="12.75"/>
  <cols>
    <col min="1" max="1" width="52.28125" style="1" bestFit="1" customWidth="1"/>
    <col min="2" max="11" width="8.7109375" style="1" customWidth="1"/>
    <col min="12" max="16384" width="9.140625" style="1" customWidth="1"/>
  </cols>
  <sheetData>
    <row r="1" ht="15">
      <c r="A1" s="156" t="s">
        <v>326</v>
      </c>
    </row>
    <row r="2" ht="24.75" customHeight="1">
      <c r="A2" s="156" t="s">
        <v>375</v>
      </c>
    </row>
    <row r="3" spans="1:10" ht="12.75">
      <c r="A3" s="147"/>
      <c r="B3" s="37" t="s">
        <v>265</v>
      </c>
      <c r="C3" s="37" t="s">
        <v>266</v>
      </c>
      <c r="D3" s="37" t="s">
        <v>267</v>
      </c>
      <c r="E3" s="37" t="s">
        <v>327</v>
      </c>
      <c r="F3" s="37" t="s">
        <v>328</v>
      </c>
      <c r="G3" s="37" t="s">
        <v>329</v>
      </c>
      <c r="H3" s="37" t="s">
        <v>330</v>
      </c>
      <c r="I3" s="37" t="s">
        <v>733</v>
      </c>
      <c r="J3" s="37" t="s">
        <v>893</v>
      </c>
    </row>
    <row r="4" spans="1:10" ht="12.75">
      <c r="A4" s="152" t="s">
        <v>183</v>
      </c>
      <c r="B4" s="736">
        <v>831</v>
      </c>
      <c r="C4" s="736">
        <v>790</v>
      </c>
      <c r="D4" s="736">
        <v>747</v>
      </c>
      <c r="E4" s="736">
        <v>730</v>
      </c>
      <c r="F4" s="736">
        <v>723</v>
      </c>
      <c r="G4" s="736">
        <v>714</v>
      </c>
      <c r="H4" s="736">
        <v>711</v>
      </c>
      <c r="I4" s="736">
        <v>716</v>
      </c>
      <c r="J4" s="737">
        <v>678</v>
      </c>
    </row>
    <row r="5" spans="1:10" ht="12.75">
      <c r="A5" s="148" t="s">
        <v>331</v>
      </c>
      <c r="B5" s="215">
        <v>8</v>
      </c>
      <c r="C5" s="215">
        <v>5</v>
      </c>
      <c r="D5" s="215">
        <v>4</v>
      </c>
      <c r="E5" s="215">
        <v>3</v>
      </c>
      <c r="F5" s="215">
        <v>1</v>
      </c>
      <c r="G5" s="215">
        <v>1</v>
      </c>
      <c r="H5" s="215">
        <v>-1</v>
      </c>
      <c r="I5" s="215">
        <v>0</v>
      </c>
      <c r="J5" s="215">
        <v>-2</v>
      </c>
    </row>
    <row r="6" spans="1:10" ht="12.75">
      <c r="A6" s="148" t="s">
        <v>332</v>
      </c>
      <c r="B6" s="215">
        <v>-10</v>
      </c>
      <c r="C6" s="215">
        <v>-29</v>
      </c>
      <c r="D6" s="215">
        <v>5</v>
      </c>
      <c r="E6" s="215">
        <v>-16</v>
      </c>
      <c r="F6" s="215">
        <v>0</v>
      </c>
      <c r="G6" s="215">
        <v>-24</v>
      </c>
      <c r="H6" s="215">
        <v>-5</v>
      </c>
      <c r="I6" s="215">
        <v>-6</v>
      </c>
      <c r="J6" s="215">
        <v>8</v>
      </c>
    </row>
    <row r="7" spans="1:10" ht="12.75">
      <c r="A7" s="148" t="s">
        <v>734</v>
      </c>
      <c r="B7" s="215"/>
      <c r="C7" s="215"/>
      <c r="D7" s="215"/>
      <c r="E7" s="215"/>
      <c r="F7" s="215"/>
      <c r="G7" s="215"/>
      <c r="H7" s="215"/>
      <c r="I7" s="215">
        <v>-37</v>
      </c>
      <c r="J7" s="215">
        <v>0</v>
      </c>
    </row>
    <row r="8" spans="1:10" ht="12.75">
      <c r="A8" s="148" t="s">
        <v>334</v>
      </c>
      <c r="B8" s="215">
        <v>5</v>
      </c>
      <c r="C8" s="215">
        <v>3</v>
      </c>
      <c r="D8" s="215">
        <v>1</v>
      </c>
      <c r="E8" s="215">
        <v>13</v>
      </c>
      <c r="F8" s="215">
        <v>-11</v>
      </c>
      <c r="G8" s="215">
        <v>8</v>
      </c>
      <c r="H8" s="215">
        <v>1</v>
      </c>
      <c r="I8" s="215">
        <v>2</v>
      </c>
      <c r="J8" s="215">
        <v>-1</v>
      </c>
    </row>
    <row r="9" spans="1:10" ht="12.75">
      <c r="A9" s="150" t="s">
        <v>149</v>
      </c>
      <c r="B9" s="738">
        <v>-44</v>
      </c>
      <c r="C9" s="738">
        <v>-22</v>
      </c>
      <c r="D9" s="738">
        <v>-27</v>
      </c>
      <c r="E9" s="738">
        <v>-7</v>
      </c>
      <c r="F9" s="738">
        <v>1</v>
      </c>
      <c r="G9" s="738">
        <v>12</v>
      </c>
      <c r="H9" s="738">
        <v>10</v>
      </c>
      <c r="I9" s="738">
        <v>3</v>
      </c>
      <c r="J9" s="738">
        <v>-5</v>
      </c>
    </row>
    <row r="10" spans="1:10" ht="12.75">
      <c r="A10" s="152" t="s">
        <v>335</v>
      </c>
      <c r="B10" s="736">
        <v>790</v>
      </c>
      <c r="C10" s="736">
        <v>747</v>
      </c>
      <c r="D10" s="736">
        <v>730</v>
      </c>
      <c r="E10" s="736">
        <v>723</v>
      </c>
      <c r="F10" s="736">
        <v>714</v>
      </c>
      <c r="G10" s="736">
        <v>711</v>
      </c>
      <c r="H10" s="736">
        <v>716</v>
      </c>
      <c r="I10" s="736">
        <v>678</v>
      </c>
      <c r="J10" s="736">
        <v>678</v>
      </c>
    </row>
    <row r="13" ht="15">
      <c r="A13" s="156" t="s">
        <v>389</v>
      </c>
    </row>
    <row r="14" spans="1:10" ht="12.75">
      <c r="A14" s="204"/>
      <c r="B14" s="205" t="s">
        <v>339</v>
      </c>
      <c r="C14" s="205" t="s">
        <v>340</v>
      </c>
      <c r="D14" s="205" t="s">
        <v>337</v>
      </c>
      <c r="E14" s="205" t="s">
        <v>338</v>
      </c>
      <c r="F14" s="205" t="s">
        <v>339</v>
      </c>
      <c r="G14" s="205" t="s">
        <v>340</v>
      </c>
      <c r="H14" s="205" t="s">
        <v>337</v>
      </c>
      <c r="I14" s="205" t="s">
        <v>338</v>
      </c>
      <c r="J14" s="205" t="s">
        <v>339</v>
      </c>
    </row>
    <row r="15" spans="1:10" ht="12.75">
      <c r="A15" s="206" t="s">
        <v>341</v>
      </c>
      <c r="B15" s="207">
        <v>2009</v>
      </c>
      <c r="C15" s="207">
        <v>2009</v>
      </c>
      <c r="D15" s="3">
        <v>2009</v>
      </c>
      <c r="E15" s="3">
        <v>2010</v>
      </c>
      <c r="F15" s="3">
        <v>2010</v>
      </c>
      <c r="G15" s="3">
        <v>2010</v>
      </c>
      <c r="H15" s="3" t="s">
        <v>5</v>
      </c>
      <c r="I15" s="3" t="s">
        <v>670</v>
      </c>
      <c r="J15" s="3" t="s">
        <v>670</v>
      </c>
    </row>
    <row r="16" spans="1:10" ht="12.75">
      <c r="A16" s="148" t="s">
        <v>342</v>
      </c>
      <c r="B16" s="149">
        <v>98801</v>
      </c>
      <c r="C16" s="149">
        <v>98978</v>
      </c>
      <c r="D16" s="149">
        <v>99669</v>
      </c>
      <c r="E16" s="149">
        <v>99522</v>
      </c>
      <c r="F16" s="149">
        <v>98214</v>
      </c>
      <c r="G16" s="149">
        <v>97105</v>
      </c>
      <c r="H16" s="149">
        <v>99543</v>
      </c>
      <c r="I16" s="149">
        <v>97856</v>
      </c>
      <c r="J16" s="149">
        <v>102821</v>
      </c>
    </row>
    <row r="17" spans="1:10" ht="12.75">
      <c r="A17" s="148" t="s">
        <v>868</v>
      </c>
      <c r="B17" s="149">
        <v>0</v>
      </c>
      <c r="C17" s="149">
        <v>0</v>
      </c>
      <c r="D17" s="149">
        <v>-2193</v>
      </c>
      <c r="E17" s="149">
        <v>-2743</v>
      </c>
      <c r="F17" s="149">
        <v>-1097</v>
      </c>
      <c r="G17" s="149">
        <v>-1646</v>
      </c>
      <c r="H17" s="149">
        <v>-3291</v>
      </c>
      <c r="I17" s="149">
        <v>-823</v>
      </c>
      <c r="J17" s="149">
        <v>-1646</v>
      </c>
    </row>
    <row r="18" spans="1:10" ht="12.75">
      <c r="A18" s="208" t="s">
        <v>869</v>
      </c>
      <c r="B18" s="149">
        <v>-74</v>
      </c>
      <c r="C18" s="149">
        <v>-70</v>
      </c>
      <c r="D18" s="149">
        <v>-47</v>
      </c>
      <c r="E18" s="149">
        <v>-39</v>
      </c>
      <c r="F18" s="149">
        <v>-36</v>
      </c>
      <c r="G18" s="149">
        <v>-34</v>
      </c>
      <c r="H18" s="149">
        <v>-40</v>
      </c>
      <c r="I18" s="149">
        <v>-41</v>
      </c>
      <c r="J18" s="149">
        <v>-41</v>
      </c>
    </row>
    <row r="19" spans="1:10" ht="12.75">
      <c r="A19" s="148" t="s">
        <v>870</v>
      </c>
      <c r="B19" s="149">
        <v>-2006</v>
      </c>
      <c r="C19" s="149">
        <v>-2198</v>
      </c>
      <c r="D19" s="149">
        <v>-2570</v>
      </c>
      <c r="E19" s="149">
        <v>-2747</v>
      </c>
      <c r="F19" s="149">
        <v>-2037</v>
      </c>
      <c r="G19" s="149">
        <v>-2261</v>
      </c>
      <c r="H19" s="149">
        <v>-2688</v>
      </c>
      <c r="I19" s="149">
        <v>-2966</v>
      </c>
      <c r="J19" s="149">
        <v>-2533</v>
      </c>
    </row>
    <row r="20" spans="1:10" ht="12.75">
      <c r="A20" s="209" t="s">
        <v>343</v>
      </c>
      <c r="B20" s="210">
        <f>SUM(B16:B19)</f>
        <v>96721</v>
      </c>
      <c r="C20" s="210">
        <v>96710</v>
      </c>
      <c r="D20" s="210">
        <v>94859</v>
      </c>
      <c r="E20" s="210">
        <v>93993</v>
      </c>
      <c r="F20" s="210">
        <v>95044</v>
      </c>
      <c r="G20" s="210">
        <v>93164</v>
      </c>
      <c r="H20" s="210">
        <v>93524</v>
      </c>
      <c r="I20" s="210">
        <v>94026</v>
      </c>
      <c r="J20" s="210">
        <v>98601</v>
      </c>
    </row>
    <row r="21" spans="1:10" ht="12.75">
      <c r="A21" s="148"/>
      <c r="B21" s="148"/>
      <c r="C21" s="148"/>
      <c r="D21" s="149"/>
      <c r="E21" s="148"/>
      <c r="F21" s="148"/>
      <c r="G21" s="148"/>
      <c r="H21" s="148"/>
      <c r="I21" s="148"/>
      <c r="J21" s="148"/>
    </row>
    <row r="22" spans="1:10" ht="12.75">
      <c r="A22" s="148" t="s">
        <v>344</v>
      </c>
      <c r="B22" s="149">
        <v>-913</v>
      </c>
      <c r="C22" s="149">
        <v>-437</v>
      </c>
      <c r="D22" s="149">
        <v>-419</v>
      </c>
      <c r="E22" s="149">
        <v>-275</v>
      </c>
      <c r="F22" s="149">
        <v>-57</v>
      </c>
      <c r="G22" s="149">
        <v>1085</v>
      </c>
      <c r="H22" s="149">
        <v>1755</v>
      </c>
      <c r="I22" s="149">
        <v>2233</v>
      </c>
      <c r="J22" s="149">
        <v>1734</v>
      </c>
    </row>
    <row r="23" spans="1:10" ht="12.75">
      <c r="A23" s="148" t="s">
        <v>345</v>
      </c>
      <c r="B23" s="149">
        <v>-604</v>
      </c>
      <c r="C23" s="149">
        <v>-374</v>
      </c>
      <c r="D23" s="149">
        <v>-297</v>
      </c>
      <c r="E23" s="149">
        <v>0</v>
      </c>
      <c r="F23" s="149">
        <v>0</v>
      </c>
      <c r="G23" s="149">
        <v>0</v>
      </c>
      <c r="H23" s="149">
        <v>0</v>
      </c>
      <c r="I23" s="149">
        <v>0</v>
      </c>
      <c r="J23" s="149">
        <v>-279</v>
      </c>
    </row>
    <row r="24" spans="1:10" ht="12.75">
      <c r="A24" s="148" t="s">
        <v>346</v>
      </c>
      <c r="B24" s="149">
        <v>2798</v>
      </c>
      <c r="C24" s="149">
        <v>1310</v>
      </c>
      <c r="D24" s="149">
        <v>1096</v>
      </c>
      <c r="E24" s="149">
        <v>870</v>
      </c>
      <c r="F24" s="149">
        <v>1511</v>
      </c>
      <c r="G24" s="149">
        <v>1348</v>
      </c>
      <c r="H24" s="149">
        <v>1724</v>
      </c>
      <c r="I24" s="149">
        <v>1714</v>
      </c>
      <c r="J24" s="149">
        <v>1263</v>
      </c>
    </row>
    <row r="25" spans="1:10" ht="12.75">
      <c r="A25" s="148" t="s">
        <v>871</v>
      </c>
      <c r="B25" s="149">
        <v>-939</v>
      </c>
      <c r="C25" s="149">
        <v>-1037</v>
      </c>
      <c r="D25" s="149">
        <v>-1169</v>
      </c>
      <c r="E25" s="149">
        <v>-1324</v>
      </c>
      <c r="F25" s="149">
        <v>-1457</v>
      </c>
      <c r="G25" s="149">
        <v>-1175</v>
      </c>
      <c r="H25" s="149">
        <v>-1184</v>
      </c>
      <c r="I25" s="149">
        <v>-1034</v>
      </c>
      <c r="J25" s="149">
        <v>-1067</v>
      </c>
    </row>
    <row r="26" spans="1:10" ht="12.75">
      <c r="A26" s="148" t="s">
        <v>446</v>
      </c>
      <c r="B26" s="149">
        <v>-4497</v>
      </c>
      <c r="C26" s="149">
        <v>-4364</v>
      </c>
      <c r="D26" s="149">
        <v>-4464</v>
      </c>
      <c r="E26" s="149">
        <v>-4374</v>
      </c>
      <c r="F26" s="149">
        <v>-4374</v>
      </c>
      <c r="G26" s="149">
        <v>-4184</v>
      </c>
      <c r="H26" s="149">
        <v>-4174</v>
      </c>
      <c r="I26" s="149">
        <v>-4110</v>
      </c>
      <c r="J26" s="149">
        <v>-4180</v>
      </c>
    </row>
    <row r="27" spans="1:10" ht="12.75">
      <c r="A27" s="148" t="s">
        <v>872</v>
      </c>
      <c r="B27" s="149">
        <v>-2459</v>
      </c>
      <c r="C27" s="149">
        <v>-2465</v>
      </c>
      <c r="D27" s="149">
        <v>-2616</v>
      </c>
      <c r="E27" s="149">
        <v>-2570</v>
      </c>
      <c r="F27" s="149">
        <v>-2683</v>
      </c>
      <c r="G27" s="149">
        <v>-2633</v>
      </c>
      <c r="H27" s="149">
        <v>-2564</v>
      </c>
      <c r="I27" s="149">
        <v>-2608</v>
      </c>
      <c r="J27" s="149">
        <v>-2790</v>
      </c>
    </row>
    <row r="28" spans="1:10" ht="12.75">
      <c r="A28" s="148" t="s">
        <v>873</v>
      </c>
      <c r="B28" s="149">
        <v>-784</v>
      </c>
      <c r="C28" s="149">
        <v>-1152</v>
      </c>
      <c r="D28" s="149">
        <v>-1609</v>
      </c>
      <c r="E28" s="149">
        <v>-1636</v>
      </c>
      <c r="F28" s="149">
        <v>-1768</v>
      </c>
      <c r="G28" s="149">
        <v>-1441</v>
      </c>
      <c r="H28" s="149">
        <v>-1694</v>
      </c>
      <c r="I28" s="149">
        <v>-2031</v>
      </c>
      <c r="J28" s="149">
        <v>-1721</v>
      </c>
    </row>
    <row r="29" spans="1:10" ht="12.75">
      <c r="A29" s="209" t="s">
        <v>347</v>
      </c>
      <c r="B29" s="210">
        <f>SUM(B20:B28)</f>
        <v>89323</v>
      </c>
      <c r="C29" s="210">
        <f>SUM(C20:C28)</f>
        <v>88191</v>
      </c>
      <c r="D29" s="210">
        <v>85381</v>
      </c>
      <c r="E29" s="210">
        <v>84684</v>
      </c>
      <c r="F29" s="210">
        <v>86216</v>
      </c>
      <c r="G29" s="210">
        <v>86164</v>
      </c>
      <c r="H29" s="210">
        <v>87387</v>
      </c>
      <c r="I29" s="210">
        <v>88190</v>
      </c>
      <c r="J29" s="210">
        <v>91561</v>
      </c>
    </row>
    <row r="30" spans="1:10" ht="12.75">
      <c r="A30" s="148"/>
      <c r="B30" s="148"/>
      <c r="C30" s="148"/>
      <c r="D30" s="148"/>
      <c r="E30" s="148"/>
      <c r="F30" s="148"/>
      <c r="G30" s="148"/>
      <c r="H30" s="148"/>
      <c r="I30" s="148"/>
      <c r="J30" s="148"/>
    </row>
    <row r="31" spans="1:10" ht="12.75">
      <c r="A31" s="148" t="s">
        <v>348</v>
      </c>
      <c r="B31" s="148"/>
      <c r="C31" s="148"/>
      <c r="D31" s="149">
        <v>5130</v>
      </c>
      <c r="E31" s="149">
        <v>4869</v>
      </c>
      <c r="F31" s="149">
        <v>4762</v>
      </c>
      <c r="G31" s="149">
        <v>4577</v>
      </c>
      <c r="H31" s="149">
        <v>4492</v>
      </c>
      <c r="I31" s="149">
        <v>4468</v>
      </c>
      <c r="J31" s="149">
        <v>4572</v>
      </c>
    </row>
    <row r="32" spans="1:10" ht="12.75">
      <c r="A32" s="148" t="s">
        <v>349</v>
      </c>
      <c r="B32" s="149">
        <v>13883</v>
      </c>
      <c r="C32" s="149">
        <v>12803</v>
      </c>
      <c r="D32" s="149">
        <v>11093</v>
      </c>
      <c r="E32" s="149">
        <v>10858</v>
      </c>
      <c r="F32" s="149">
        <v>11217</v>
      </c>
      <c r="G32" s="149">
        <v>10155</v>
      </c>
      <c r="H32" s="149">
        <v>10101</v>
      </c>
      <c r="I32" s="149">
        <v>9704</v>
      </c>
      <c r="J32" s="149">
        <v>9823</v>
      </c>
    </row>
    <row r="33" spans="1:10" ht="12.75">
      <c r="A33" s="209" t="s">
        <v>350</v>
      </c>
      <c r="B33" s="210">
        <f>SUM(B32+B29)</f>
        <v>103206</v>
      </c>
      <c r="C33" s="210">
        <v>100994</v>
      </c>
      <c r="D33" s="210">
        <v>101604</v>
      </c>
      <c r="E33" s="210">
        <v>100411</v>
      </c>
      <c r="F33" s="210">
        <v>102195</v>
      </c>
      <c r="G33" s="210">
        <v>100896</v>
      </c>
      <c r="H33" s="210">
        <v>101980</v>
      </c>
      <c r="I33" s="210">
        <v>102362</v>
      </c>
      <c r="J33" s="210">
        <v>105956</v>
      </c>
    </row>
    <row r="34" spans="1:10" ht="12.75">
      <c r="A34" s="148"/>
      <c r="B34" s="148"/>
      <c r="C34" s="148"/>
      <c r="D34" s="148"/>
      <c r="E34" s="148"/>
      <c r="F34" s="148"/>
      <c r="G34" s="148"/>
      <c r="H34" s="148"/>
      <c r="I34" s="148"/>
      <c r="J34" s="148"/>
    </row>
    <row r="35" spans="1:10" ht="12.75">
      <c r="A35" s="148" t="s">
        <v>351</v>
      </c>
      <c r="B35" s="149">
        <v>19755</v>
      </c>
      <c r="C35" s="149">
        <v>18626</v>
      </c>
      <c r="D35" s="149">
        <v>11028</v>
      </c>
      <c r="E35" s="149">
        <v>10366</v>
      </c>
      <c r="F35" s="149">
        <v>5217</v>
      </c>
      <c r="G35" s="149">
        <v>5014</v>
      </c>
      <c r="H35" s="149">
        <v>4922</v>
      </c>
      <c r="I35" s="149">
        <v>4896</v>
      </c>
      <c r="J35" s="149">
        <v>4946</v>
      </c>
    </row>
    <row r="36" spans="1:10" ht="12.75">
      <c r="A36" s="148" t="s">
        <v>874</v>
      </c>
      <c r="B36" s="149">
        <v>-679</v>
      </c>
      <c r="C36" s="149">
        <v>-641</v>
      </c>
      <c r="D36" s="149">
        <v>-658</v>
      </c>
      <c r="E36" s="149">
        <v>-554</v>
      </c>
      <c r="F36" s="149">
        <v>-383</v>
      </c>
      <c r="G36" s="149">
        <v>-368</v>
      </c>
      <c r="H36" s="149">
        <v>-361</v>
      </c>
      <c r="I36" s="149">
        <v>-360</v>
      </c>
      <c r="J36" s="149">
        <v>-305</v>
      </c>
    </row>
    <row r="37" spans="1:10" ht="12.75">
      <c r="A37" s="148" t="s">
        <v>352</v>
      </c>
      <c r="B37" s="149">
        <v>8057</v>
      </c>
      <c r="C37" s="149">
        <v>7275</v>
      </c>
      <c r="D37" s="149">
        <v>7386</v>
      </c>
      <c r="E37" s="149">
        <v>7137</v>
      </c>
      <c r="F37" s="149">
        <v>7738</v>
      </c>
      <c r="G37" s="149">
        <v>7050</v>
      </c>
      <c r="H37" s="149">
        <v>4152</v>
      </c>
      <c r="I37" s="149">
        <v>3923</v>
      </c>
      <c r="J37" s="149">
        <v>3978</v>
      </c>
    </row>
    <row r="38" spans="1:10" ht="12.75">
      <c r="A38" s="148" t="s">
        <v>345</v>
      </c>
      <c r="B38" s="149">
        <v>-604</v>
      </c>
      <c r="C38" s="149">
        <v>-374</v>
      </c>
      <c r="D38" s="149">
        <v>-297</v>
      </c>
      <c r="E38" s="149">
        <v>1349</v>
      </c>
      <c r="F38" s="149">
        <v>1449</v>
      </c>
      <c r="G38" s="149">
        <v>808</v>
      </c>
      <c r="H38" s="149">
        <v>91</v>
      </c>
      <c r="I38" s="149">
        <v>3</v>
      </c>
      <c r="J38" s="149">
        <v>-279</v>
      </c>
    </row>
    <row r="39" spans="1:10" ht="12.75">
      <c r="A39" s="148" t="s">
        <v>353</v>
      </c>
      <c r="B39" s="149">
        <v>300</v>
      </c>
      <c r="C39" s="149">
        <v>494</v>
      </c>
      <c r="D39" s="149">
        <v>642</v>
      </c>
      <c r="E39" s="149">
        <v>615</v>
      </c>
      <c r="F39" s="149">
        <v>504</v>
      </c>
      <c r="G39" s="149">
        <v>484</v>
      </c>
      <c r="H39" s="149">
        <v>511</v>
      </c>
      <c r="I39" s="149">
        <v>490</v>
      </c>
      <c r="J39" s="149">
        <v>602</v>
      </c>
    </row>
    <row r="40" spans="1:10" ht="12.75">
      <c r="A40" s="148" t="s">
        <v>871</v>
      </c>
      <c r="B40" s="149">
        <v>-939</v>
      </c>
      <c r="C40" s="149">
        <v>-1037</v>
      </c>
      <c r="D40" s="149">
        <v>-1169</v>
      </c>
      <c r="E40" s="149">
        <v>-1324</v>
      </c>
      <c r="F40" s="149">
        <v>-1457</v>
      </c>
      <c r="G40" s="149">
        <v>-1175</v>
      </c>
      <c r="H40" s="149">
        <v>-1184</v>
      </c>
      <c r="I40" s="149">
        <v>-1034</v>
      </c>
      <c r="J40" s="149">
        <v>-1067</v>
      </c>
    </row>
    <row r="41" spans="1:10" ht="12.75">
      <c r="A41" s="208" t="s">
        <v>869</v>
      </c>
      <c r="B41" s="149">
        <v>-74</v>
      </c>
      <c r="C41" s="149">
        <v>-70</v>
      </c>
      <c r="D41" s="149">
        <v>-47</v>
      </c>
      <c r="E41" s="149">
        <v>-39</v>
      </c>
      <c r="F41" s="149">
        <v>-36</v>
      </c>
      <c r="G41" s="149">
        <v>-34</v>
      </c>
      <c r="H41" s="149">
        <v>-40</v>
      </c>
      <c r="I41" s="149">
        <v>-41</v>
      </c>
      <c r="J41" s="149">
        <v>-41</v>
      </c>
    </row>
    <row r="42" spans="1:10" ht="12.75">
      <c r="A42" s="209" t="s">
        <v>354</v>
      </c>
      <c r="B42" s="210">
        <f>SUM(B35:B41)</f>
        <v>25816</v>
      </c>
      <c r="C42" s="210">
        <v>24273</v>
      </c>
      <c r="D42" s="210">
        <v>16885</v>
      </c>
      <c r="E42" s="210">
        <v>17550</v>
      </c>
      <c r="F42" s="210">
        <v>13032</v>
      </c>
      <c r="G42" s="210">
        <v>11779</v>
      </c>
      <c r="H42" s="210">
        <v>8091</v>
      </c>
      <c r="I42" s="210">
        <v>7877</v>
      </c>
      <c r="J42" s="210">
        <v>7834</v>
      </c>
    </row>
    <row r="43" spans="1:10" ht="12.75">
      <c r="A43" s="148"/>
      <c r="B43" s="148"/>
      <c r="C43" s="148"/>
      <c r="D43" s="149"/>
      <c r="E43" s="148"/>
      <c r="F43" s="148"/>
      <c r="G43" s="148"/>
      <c r="H43" s="148"/>
      <c r="I43" s="148"/>
      <c r="J43" s="148"/>
    </row>
    <row r="44" spans="1:10" ht="12.75">
      <c r="A44" s="148" t="s">
        <v>875</v>
      </c>
      <c r="B44" s="149">
        <v>-10621</v>
      </c>
      <c r="C44" s="149">
        <v>-10600</v>
      </c>
      <c r="D44" s="149">
        <v>-10601</v>
      </c>
      <c r="E44" s="149">
        <v>-10500</v>
      </c>
      <c r="F44" s="149">
        <v>-10500</v>
      </c>
      <c r="G44" s="149">
        <v>-10500</v>
      </c>
      <c r="H44" s="149">
        <v>-10500</v>
      </c>
      <c r="I44" s="149">
        <v>-10500</v>
      </c>
      <c r="J44" s="149">
        <v>-10501</v>
      </c>
    </row>
    <row r="45" spans="1:10" ht="12.75">
      <c r="A45" s="208" t="s">
        <v>876</v>
      </c>
      <c r="B45" s="149">
        <v>-1113</v>
      </c>
      <c r="C45" s="149">
        <v>-864</v>
      </c>
      <c r="D45" s="149">
        <v>-543</v>
      </c>
      <c r="E45" s="149">
        <v>-1119</v>
      </c>
      <c r="F45" s="149">
        <v>-869</v>
      </c>
      <c r="G45" s="149">
        <v>-652</v>
      </c>
      <c r="H45" s="149">
        <v>-422</v>
      </c>
      <c r="I45" s="149">
        <v>-933</v>
      </c>
      <c r="J45" s="149">
        <v>-681</v>
      </c>
    </row>
    <row r="46" spans="1:10" ht="12.75">
      <c r="A46" s="209" t="s">
        <v>355</v>
      </c>
      <c r="B46" s="210">
        <f>B42+B44+B45+B33</f>
        <v>117288</v>
      </c>
      <c r="C46" s="210">
        <v>113803</v>
      </c>
      <c r="D46" s="210">
        <v>107345</v>
      </c>
      <c r="E46" s="210">
        <v>106342</v>
      </c>
      <c r="F46" s="210">
        <v>103858</v>
      </c>
      <c r="G46" s="210">
        <v>101523</v>
      </c>
      <c r="H46" s="210">
        <v>99149</v>
      </c>
      <c r="I46" s="210">
        <v>98806</v>
      </c>
      <c r="J46" s="210">
        <v>102608</v>
      </c>
    </row>
    <row r="49" ht="15">
      <c r="A49" s="156" t="s">
        <v>388</v>
      </c>
    </row>
    <row r="50" spans="1:10" ht="12.75">
      <c r="A50" s="211"/>
      <c r="B50" s="205" t="s">
        <v>339</v>
      </c>
      <c r="C50" s="205" t="s">
        <v>340</v>
      </c>
      <c r="D50" s="205" t="s">
        <v>337</v>
      </c>
      <c r="E50" s="205" t="s">
        <v>338</v>
      </c>
      <c r="F50" s="205" t="s">
        <v>339</v>
      </c>
      <c r="G50" s="205" t="s">
        <v>340</v>
      </c>
      <c r="H50" s="205" t="s">
        <v>337</v>
      </c>
      <c r="I50" s="205" t="s">
        <v>338</v>
      </c>
      <c r="J50" s="205" t="s">
        <v>339</v>
      </c>
    </row>
    <row r="51" spans="1:10" ht="12.75">
      <c r="A51" s="212" t="s">
        <v>341</v>
      </c>
      <c r="B51" s="207">
        <v>2009</v>
      </c>
      <c r="C51" s="207">
        <v>2009</v>
      </c>
      <c r="D51" s="3">
        <v>2009</v>
      </c>
      <c r="E51" s="3">
        <v>2010</v>
      </c>
      <c r="F51" s="3">
        <v>2010</v>
      </c>
      <c r="G51" s="3">
        <v>2010</v>
      </c>
      <c r="H51" s="3" t="s">
        <v>5</v>
      </c>
      <c r="I51" s="3" t="s">
        <v>670</v>
      </c>
      <c r="J51" s="3" t="s">
        <v>670</v>
      </c>
    </row>
    <row r="52" spans="1:10" ht="12.75">
      <c r="A52" s="670" t="s">
        <v>356</v>
      </c>
      <c r="B52" s="148"/>
      <c r="C52" s="148"/>
      <c r="D52" s="148"/>
      <c r="E52" s="148"/>
      <c r="F52" s="148"/>
      <c r="G52" s="148"/>
      <c r="H52" s="148"/>
      <c r="I52" s="148"/>
      <c r="J52" s="148"/>
    </row>
    <row r="53" spans="1:10" ht="12.75">
      <c r="A53" s="672" t="s">
        <v>357</v>
      </c>
      <c r="B53" s="149">
        <v>53453</v>
      </c>
      <c r="C53" s="149">
        <v>48846</v>
      </c>
      <c r="D53" s="149">
        <v>50200</v>
      </c>
      <c r="E53" s="149">
        <v>41796</v>
      </c>
      <c r="F53" s="149">
        <v>41764</v>
      </c>
      <c r="G53" s="149">
        <v>42642</v>
      </c>
      <c r="H53" s="149">
        <v>37405</v>
      </c>
      <c r="I53" s="149">
        <v>36161</v>
      </c>
      <c r="J53" s="149">
        <v>33098</v>
      </c>
    </row>
    <row r="54" spans="1:10" ht="12.75">
      <c r="A54" s="672" t="s">
        <v>358</v>
      </c>
      <c r="B54" s="149">
        <v>455126</v>
      </c>
      <c r="C54" s="149">
        <v>424469</v>
      </c>
      <c r="D54" s="149">
        <v>405072</v>
      </c>
      <c r="E54" s="149">
        <v>402200</v>
      </c>
      <c r="F54" s="149">
        <v>407121</v>
      </c>
      <c r="G54" s="149">
        <v>403427</v>
      </c>
      <c r="H54" s="149">
        <v>403128</v>
      </c>
      <c r="I54" s="149">
        <v>401680</v>
      </c>
      <c r="J54" s="149">
        <v>403631</v>
      </c>
    </row>
    <row r="55" spans="1:10" ht="12.75">
      <c r="A55" s="672" t="s">
        <v>359</v>
      </c>
      <c r="B55" s="149">
        <v>10766</v>
      </c>
      <c r="C55" s="149">
        <v>9531</v>
      </c>
      <c r="D55" s="149">
        <v>10590</v>
      </c>
      <c r="E55" s="149">
        <v>9489</v>
      </c>
      <c r="F55" s="149">
        <v>8563</v>
      </c>
      <c r="G55" s="149">
        <v>7900</v>
      </c>
      <c r="H55" s="149">
        <v>6337</v>
      </c>
      <c r="I55" s="149">
        <v>5660</v>
      </c>
      <c r="J55" s="149">
        <v>5381</v>
      </c>
    </row>
    <row r="56" spans="1:10" ht="12.75">
      <c r="A56" s="672" t="s">
        <v>360</v>
      </c>
      <c r="B56" s="149">
        <v>59150</v>
      </c>
      <c r="C56" s="149">
        <v>60981</v>
      </c>
      <c r="D56" s="149">
        <v>65021</v>
      </c>
      <c r="E56" s="149">
        <v>64892</v>
      </c>
      <c r="F56" s="149">
        <v>67596</v>
      </c>
      <c r="G56" s="149">
        <v>66386</v>
      </c>
      <c r="H56" s="149">
        <v>65704</v>
      </c>
      <c r="I56" s="149">
        <v>44033</v>
      </c>
      <c r="J56" s="149">
        <v>45253</v>
      </c>
    </row>
    <row r="57" spans="1:10" ht="12.75">
      <c r="A57" s="672" t="s">
        <v>361</v>
      </c>
      <c r="B57" s="149">
        <v>11420</v>
      </c>
      <c r="C57" s="149">
        <v>10753</v>
      </c>
      <c r="D57" s="149">
        <v>10792</v>
      </c>
      <c r="E57" s="149">
        <v>10839</v>
      </c>
      <c r="F57" s="149">
        <v>10299</v>
      </c>
      <c r="G57" s="149">
        <v>10014</v>
      </c>
      <c r="H57" s="149">
        <v>9826</v>
      </c>
      <c r="I57" s="149">
        <v>9769</v>
      </c>
      <c r="J57" s="149">
        <v>9954</v>
      </c>
    </row>
    <row r="58" spans="1:10" ht="12.75">
      <c r="A58" s="672" t="s">
        <v>362</v>
      </c>
      <c r="B58" s="149">
        <v>2116</v>
      </c>
      <c r="C58" s="149">
        <v>2025</v>
      </c>
      <c r="D58" s="149">
        <v>1638</v>
      </c>
      <c r="E58" s="149">
        <v>1557</v>
      </c>
      <c r="F58" s="149">
        <v>1548</v>
      </c>
      <c r="G58" s="149">
        <v>1514</v>
      </c>
      <c r="H58" s="149">
        <v>1511</v>
      </c>
      <c r="I58" s="149">
        <v>1449</v>
      </c>
      <c r="J58" s="149">
        <v>1534</v>
      </c>
    </row>
    <row r="59" spans="1:10" ht="12.75">
      <c r="A59" s="677" t="s">
        <v>363</v>
      </c>
      <c r="B59" s="210">
        <f>SUM(B53:B58)</f>
        <v>592031</v>
      </c>
      <c r="C59" s="210">
        <f>SUM(C53:C58)</f>
        <v>556605</v>
      </c>
      <c r="D59" s="210">
        <f>SUM(D53:D58)</f>
        <v>543313</v>
      </c>
      <c r="E59" s="210">
        <f>SUM(E53:E58)</f>
        <v>530773</v>
      </c>
      <c r="F59" s="210">
        <f>SUM(F53:F58)</f>
        <v>536891</v>
      </c>
      <c r="G59" s="210">
        <f>SUM(G53:G58)</f>
        <v>531883</v>
      </c>
      <c r="H59" s="210">
        <f>SUM(H53:H58)</f>
        <v>523911</v>
      </c>
      <c r="I59" s="210">
        <f>SUM(I53:I58)</f>
        <v>498752</v>
      </c>
      <c r="J59" s="210">
        <v>498851</v>
      </c>
    </row>
    <row r="60" spans="1:10" ht="12.75">
      <c r="A60" s="670"/>
      <c r="B60" s="214"/>
      <c r="C60" s="214"/>
      <c r="D60" s="214"/>
      <c r="E60" s="214"/>
      <c r="F60" s="214"/>
      <c r="G60" s="214"/>
      <c r="H60" s="214"/>
      <c r="I60" s="214"/>
      <c r="J60" s="214"/>
    </row>
    <row r="61" spans="1:10" ht="12.75">
      <c r="A61" s="670" t="s">
        <v>364</v>
      </c>
      <c r="B61" s="214"/>
      <c r="C61" s="214"/>
      <c r="D61" s="214"/>
      <c r="E61" s="214"/>
      <c r="F61" s="214"/>
      <c r="G61" s="214"/>
      <c r="H61" s="214"/>
      <c r="I61" s="214"/>
      <c r="J61" s="214"/>
    </row>
    <row r="62" spans="1:10" ht="12.75">
      <c r="A62" s="672" t="s">
        <v>365</v>
      </c>
      <c r="B62" s="149">
        <v>112558</v>
      </c>
      <c r="C62" s="149">
        <v>102252</v>
      </c>
      <c r="D62" s="149">
        <v>97563</v>
      </c>
      <c r="E62" s="149">
        <v>90373</v>
      </c>
      <c r="F62" s="149">
        <v>86156</v>
      </c>
      <c r="G62" s="149">
        <v>80377</v>
      </c>
      <c r="H62" s="149">
        <v>91682</v>
      </c>
      <c r="I62" s="149">
        <v>77699</v>
      </c>
      <c r="J62" s="149">
        <v>78540</v>
      </c>
    </row>
    <row r="63" spans="1:10" ht="12.75">
      <c r="A63" s="672" t="s">
        <v>366</v>
      </c>
      <c r="B63" s="149">
        <v>43583</v>
      </c>
      <c r="C63" s="149">
        <v>43440</v>
      </c>
      <c r="D63" s="149">
        <v>39459</v>
      </c>
      <c r="E63" s="149">
        <v>39793</v>
      </c>
      <c r="F63" s="149">
        <v>39814</v>
      </c>
      <c r="G63" s="149">
        <v>45440</v>
      </c>
      <c r="H63" s="149">
        <v>44568</v>
      </c>
      <c r="I63" s="149">
        <v>43477</v>
      </c>
      <c r="J63" s="149">
        <v>43811</v>
      </c>
    </row>
    <row r="64" spans="1:10" ht="12.75">
      <c r="A64" s="672" t="s">
        <v>367</v>
      </c>
      <c r="B64" s="149">
        <v>9016</v>
      </c>
      <c r="C64" s="149">
        <v>6610</v>
      </c>
      <c r="D64" s="149">
        <v>7957</v>
      </c>
      <c r="E64" s="149">
        <v>11981</v>
      </c>
      <c r="F64" s="149">
        <v>11577</v>
      </c>
      <c r="G64" s="149">
        <v>16754</v>
      </c>
      <c r="H64" s="149">
        <v>15995</v>
      </c>
      <c r="I64" s="149">
        <v>12243</v>
      </c>
      <c r="J64" s="149">
        <v>12479</v>
      </c>
    </row>
    <row r="65" spans="1:10" ht="12.75">
      <c r="A65" s="672" t="s">
        <v>368</v>
      </c>
      <c r="B65" s="149">
        <v>32395</v>
      </c>
      <c r="C65" s="149">
        <v>38480</v>
      </c>
      <c r="D65" s="149">
        <v>42200</v>
      </c>
      <c r="E65" s="149">
        <v>50351</v>
      </c>
      <c r="F65" s="149">
        <v>39748</v>
      </c>
      <c r="G65" s="149">
        <v>36927</v>
      </c>
      <c r="H65" s="149">
        <v>39970</v>
      </c>
      <c r="I65" s="149">
        <v>46013</v>
      </c>
      <c r="J65" s="149">
        <v>44720</v>
      </c>
    </row>
    <row r="66" spans="1:10" ht="12.75">
      <c r="A66" s="678" t="s">
        <v>102</v>
      </c>
      <c r="B66" s="210">
        <f>SUM(B59:B65)</f>
        <v>789583</v>
      </c>
      <c r="C66" s="210">
        <f>SUM(C59:C65)</f>
        <v>747387</v>
      </c>
      <c r="D66" s="210">
        <f>SUM(D59:D65)</f>
        <v>730492</v>
      </c>
      <c r="E66" s="210">
        <f>SUM(E59:E65)</f>
        <v>723271</v>
      </c>
      <c r="F66" s="210">
        <f>SUM(F59:F65)</f>
        <v>714186</v>
      </c>
      <c r="G66" s="210">
        <f>SUM(G59:G65)</f>
        <v>711381</v>
      </c>
      <c r="H66" s="210">
        <f>SUM(H59:H65)</f>
        <v>716126</v>
      </c>
      <c r="I66" s="210">
        <f>SUM(I59:I65)</f>
        <v>678184</v>
      </c>
      <c r="J66" s="210">
        <v>678401</v>
      </c>
    </row>
    <row r="67" spans="1:10" ht="12.75">
      <c r="A67" s="6"/>
      <c r="B67" s="149"/>
      <c r="C67" s="149"/>
      <c r="D67" s="149"/>
      <c r="E67" s="149"/>
      <c r="F67" s="149"/>
      <c r="G67" s="149"/>
      <c r="H67" s="149"/>
      <c r="I67" s="149"/>
      <c r="J67" s="149"/>
    </row>
    <row r="68" spans="1:10" ht="12.75">
      <c r="A68" s="670" t="s">
        <v>369</v>
      </c>
      <c r="B68" s="149"/>
      <c r="C68" s="149"/>
      <c r="D68" s="149"/>
      <c r="E68" s="149"/>
      <c r="F68" s="149"/>
      <c r="G68" s="149"/>
      <c r="H68" s="149"/>
      <c r="I68" s="149"/>
      <c r="J68" s="149"/>
    </row>
    <row r="69" spans="1:10" ht="12.75">
      <c r="A69" s="672" t="s">
        <v>370</v>
      </c>
      <c r="B69" s="149">
        <f>+B59+B62</f>
        <v>704589</v>
      </c>
      <c r="C69" s="149">
        <f>+C59+C62</f>
        <v>658857</v>
      </c>
      <c r="D69" s="149">
        <f>+D59+D62</f>
        <v>640876</v>
      </c>
      <c r="E69" s="149">
        <f>+E59+E62</f>
        <v>621146</v>
      </c>
      <c r="F69" s="149">
        <f>+F59+F62</f>
        <v>623047</v>
      </c>
      <c r="G69" s="149">
        <f>+G59+G62</f>
        <v>612260</v>
      </c>
      <c r="H69" s="149">
        <f>+H59+H62</f>
        <v>615593</v>
      </c>
      <c r="I69" s="149">
        <v>576451</v>
      </c>
      <c r="J69" s="149">
        <v>577391</v>
      </c>
    </row>
    <row r="70" spans="1:10" ht="12.75">
      <c r="A70" s="672" t="s">
        <v>333</v>
      </c>
      <c r="B70" s="149">
        <f>+B63</f>
        <v>43583</v>
      </c>
      <c r="C70" s="149">
        <f>+C63</f>
        <v>43440</v>
      </c>
      <c r="D70" s="149">
        <f>+D63</f>
        <v>39459</v>
      </c>
      <c r="E70" s="149">
        <f>+E63</f>
        <v>39793</v>
      </c>
      <c r="F70" s="149">
        <f>+F63</f>
        <v>39814</v>
      </c>
      <c r="G70" s="149">
        <f>+G63</f>
        <v>45440</v>
      </c>
      <c r="H70" s="149">
        <f>+H63</f>
        <v>44568</v>
      </c>
      <c r="I70" s="149">
        <v>43477</v>
      </c>
      <c r="J70" s="149">
        <v>43811</v>
      </c>
    </row>
    <row r="71" spans="1:10" ht="12.75">
      <c r="A71" s="672" t="s">
        <v>371</v>
      </c>
      <c r="B71" s="149">
        <f>+B64+B65</f>
        <v>41411</v>
      </c>
      <c r="C71" s="149">
        <f>+C64+C65</f>
        <v>45090</v>
      </c>
      <c r="D71" s="149">
        <f>+D64+D65</f>
        <v>50157</v>
      </c>
      <c r="E71" s="149">
        <f>+E64+E65</f>
        <v>62332</v>
      </c>
      <c r="F71" s="149">
        <f>+F64+F65</f>
        <v>51325</v>
      </c>
      <c r="G71" s="149">
        <f>+G64+G65</f>
        <v>53681</v>
      </c>
      <c r="H71" s="149">
        <f>+H64+H65</f>
        <v>55965</v>
      </c>
      <c r="I71" s="149">
        <v>58256</v>
      </c>
      <c r="J71" s="149">
        <v>57199</v>
      </c>
    </row>
    <row r="72" spans="1:10" ht="12.75">
      <c r="A72" s="678" t="s">
        <v>102</v>
      </c>
      <c r="B72" s="210">
        <f>SUM(B69:B71)</f>
        <v>789583</v>
      </c>
      <c r="C72" s="210">
        <f>SUM(C69:C71)</f>
        <v>747387</v>
      </c>
      <c r="D72" s="210">
        <f>SUM(D69:D71)</f>
        <v>730492</v>
      </c>
      <c r="E72" s="210">
        <f>SUM(E69:E71)</f>
        <v>723271</v>
      </c>
      <c r="F72" s="210">
        <f>SUM(F69:F71)</f>
        <v>714186</v>
      </c>
      <c r="G72" s="210">
        <f>SUM(G69:G71)</f>
        <v>711381</v>
      </c>
      <c r="H72" s="210">
        <f>SUM(H69:H71)</f>
        <v>716126</v>
      </c>
      <c r="I72" s="210">
        <f>SUM(I69:I71)</f>
        <v>678184</v>
      </c>
      <c r="J72" s="210">
        <v>678401</v>
      </c>
    </row>
    <row r="73" spans="1:10" ht="12.75">
      <c r="A73" s="6"/>
      <c r="B73" s="214"/>
      <c r="C73" s="214"/>
      <c r="D73" s="214"/>
      <c r="E73" s="214"/>
      <c r="F73" s="214"/>
      <c r="G73" s="214"/>
      <c r="H73" s="214"/>
      <c r="I73" s="214"/>
      <c r="J73" s="214"/>
    </row>
    <row r="74" spans="1:10" ht="12.75">
      <c r="A74" s="670" t="s">
        <v>372</v>
      </c>
      <c r="B74" s="149"/>
      <c r="C74" s="149"/>
      <c r="D74" s="149"/>
      <c r="E74" s="149"/>
      <c r="F74" s="149"/>
      <c r="G74" s="149"/>
      <c r="H74" s="149"/>
      <c r="I74" s="149"/>
      <c r="J74" s="149"/>
    </row>
    <row r="75" spans="1:10" ht="12.75">
      <c r="A75" s="672" t="s">
        <v>373</v>
      </c>
      <c r="B75" s="149">
        <v>59591</v>
      </c>
      <c r="C75" s="149">
        <v>58732</v>
      </c>
      <c r="D75" s="149">
        <v>64685</v>
      </c>
      <c r="E75" s="149">
        <v>88537</v>
      </c>
      <c r="F75" s="149">
        <v>110276</v>
      </c>
      <c r="G75" s="149">
        <v>86102</v>
      </c>
      <c r="H75" s="149">
        <v>83672</v>
      </c>
      <c r="I75" s="149">
        <v>98582</v>
      </c>
      <c r="J75" s="149">
        <v>119784</v>
      </c>
    </row>
    <row r="76" spans="1:10" ht="12.75">
      <c r="A76" s="678" t="s">
        <v>374</v>
      </c>
      <c r="B76" s="210">
        <f>SUM(B72:B75)</f>
        <v>849174</v>
      </c>
      <c r="C76" s="210">
        <f>SUM(C72:C75)</f>
        <v>806119</v>
      </c>
      <c r="D76" s="210">
        <f>SUM(D72:D75)</f>
        <v>795177</v>
      </c>
      <c r="E76" s="210">
        <f>SUM(E72:E75)</f>
        <v>811808</v>
      </c>
      <c r="F76" s="210">
        <f>SUM(F72:F75)</f>
        <v>824462</v>
      </c>
      <c r="G76" s="210">
        <f>SUM(G72:G75)</f>
        <v>797483</v>
      </c>
      <c r="H76" s="210">
        <f>SUM(H72:H75)</f>
        <v>799798</v>
      </c>
      <c r="I76" s="210">
        <f>SUM(I72:I75)</f>
        <v>776766</v>
      </c>
      <c r="J76" s="210">
        <v>798185</v>
      </c>
    </row>
    <row r="79" ht="15">
      <c r="A79" s="156" t="s">
        <v>376</v>
      </c>
    </row>
    <row r="80" spans="1:10" ht="12.75">
      <c r="A80" s="211"/>
      <c r="B80" s="205" t="s">
        <v>339</v>
      </c>
      <c r="C80" s="205" t="s">
        <v>340</v>
      </c>
      <c r="D80" s="205" t="s">
        <v>337</v>
      </c>
      <c r="E80" s="205" t="s">
        <v>338</v>
      </c>
      <c r="F80" s="205" t="s">
        <v>339</v>
      </c>
      <c r="G80" s="205" t="s">
        <v>340</v>
      </c>
      <c r="H80" s="205" t="s">
        <v>337</v>
      </c>
      <c r="I80" s="205" t="s">
        <v>338</v>
      </c>
      <c r="J80" s="205" t="s">
        <v>339</v>
      </c>
    </row>
    <row r="81" spans="1:10" ht="12.75">
      <c r="A81" s="212" t="s">
        <v>66</v>
      </c>
      <c r="B81" s="207">
        <v>2009</v>
      </c>
      <c r="C81" s="207">
        <v>2009</v>
      </c>
      <c r="D81" s="207">
        <v>2009</v>
      </c>
      <c r="E81" s="207">
        <v>2010</v>
      </c>
      <c r="F81" s="207">
        <v>2010</v>
      </c>
      <c r="G81" s="207">
        <v>2010</v>
      </c>
      <c r="H81" s="207">
        <v>2010</v>
      </c>
      <c r="I81" s="3" t="s">
        <v>670</v>
      </c>
      <c r="J81" s="3" t="s">
        <v>670</v>
      </c>
    </row>
    <row r="82" spans="1:8" ht="12.75">
      <c r="A82" s="670" t="s">
        <v>377</v>
      </c>
      <c r="B82" s="43"/>
      <c r="C82" s="671"/>
      <c r="D82" s="43"/>
      <c r="E82" s="671"/>
      <c r="F82" s="671"/>
      <c r="G82" s="671"/>
      <c r="H82" s="671"/>
    </row>
    <row r="83" spans="1:10" ht="12.75">
      <c r="A83" s="606" t="s">
        <v>378</v>
      </c>
      <c r="B83" s="389">
        <v>89323</v>
      </c>
      <c r="C83" s="389">
        <v>88191</v>
      </c>
      <c r="D83" s="389">
        <v>85381.27615391814</v>
      </c>
      <c r="E83" s="389">
        <v>84684.18183141155</v>
      </c>
      <c r="F83" s="389">
        <v>86215.83591467589</v>
      </c>
      <c r="G83" s="389">
        <v>86164.13331362804</v>
      </c>
      <c r="H83" s="389">
        <v>87387.04073007632</v>
      </c>
      <c r="I83" s="389">
        <v>88189.83335680874</v>
      </c>
      <c r="J83" s="389">
        <v>91561.49015020703</v>
      </c>
    </row>
    <row r="84" spans="1:10" ht="12.75">
      <c r="A84" s="606" t="s">
        <v>379</v>
      </c>
      <c r="B84" s="389">
        <v>103206</v>
      </c>
      <c r="C84" s="389">
        <v>100994</v>
      </c>
      <c r="D84" s="389">
        <v>101604.37815391814</v>
      </c>
      <c r="E84" s="389">
        <v>100411.44283141155</v>
      </c>
      <c r="F84" s="389">
        <v>102194.76091467589</v>
      </c>
      <c r="G84" s="389">
        <v>100896.23031362805</v>
      </c>
      <c r="H84" s="389">
        <v>101979.82873007632</v>
      </c>
      <c r="I84" s="389">
        <v>102361.84335680873</v>
      </c>
      <c r="J84" s="389">
        <v>105955.97215020703</v>
      </c>
    </row>
    <row r="85" spans="1:10" ht="12.75">
      <c r="A85" s="606" t="s">
        <v>336</v>
      </c>
      <c r="B85" s="389">
        <v>117288</v>
      </c>
      <c r="C85" s="389">
        <v>113803</v>
      </c>
      <c r="D85" s="389">
        <v>107345.4167594838</v>
      </c>
      <c r="E85" s="389">
        <v>106341.96101099251</v>
      </c>
      <c r="F85" s="389">
        <v>103857.52021947454</v>
      </c>
      <c r="G85" s="389">
        <v>101522.73530897028</v>
      </c>
      <c r="H85" s="389">
        <v>99148.93927503958</v>
      </c>
      <c r="I85" s="389">
        <v>98805.26279331873</v>
      </c>
      <c r="J85" s="389">
        <v>102607.9866997735</v>
      </c>
    </row>
    <row r="86" spans="1:10" ht="12.75">
      <c r="A86" s="6"/>
      <c r="B86" s="394"/>
      <c r="C86" s="394"/>
      <c r="D86" s="30"/>
      <c r="E86" s="394"/>
      <c r="F86" s="394"/>
      <c r="G86" s="394"/>
      <c r="H86" s="394"/>
      <c r="I86" s="394"/>
      <c r="J86" s="394"/>
    </row>
    <row r="87" spans="1:10" ht="12.75">
      <c r="A87" s="670" t="s">
        <v>380</v>
      </c>
      <c r="B87" s="394"/>
      <c r="C87" s="394"/>
      <c r="D87" s="30"/>
      <c r="E87" s="394"/>
      <c r="F87" s="394"/>
      <c r="G87" s="394"/>
      <c r="H87" s="394"/>
      <c r="I87" s="394"/>
      <c r="J87" s="394"/>
    </row>
    <row r="88" spans="1:10" ht="12.75">
      <c r="A88" s="672" t="s">
        <v>877</v>
      </c>
      <c r="B88" s="389">
        <v>789583</v>
      </c>
      <c r="C88" s="389">
        <v>747386.875</v>
      </c>
      <c r="D88" s="389">
        <v>730492.244</v>
      </c>
      <c r="E88" s="389">
        <v>723270.907</v>
      </c>
      <c r="F88" s="389">
        <v>714185.533</v>
      </c>
      <c r="G88" s="389">
        <v>711381.345</v>
      </c>
      <c r="H88" s="389">
        <v>716126</v>
      </c>
      <c r="I88" s="389">
        <v>678184</v>
      </c>
      <c r="J88" s="389">
        <v>678401</v>
      </c>
    </row>
    <row r="89" spans="1:10" ht="12.75">
      <c r="A89" s="672" t="s">
        <v>878</v>
      </c>
      <c r="B89" s="389">
        <v>63167</v>
      </c>
      <c r="C89" s="389">
        <v>59791</v>
      </c>
      <c r="D89" s="389">
        <v>58439</v>
      </c>
      <c r="E89" s="389">
        <v>57862</v>
      </c>
      <c r="F89" s="389">
        <v>57135</v>
      </c>
      <c r="G89" s="389">
        <v>56911</v>
      </c>
      <c r="H89" s="389">
        <v>57290</v>
      </c>
      <c r="I89" s="389">
        <v>54255</v>
      </c>
      <c r="J89" s="389">
        <v>54272</v>
      </c>
    </row>
    <row r="90" spans="1:10" ht="12.75">
      <c r="A90" s="672" t="s">
        <v>381</v>
      </c>
      <c r="B90" s="673">
        <v>0.113</v>
      </c>
      <c r="C90" s="673">
        <v>0.11799912863067069</v>
      </c>
      <c r="D90" s="673">
        <v>0.11688183804168925</v>
      </c>
      <c r="E90" s="673">
        <v>0.11708501062577864</v>
      </c>
      <c r="F90" s="673">
        <v>0.12071910159327728</v>
      </c>
      <c r="G90" s="673">
        <v>0.12112228401720043</v>
      </c>
      <c r="H90" s="673">
        <v>0.12202746546009545</v>
      </c>
      <c r="I90" s="673">
        <v>0.1300382099206244</v>
      </c>
      <c r="J90" s="673">
        <v>0.13496662025882483</v>
      </c>
    </row>
    <row r="91" spans="1:10" ht="12.75">
      <c r="A91" s="606" t="s">
        <v>382</v>
      </c>
      <c r="B91" s="673">
        <v>0.131</v>
      </c>
      <c r="C91" s="673">
        <v>0.13512948029760358</v>
      </c>
      <c r="D91" s="673">
        <v>0.1390902901275953</v>
      </c>
      <c r="E91" s="673">
        <v>0.13882964441069595</v>
      </c>
      <c r="F91" s="673">
        <v>0.1430927345803235</v>
      </c>
      <c r="G91" s="673">
        <v>0.14183142560988587</v>
      </c>
      <c r="H91" s="673">
        <v>0.14240486831936883</v>
      </c>
      <c r="I91" s="673">
        <v>0.15093520837532107</v>
      </c>
      <c r="J91" s="673">
        <v>0.15618487023192335</v>
      </c>
    </row>
    <row r="92" spans="1:10" ht="12.75">
      <c r="A92" s="672" t="s">
        <v>383</v>
      </c>
      <c r="B92" s="673">
        <v>0.149</v>
      </c>
      <c r="C92" s="673">
        <v>0.15226785993532466</v>
      </c>
      <c r="D92" s="673">
        <v>0.146949427103683</v>
      </c>
      <c r="E92" s="673">
        <v>0.1470292251240689</v>
      </c>
      <c r="F92" s="673">
        <v>0.1454209241444751</v>
      </c>
      <c r="G92" s="673">
        <v>0.14271211358370703</v>
      </c>
      <c r="H92" s="673">
        <v>0.13845180774757457</v>
      </c>
      <c r="I92" s="673">
        <v>0.14569093755281565</v>
      </c>
      <c r="J92" s="673">
        <v>0.1512497574440095</v>
      </c>
    </row>
    <row r="93" spans="1:10" ht="12.75">
      <c r="A93" s="672" t="s">
        <v>384</v>
      </c>
      <c r="B93" s="674">
        <v>1.86</v>
      </c>
      <c r="C93" s="674">
        <v>1.9033482491915583</v>
      </c>
      <c r="D93" s="674">
        <v>1.8368678387960375</v>
      </c>
      <c r="E93" s="674">
        <v>1.8378653140508614</v>
      </c>
      <c r="F93" s="674">
        <v>1.817761551805939</v>
      </c>
      <c r="G93" s="674">
        <v>1.7839014197963379</v>
      </c>
      <c r="H93" s="675">
        <v>1.7306475968446822</v>
      </c>
      <c r="I93" s="675">
        <v>1.8211367194101955</v>
      </c>
      <c r="J93" s="675">
        <v>1.8906219680501188</v>
      </c>
    </row>
    <row r="94" spans="1:10" ht="12.75">
      <c r="A94" s="6"/>
      <c r="B94" s="394"/>
      <c r="C94" s="394"/>
      <c r="D94" s="30"/>
      <c r="E94" s="394"/>
      <c r="F94" s="394"/>
      <c r="G94" s="394"/>
      <c r="H94" s="394"/>
      <c r="I94" s="394"/>
      <c r="J94" s="394"/>
    </row>
    <row r="95" spans="1:10" ht="12.75">
      <c r="A95" s="670" t="s">
        <v>385</v>
      </c>
      <c r="B95" s="394"/>
      <c r="C95" s="394"/>
      <c r="D95" s="30"/>
      <c r="E95" s="394"/>
      <c r="F95" s="394"/>
      <c r="G95" s="394"/>
      <c r="H95" s="394"/>
      <c r="I95" s="394"/>
      <c r="J95" s="394"/>
    </row>
    <row r="96" spans="1:10" ht="12.75">
      <c r="A96" s="672" t="s">
        <v>386</v>
      </c>
      <c r="B96" s="676">
        <v>0.8</v>
      </c>
      <c r="C96" s="676">
        <v>0.8</v>
      </c>
      <c r="D96" s="676">
        <v>0.8</v>
      </c>
      <c r="E96" s="676">
        <v>0.8</v>
      </c>
      <c r="F96" s="676">
        <v>0.8</v>
      </c>
      <c r="G96" s="676">
        <v>0.8</v>
      </c>
      <c r="H96" s="676">
        <v>0.8</v>
      </c>
      <c r="I96" s="676">
        <v>0.8</v>
      </c>
      <c r="J96" s="676">
        <v>0.8</v>
      </c>
    </row>
    <row r="97" spans="1:10" ht="12.75">
      <c r="A97" s="672" t="s">
        <v>877</v>
      </c>
      <c r="B97" s="389">
        <v>849174</v>
      </c>
      <c r="C97" s="389">
        <v>806131.025</v>
      </c>
      <c r="D97" s="389">
        <v>795177.23464</v>
      </c>
      <c r="E97" s="389">
        <v>811807.865967986</v>
      </c>
      <c r="F97" s="389">
        <v>824461.7943800001</v>
      </c>
      <c r="G97" s="389">
        <v>797482.6237800001</v>
      </c>
      <c r="H97" s="389">
        <v>799798</v>
      </c>
      <c r="I97" s="389">
        <v>776766</v>
      </c>
      <c r="J97" s="389">
        <v>798185</v>
      </c>
    </row>
    <row r="98" spans="1:10" ht="12.75">
      <c r="A98" s="672" t="s">
        <v>878</v>
      </c>
      <c r="B98" s="389">
        <v>67934</v>
      </c>
      <c r="C98" s="389">
        <v>64490.482</v>
      </c>
      <c r="D98" s="389">
        <v>63614</v>
      </c>
      <c r="E98" s="389">
        <v>64945</v>
      </c>
      <c r="F98" s="389">
        <v>65957</v>
      </c>
      <c r="G98" s="389">
        <v>63799</v>
      </c>
      <c r="H98" s="389">
        <v>63984</v>
      </c>
      <c r="I98" s="389">
        <v>62141</v>
      </c>
      <c r="J98" s="389">
        <v>63855</v>
      </c>
    </row>
    <row r="99" spans="1:10" ht="12.75">
      <c r="A99" s="672" t="s">
        <v>381</v>
      </c>
      <c r="B99" s="673">
        <v>0.105</v>
      </c>
      <c r="C99" s="673">
        <v>0.10940032980370654</v>
      </c>
      <c r="D99" s="673">
        <v>0.10737389406346969</v>
      </c>
      <c r="E99" s="673">
        <v>0.10431554728831749</v>
      </c>
      <c r="F99" s="673">
        <v>0.1045722633873055</v>
      </c>
      <c r="G99" s="673">
        <v>0.10804515452037983</v>
      </c>
      <c r="H99" s="673">
        <v>0.10926138941342228</v>
      </c>
      <c r="I99" s="673">
        <v>0.11353462092420206</v>
      </c>
      <c r="J99" s="673">
        <v>0.11471211580048113</v>
      </c>
    </row>
    <row r="100" spans="1:10" ht="12.75">
      <c r="A100" s="606" t="s">
        <v>382</v>
      </c>
      <c r="B100" s="673">
        <v>0.122</v>
      </c>
      <c r="C100" s="673">
        <v>0.12528236337262916</v>
      </c>
      <c r="D100" s="673">
        <v>0.1277757633490569</v>
      </c>
      <c r="E100" s="673">
        <v>0.12368867935479122</v>
      </c>
      <c r="F100" s="673">
        <v>0.12395330094286167</v>
      </c>
      <c r="G100" s="673">
        <v>0.12651840592512031</v>
      </c>
      <c r="H100" s="673">
        <v>0.1275069814254053</v>
      </c>
      <c r="I100" s="673">
        <v>0.13177951063358687</v>
      </c>
      <c r="J100" s="673">
        <v>0.13274613297695023</v>
      </c>
    </row>
    <row r="101" spans="1:10" ht="12.75">
      <c r="A101" s="672" t="s">
        <v>383</v>
      </c>
      <c r="B101" s="673">
        <v>0.138</v>
      </c>
      <c r="C101" s="673">
        <v>0.14117183990034374</v>
      </c>
      <c r="D101" s="673">
        <v>0.134995585994212</v>
      </c>
      <c r="E101" s="673">
        <v>0.13099400174472584</v>
      </c>
      <c r="F101" s="673">
        <v>0.12597008245551994</v>
      </c>
      <c r="G101" s="673">
        <v>0.12730400924318716</v>
      </c>
      <c r="H101" s="673">
        <v>0.12396747588145954</v>
      </c>
      <c r="I101" s="673">
        <v>0.1272008079567318</v>
      </c>
      <c r="J101" s="673">
        <v>0.12855163489638805</v>
      </c>
    </row>
    <row r="102" spans="1:10" ht="12.75">
      <c r="A102" s="672" t="s">
        <v>384</v>
      </c>
      <c r="B102" s="674">
        <v>1.73</v>
      </c>
      <c r="C102" s="674">
        <v>1.7646479987542967</v>
      </c>
      <c r="D102" s="674">
        <v>1.68744482492765</v>
      </c>
      <c r="E102" s="674">
        <v>1.637425021809073</v>
      </c>
      <c r="F102" s="674">
        <v>1.5746260306939992</v>
      </c>
      <c r="G102" s="674">
        <v>1.5913001155398394</v>
      </c>
      <c r="H102" s="675">
        <v>1.5495934485182443</v>
      </c>
      <c r="I102" s="675">
        <v>1.5900100994591475</v>
      </c>
      <c r="J102" s="675">
        <v>1.6068954362048506</v>
      </c>
    </row>
    <row r="103" spans="1:10" ht="12.75">
      <c r="A103" s="6"/>
      <c r="B103" s="394"/>
      <c r="C103" s="394"/>
      <c r="D103" s="30"/>
      <c r="E103" s="394"/>
      <c r="F103" s="394"/>
      <c r="G103" s="394"/>
      <c r="H103" s="394"/>
      <c r="I103" s="394"/>
      <c r="J103" s="394"/>
    </row>
    <row r="104" spans="1:10" ht="12.75">
      <c r="A104" s="670" t="s">
        <v>387</v>
      </c>
      <c r="B104" s="394"/>
      <c r="C104" s="394"/>
      <c r="D104" s="30"/>
      <c r="E104" s="394"/>
      <c r="F104" s="394"/>
      <c r="G104" s="394"/>
      <c r="H104" s="394"/>
      <c r="I104" s="394"/>
      <c r="J104" s="394"/>
    </row>
    <row r="105" spans="1:10" ht="12.75">
      <c r="A105" s="672" t="s">
        <v>877</v>
      </c>
      <c r="B105" s="389">
        <v>1080347</v>
      </c>
      <c r="C105" s="389">
        <v>1019329</v>
      </c>
      <c r="D105" s="389">
        <v>1003250.1057999999</v>
      </c>
      <c r="E105" s="389">
        <v>993679.9574599825</v>
      </c>
      <c r="F105" s="389">
        <v>1007939.3211000001</v>
      </c>
      <c r="G105" s="389">
        <v>984224.8266</v>
      </c>
      <c r="H105" s="389">
        <v>998326.1901</v>
      </c>
      <c r="I105" s="389">
        <v>970912.031</v>
      </c>
      <c r="J105" s="389">
        <v>1006458.8370170816</v>
      </c>
    </row>
    <row r="106" spans="1:10" ht="12.75">
      <c r="A106" s="672" t="s">
        <v>878</v>
      </c>
      <c r="B106" s="389">
        <v>86428</v>
      </c>
      <c r="C106" s="389">
        <v>81546.32</v>
      </c>
      <c r="D106" s="389">
        <v>80260</v>
      </c>
      <c r="E106" s="389">
        <v>79494</v>
      </c>
      <c r="F106" s="389">
        <v>80635</v>
      </c>
      <c r="G106" s="389">
        <v>78738</v>
      </c>
      <c r="H106" s="389">
        <v>79866</v>
      </c>
      <c r="I106" s="389">
        <v>77673</v>
      </c>
      <c r="J106" s="389">
        <v>80517</v>
      </c>
    </row>
    <row r="107" spans="1:10" ht="12.75">
      <c r="A107" s="672" t="s">
        <v>381</v>
      </c>
      <c r="B107" s="673">
        <v>0.083</v>
      </c>
      <c r="C107" s="673">
        <v>0.08651868042604498</v>
      </c>
      <c r="D107" s="673">
        <v>0.08510467694975661</v>
      </c>
      <c r="E107" s="673">
        <v>0.08522279351178516</v>
      </c>
      <c r="F107" s="673">
        <v>0.08553673233085646</v>
      </c>
      <c r="G107" s="673">
        <v>0.08754517360762137</v>
      </c>
      <c r="H107" s="673">
        <v>0.08753355526145513</v>
      </c>
      <c r="I107" s="673">
        <v>0.09083195031168456</v>
      </c>
      <c r="J107" s="673">
        <v>0.09097390452805279</v>
      </c>
    </row>
    <row r="108" spans="1:10" ht="12.75">
      <c r="A108" s="606" t="s">
        <v>382</v>
      </c>
      <c r="B108" s="673">
        <v>0.096</v>
      </c>
      <c r="C108" s="673">
        <v>0.09907890386715182</v>
      </c>
      <c r="D108" s="673">
        <v>0.10127522296436536</v>
      </c>
      <c r="E108" s="673">
        <v>0.10105008365880755</v>
      </c>
      <c r="F108" s="673">
        <v>0.10138979477767283</v>
      </c>
      <c r="G108" s="673">
        <v>0.10251339692595807</v>
      </c>
      <c r="H108" s="673">
        <v>0.10215080976675693</v>
      </c>
      <c r="I108" s="673">
        <v>0.10542854562362379</v>
      </c>
      <c r="J108" s="673">
        <v>0.10527601154979849</v>
      </c>
    </row>
    <row r="109" spans="1:10" ht="12.75">
      <c r="A109" s="672" t="s">
        <v>383</v>
      </c>
      <c r="B109" s="673">
        <v>0.109</v>
      </c>
      <c r="C109" s="673">
        <v>0.11164501353341266</v>
      </c>
      <c r="D109" s="673">
        <v>0.10699766303426969</v>
      </c>
      <c r="E109" s="673">
        <v>0.1070183213545143</v>
      </c>
      <c r="F109" s="673">
        <v>0.10303945688529259</v>
      </c>
      <c r="G109" s="673">
        <v>0.10314994355474662</v>
      </c>
      <c r="H109" s="673">
        <v>0.09931517399649513</v>
      </c>
      <c r="I109" s="673">
        <v>0.1017654119411347</v>
      </c>
      <c r="J109" s="673">
        <v>0.10194951142153073</v>
      </c>
    </row>
    <row r="110" spans="1:10" ht="12.75">
      <c r="A110" s="672" t="s">
        <v>384</v>
      </c>
      <c r="B110" s="674">
        <v>1.36</v>
      </c>
      <c r="C110" s="674">
        <v>1.3955626691676584</v>
      </c>
      <c r="D110" s="674">
        <v>1.3374707879283712</v>
      </c>
      <c r="E110" s="674">
        <v>1.3377290169314289</v>
      </c>
      <c r="F110" s="674">
        <v>1.2879932110661574</v>
      </c>
      <c r="G110" s="674">
        <v>1.2893742944343327</v>
      </c>
      <c r="H110" s="675">
        <v>1.2414396749561891</v>
      </c>
      <c r="I110" s="675">
        <v>1.2720676492641838</v>
      </c>
      <c r="J110" s="675">
        <v>1.2743688927691341</v>
      </c>
    </row>
    <row r="114" ht="15">
      <c r="A114" s="156" t="s">
        <v>390</v>
      </c>
    </row>
    <row r="115" spans="1:10" ht="12.75">
      <c r="A115" s="211"/>
      <c r="B115" s="205" t="s">
        <v>339</v>
      </c>
      <c r="C115" s="205" t="s">
        <v>340</v>
      </c>
      <c r="D115" s="205" t="s">
        <v>337</v>
      </c>
      <c r="E115" s="205" t="s">
        <v>338</v>
      </c>
      <c r="F115" s="205" t="s">
        <v>339</v>
      </c>
      <c r="G115" s="205" t="s">
        <v>340</v>
      </c>
      <c r="H115" s="205" t="s">
        <v>337</v>
      </c>
      <c r="I115" s="205" t="s">
        <v>338</v>
      </c>
      <c r="J115" s="205" t="s">
        <v>339</v>
      </c>
    </row>
    <row r="116" spans="1:10" ht="12.75">
      <c r="A116" s="212" t="s">
        <v>391</v>
      </c>
      <c r="B116" s="207">
        <v>2009</v>
      </c>
      <c r="C116" s="207">
        <v>2009</v>
      </c>
      <c r="D116" s="207">
        <v>2009</v>
      </c>
      <c r="E116" s="207">
        <v>2010</v>
      </c>
      <c r="F116" s="207">
        <v>2010</v>
      </c>
      <c r="G116" s="207">
        <v>2010</v>
      </c>
      <c r="H116" s="207">
        <v>2010</v>
      </c>
      <c r="I116" s="3" t="s">
        <v>670</v>
      </c>
      <c r="J116" s="3" t="s">
        <v>670</v>
      </c>
    </row>
    <row r="117" spans="1:10" ht="12.75">
      <c r="A117" s="30" t="s">
        <v>357</v>
      </c>
      <c r="B117" s="673">
        <v>0.177</v>
      </c>
      <c r="C117" s="673">
        <v>0.176</v>
      </c>
      <c r="D117" s="673">
        <v>0.175</v>
      </c>
      <c r="E117" s="673">
        <v>0.17</v>
      </c>
      <c r="F117" s="673">
        <v>0.181</v>
      </c>
      <c r="G117" s="673">
        <v>0.178</v>
      </c>
      <c r="H117" s="673">
        <v>0.195</v>
      </c>
      <c r="I117" s="673">
        <v>0.202</v>
      </c>
      <c r="J117" s="673">
        <v>0.198</v>
      </c>
    </row>
    <row r="118" spans="1:10" ht="12.75">
      <c r="A118" s="30" t="s">
        <v>358</v>
      </c>
      <c r="B118" s="673">
        <v>0.591</v>
      </c>
      <c r="C118" s="673">
        <v>0.591</v>
      </c>
      <c r="D118" s="673">
        <v>0.578</v>
      </c>
      <c r="E118" s="673">
        <v>0.585</v>
      </c>
      <c r="F118" s="673">
        <v>0.577</v>
      </c>
      <c r="G118" s="673">
        <v>0.591</v>
      </c>
      <c r="H118" s="673">
        <v>0.57</v>
      </c>
      <c r="I118" s="673">
        <v>0.566</v>
      </c>
      <c r="J118" s="673">
        <v>0.539</v>
      </c>
    </row>
    <row r="119" spans="1:10" ht="12.75">
      <c r="A119" s="30" t="s">
        <v>359</v>
      </c>
      <c r="B119" s="679">
        <v>0.193</v>
      </c>
      <c r="C119" s="679">
        <v>0.186</v>
      </c>
      <c r="D119" s="679">
        <v>0.226</v>
      </c>
      <c r="E119" s="679">
        <v>0.226</v>
      </c>
      <c r="F119" s="679">
        <v>0.225</v>
      </c>
      <c r="G119" s="673">
        <v>0.224</v>
      </c>
      <c r="H119" s="673">
        <v>0.206</v>
      </c>
      <c r="I119" s="673">
        <v>0.2</v>
      </c>
      <c r="J119" s="673">
        <v>0.227</v>
      </c>
    </row>
    <row r="120" spans="1:10" ht="12.75">
      <c r="A120" s="30" t="s">
        <v>360</v>
      </c>
      <c r="B120" s="673">
        <v>0.162</v>
      </c>
      <c r="C120" s="673">
        <v>0.167</v>
      </c>
      <c r="D120" s="673">
        <v>0.172</v>
      </c>
      <c r="E120" s="673">
        <v>0.168</v>
      </c>
      <c r="F120" s="673">
        <v>0.171</v>
      </c>
      <c r="G120" s="673">
        <v>0.172</v>
      </c>
      <c r="H120" s="673">
        <v>0.169</v>
      </c>
      <c r="I120" s="673">
        <v>0.13</v>
      </c>
      <c r="J120" s="673">
        <v>0.128</v>
      </c>
    </row>
    <row r="121" spans="1:10" ht="12.75">
      <c r="A121" s="30" t="s">
        <v>361</v>
      </c>
      <c r="B121" s="673">
        <v>0.387</v>
      </c>
      <c r="C121" s="673">
        <v>0.379</v>
      </c>
      <c r="D121" s="673">
        <v>0.385</v>
      </c>
      <c r="E121" s="673">
        <v>0.391</v>
      </c>
      <c r="F121" s="673">
        <v>0.386</v>
      </c>
      <c r="G121" s="673">
        <v>0.387</v>
      </c>
      <c r="H121" s="673">
        <v>0.382</v>
      </c>
      <c r="I121" s="673">
        <v>0.376</v>
      </c>
      <c r="J121" s="673">
        <v>0.374</v>
      </c>
    </row>
    <row r="125" ht="15">
      <c r="A125" s="156" t="s">
        <v>371</v>
      </c>
    </row>
    <row r="126" spans="1:6" ht="12.75">
      <c r="A126" s="217" t="s">
        <v>392</v>
      </c>
      <c r="B126" s="218"/>
      <c r="C126" s="218"/>
      <c r="D126" s="219" t="s">
        <v>879</v>
      </c>
      <c r="E126" s="219" t="s">
        <v>735</v>
      </c>
      <c r="F126" s="219" t="s">
        <v>735</v>
      </c>
    </row>
    <row r="127" spans="1:6" ht="12.75">
      <c r="A127" s="206" t="s">
        <v>393</v>
      </c>
      <c r="B127" s="207" t="s">
        <v>394</v>
      </c>
      <c r="C127" s="207" t="s">
        <v>395</v>
      </c>
      <c r="D127" s="207" t="s">
        <v>670</v>
      </c>
      <c r="E127" s="207">
        <v>2011</v>
      </c>
      <c r="F127" s="207">
        <v>2010</v>
      </c>
    </row>
    <row r="128" spans="1:6" ht="12.75">
      <c r="A128" s="148" t="s">
        <v>396</v>
      </c>
      <c r="B128" s="216">
        <v>-1.9783536387161797E-09</v>
      </c>
      <c r="C128" s="216">
        <v>2.026606166489745E-09</v>
      </c>
      <c r="D128" s="216">
        <v>1.0133030832448725E-09</v>
      </c>
      <c r="E128" s="216">
        <v>-1.6045880267558635E-10</v>
      </c>
      <c r="F128" s="216">
        <v>0.2075668434793371</v>
      </c>
    </row>
    <row r="129" spans="1:6" ht="12.75">
      <c r="A129" s="148" t="s">
        <v>397</v>
      </c>
      <c r="B129" s="216">
        <v>147</v>
      </c>
      <c r="C129" s="220">
        <v>286.40470309084924</v>
      </c>
      <c r="D129" s="216">
        <v>171</v>
      </c>
      <c r="E129" s="220">
        <v>199</v>
      </c>
      <c r="F129" s="220">
        <v>250.87693025659064</v>
      </c>
    </row>
    <row r="130" spans="1:6" ht="12.75">
      <c r="A130" s="148" t="s">
        <v>398</v>
      </c>
      <c r="B130" s="216">
        <v>15.553699330527506</v>
      </c>
      <c r="C130" s="216">
        <v>70.78681104644713</v>
      </c>
      <c r="D130" s="216">
        <v>30</v>
      </c>
      <c r="E130" s="216">
        <v>37</v>
      </c>
      <c r="F130" s="216">
        <v>40.30861355526227</v>
      </c>
    </row>
    <row r="131" spans="1:6" ht="12.75">
      <c r="A131" s="148" t="s">
        <v>399</v>
      </c>
      <c r="B131" s="216">
        <v>16.28981989337525</v>
      </c>
      <c r="C131" s="216">
        <v>62.70446996860859</v>
      </c>
      <c r="D131" s="216">
        <v>39</v>
      </c>
      <c r="E131" s="216">
        <v>36</v>
      </c>
      <c r="F131" s="216">
        <v>44.21177204535306</v>
      </c>
    </row>
    <row r="132" spans="1:6" ht="12.75">
      <c r="A132" s="148" t="s">
        <v>400</v>
      </c>
      <c r="B132" s="216">
        <v>45.8288641488279</v>
      </c>
      <c r="C132" s="220">
        <v>106</v>
      </c>
      <c r="D132" s="216">
        <v>66</v>
      </c>
      <c r="E132" s="220">
        <v>69</v>
      </c>
      <c r="F132" s="220">
        <v>100.23053002438725</v>
      </c>
    </row>
    <row r="133" spans="1:6" ht="12.75">
      <c r="A133" s="148" t="s">
        <v>401</v>
      </c>
      <c r="B133" s="216">
        <v>16</v>
      </c>
      <c r="C133" s="220">
        <v>31.628490207091566</v>
      </c>
      <c r="D133" s="216">
        <v>20</v>
      </c>
      <c r="E133" s="220">
        <v>22.96132148124657</v>
      </c>
      <c r="F133" s="216">
        <v>24.2826895662725</v>
      </c>
    </row>
    <row r="134" spans="1:6" ht="12.75">
      <c r="A134" s="150" t="s">
        <v>402</v>
      </c>
      <c r="B134" s="216" t="s">
        <v>403</v>
      </c>
      <c r="C134" s="216" t="s">
        <v>403</v>
      </c>
      <c r="D134" s="216">
        <v>-123</v>
      </c>
      <c r="E134" s="216">
        <v>-131</v>
      </c>
      <c r="F134" s="216">
        <v>-155.11810229134505</v>
      </c>
    </row>
    <row r="135" spans="1:6" ht="12.75">
      <c r="A135" s="221" t="s">
        <v>102</v>
      </c>
      <c r="B135" s="222">
        <v>167</v>
      </c>
      <c r="C135" s="222">
        <v>336</v>
      </c>
      <c r="D135" s="222">
        <v>257</v>
      </c>
      <c r="E135" s="222">
        <v>232</v>
      </c>
      <c r="F135" s="222">
        <v>305</v>
      </c>
    </row>
  </sheetData>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J31"/>
  <sheetViews>
    <sheetView showGridLines="0" workbookViewId="0" topLeftCell="A1">
      <selection activeCell="A1" sqref="A1"/>
    </sheetView>
  </sheetViews>
  <sheetFormatPr defaultColWidth="9.140625" defaultRowHeight="12.75"/>
  <cols>
    <col min="1" max="1" width="29.57421875" style="1" customWidth="1"/>
    <col min="2" max="10" width="8.7109375" style="1" customWidth="1"/>
    <col min="11" max="16384" width="9.140625" style="1" customWidth="1"/>
  </cols>
  <sheetData>
    <row r="1" ht="15">
      <c r="A1" s="156" t="s">
        <v>907</v>
      </c>
    </row>
    <row r="3" spans="1:7" ht="25.5" customHeight="1">
      <c r="A3" s="226" t="s">
        <v>259</v>
      </c>
      <c r="B3" s="225" t="s">
        <v>404</v>
      </c>
      <c r="C3" s="225" t="s">
        <v>405</v>
      </c>
      <c r="D3" s="336" t="s">
        <v>880</v>
      </c>
      <c r="E3" s="225" t="s">
        <v>406</v>
      </c>
      <c r="F3" s="336" t="s">
        <v>881</v>
      </c>
      <c r="G3" s="336" t="s">
        <v>882</v>
      </c>
    </row>
    <row r="4" spans="1:7" ht="12.75">
      <c r="A4" s="200" t="s">
        <v>407</v>
      </c>
      <c r="B4" s="481">
        <v>0</v>
      </c>
      <c r="C4" s="481">
        <v>0</v>
      </c>
      <c r="D4" s="481">
        <v>0.108</v>
      </c>
      <c r="E4" s="481">
        <v>0.892</v>
      </c>
      <c r="F4" s="481">
        <v>0</v>
      </c>
      <c r="G4" s="199">
        <v>1.9</v>
      </c>
    </row>
    <row r="5" spans="1:7" ht="12.75">
      <c r="A5" s="200" t="s">
        <v>408</v>
      </c>
      <c r="B5" s="481">
        <v>0</v>
      </c>
      <c r="C5" s="481">
        <v>0.988</v>
      </c>
      <c r="D5" s="481">
        <v>0.012</v>
      </c>
      <c r="E5" s="481">
        <v>0</v>
      </c>
      <c r="F5" s="481">
        <v>0</v>
      </c>
      <c r="G5" s="199">
        <v>7.6</v>
      </c>
    </row>
    <row r="6" spans="1:7" ht="12.75">
      <c r="A6" s="200" t="s">
        <v>409</v>
      </c>
      <c r="B6" s="481">
        <v>0.136</v>
      </c>
      <c r="C6" s="481">
        <v>0.08</v>
      </c>
      <c r="D6" s="481">
        <v>0.524</v>
      </c>
      <c r="E6" s="481">
        <v>0.251</v>
      </c>
      <c r="F6" s="481">
        <v>0.009</v>
      </c>
      <c r="G6" s="199">
        <v>24</v>
      </c>
    </row>
    <row r="7" spans="1:7" ht="12.75">
      <c r="A7" s="200" t="s">
        <v>410</v>
      </c>
      <c r="B7" s="481">
        <v>0</v>
      </c>
      <c r="C7" s="481">
        <v>0.02</v>
      </c>
      <c r="D7" s="481">
        <v>0.034</v>
      </c>
      <c r="E7" s="481">
        <v>0.005</v>
      </c>
      <c r="F7" s="481">
        <v>0</v>
      </c>
      <c r="G7" s="199">
        <v>1.4</v>
      </c>
    </row>
    <row r="8" spans="1:7" ht="12.75">
      <c r="A8" s="200" t="s">
        <v>411</v>
      </c>
      <c r="B8" s="481">
        <v>0.005</v>
      </c>
      <c r="C8" s="481">
        <v>0</v>
      </c>
      <c r="D8" s="481">
        <v>0.047</v>
      </c>
      <c r="E8" s="481">
        <v>0.027</v>
      </c>
      <c r="F8" s="481">
        <v>0</v>
      </c>
      <c r="G8" s="199">
        <v>1.9</v>
      </c>
    </row>
    <row r="9" spans="1:7" ht="12.75">
      <c r="A9" s="200" t="s">
        <v>412</v>
      </c>
      <c r="B9" s="481">
        <v>0.004</v>
      </c>
      <c r="C9" s="481">
        <v>0</v>
      </c>
      <c r="D9" s="481">
        <v>0.186</v>
      </c>
      <c r="E9" s="481">
        <v>0.153</v>
      </c>
      <c r="F9" s="481">
        <v>0</v>
      </c>
      <c r="G9" s="199">
        <v>8.2</v>
      </c>
    </row>
    <row r="10" spans="1:7" ht="12.75">
      <c r="A10" s="200" t="s">
        <v>413</v>
      </c>
      <c r="B10" s="481">
        <v>0.02</v>
      </c>
      <c r="C10" s="481">
        <v>0</v>
      </c>
      <c r="D10" s="481">
        <v>0.085</v>
      </c>
      <c r="E10" s="481">
        <v>0.004</v>
      </c>
      <c r="F10" s="481">
        <v>0</v>
      </c>
      <c r="G10" s="199">
        <v>2.7</v>
      </c>
    </row>
    <row r="11" spans="1:7" ht="12.75">
      <c r="A11" s="200" t="s">
        <v>414</v>
      </c>
      <c r="B11" s="481">
        <v>0</v>
      </c>
      <c r="C11" s="481">
        <v>0</v>
      </c>
      <c r="D11" s="481">
        <v>0</v>
      </c>
      <c r="E11" s="481">
        <v>0</v>
      </c>
      <c r="F11" s="481">
        <v>0</v>
      </c>
      <c r="G11" s="199">
        <v>0</v>
      </c>
    </row>
    <row r="12" spans="1:7" ht="12.75">
      <c r="A12" s="200" t="s">
        <v>415</v>
      </c>
      <c r="B12" s="481">
        <v>0.105</v>
      </c>
      <c r="C12" s="481">
        <v>0.06</v>
      </c>
      <c r="D12" s="481">
        <v>0.173</v>
      </c>
      <c r="E12" s="481">
        <v>0.019</v>
      </c>
      <c r="F12" s="481">
        <v>0.009</v>
      </c>
      <c r="G12" s="199">
        <v>8.8</v>
      </c>
    </row>
    <row r="13" spans="1:7" ht="12.75">
      <c r="A13" s="200" t="s">
        <v>416</v>
      </c>
      <c r="B13" s="481">
        <v>0.001</v>
      </c>
      <c r="C13" s="481">
        <v>0</v>
      </c>
      <c r="D13" s="481">
        <v>0</v>
      </c>
      <c r="E13" s="481">
        <v>0.043</v>
      </c>
      <c r="F13" s="481">
        <v>0</v>
      </c>
      <c r="G13" s="199">
        <v>1</v>
      </c>
    </row>
    <row r="16" spans="1:10" s="405" customFormat="1" ht="12.75">
      <c r="A16" s="223"/>
      <c r="B16" s="224" t="s">
        <v>198</v>
      </c>
      <c r="C16" s="224" t="s">
        <v>3</v>
      </c>
      <c r="D16" s="224" t="s">
        <v>2</v>
      </c>
      <c r="E16" s="224" t="s">
        <v>197</v>
      </c>
      <c r="F16" s="224" t="s">
        <v>198</v>
      </c>
      <c r="G16" s="224" t="s">
        <v>3</v>
      </c>
      <c r="H16" s="224" t="s">
        <v>2</v>
      </c>
      <c r="I16" s="224" t="s">
        <v>197</v>
      </c>
      <c r="J16" s="224" t="s">
        <v>198</v>
      </c>
    </row>
    <row r="17" spans="1:10" s="405" customFormat="1" ht="12.75">
      <c r="A17" s="680" t="s">
        <v>66</v>
      </c>
      <c r="B17" s="681">
        <v>2009</v>
      </c>
      <c r="C17" s="681">
        <v>2009</v>
      </c>
      <c r="D17" s="681">
        <v>2009</v>
      </c>
      <c r="E17" s="681">
        <v>2010</v>
      </c>
      <c r="F17" s="681">
        <v>2010</v>
      </c>
      <c r="G17" s="681">
        <v>2010</v>
      </c>
      <c r="H17" s="681">
        <v>2010</v>
      </c>
      <c r="I17" s="681">
        <v>2011</v>
      </c>
      <c r="J17" s="681">
        <v>2011</v>
      </c>
    </row>
    <row r="18" spans="1:10" s="405" customFormat="1" ht="12.75">
      <c r="A18" s="682" t="s">
        <v>417</v>
      </c>
      <c r="B18" s="683">
        <v>26</v>
      </c>
      <c r="C18" s="683">
        <v>28</v>
      </c>
      <c r="D18" s="683">
        <v>16</v>
      </c>
      <c r="E18" s="683">
        <v>94</v>
      </c>
      <c r="F18" s="683">
        <v>19</v>
      </c>
      <c r="G18" s="683">
        <v>9</v>
      </c>
      <c r="H18" s="683">
        <v>-6</v>
      </c>
      <c r="I18" s="683">
        <v>5</v>
      </c>
      <c r="J18" s="683">
        <v>-2</v>
      </c>
    </row>
    <row r="19" spans="1:10" s="405" customFormat="1" ht="12.75">
      <c r="A19" s="307" t="s">
        <v>418</v>
      </c>
      <c r="B19" s="300">
        <v>-7</v>
      </c>
      <c r="C19" s="300">
        <v>-7</v>
      </c>
      <c r="D19" s="300">
        <v>-55</v>
      </c>
      <c r="E19" s="300">
        <v>-11</v>
      </c>
      <c r="F19" s="300">
        <v>-41</v>
      </c>
      <c r="G19" s="300"/>
      <c r="H19" s="300"/>
      <c r="I19" s="300"/>
      <c r="J19" s="300"/>
    </row>
    <row r="20" spans="1:10" s="405" customFormat="1" ht="12.75">
      <c r="A20" s="303" t="s">
        <v>419</v>
      </c>
      <c r="B20" s="305"/>
      <c r="C20" s="305">
        <v>1</v>
      </c>
      <c r="D20" s="305">
        <v>5</v>
      </c>
      <c r="E20" s="305">
        <v>0</v>
      </c>
      <c r="F20" s="305">
        <v>0</v>
      </c>
      <c r="G20" s="305">
        <v>3</v>
      </c>
      <c r="H20" s="305">
        <f>+H21-H18</f>
        <v>-7</v>
      </c>
      <c r="I20" s="305">
        <v>4</v>
      </c>
      <c r="J20" s="305">
        <v>-4</v>
      </c>
    </row>
    <row r="21" spans="1:10" s="405" customFormat="1" ht="12.75">
      <c r="A21" s="306" t="s">
        <v>420</v>
      </c>
      <c r="B21" s="297">
        <v>19</v>
      </c>
      <c r="C21" s="297">
        <v>22</v>
      </c>
      <c r="D21" s="297">
        <v>-34</v>
      </c>
      <c r="E21" s="297">
        <v>83</v>
      </c>
      <c r="F21" s="297">
        <v>-22</v>
      </c>
      <c r="G21" s="297">
        <v>12</v>
      </c>
      <c r="H21" s="297">
        <v>-13</v>
      </c>
      <c r="I21" s="297">
        <v>9</v>
      </c>
      <c r="J21" s="297">
        <v>-6</v>
      </c>
    </row>
    <row r="22" spans="1:10" s="405" customFormat="1" ht="12.75">
      <c r="A22" s="307" t="s">
        <v>417</v>
      </c>
      <c r="B22" s="300">
        <v>225</v>
      </c>
      <c r="C22" s="300">
        <v>259</v>
      </c>
      <c r="D22" s="300">
        <f>17+167</f>
        <v>184</v>
      </c>
      <c r="E22" s="300">
        <v>237</v>
      </c>
      <c r="F22" s="300">
        <v>61</v>
      </c>
      <c r="G22" s="300">
        <v>255</v>
      </c>
      <c r="H22" s="300">
        <v>68</v>
      </c>
      <c r="I22" s="300">
        <v>77</v>
      </c>
      <c r="J22" s="300">
        <v>44</v>
      </c>
    </row>
    <row r="23" spans="1:10" s="405" customFormat="1" ht="12.75">
      <c r="A23" s="307" t="s">
        <v>418</v>
      </c>
      <c r="B23" s="300">
        <v>90</v>
      </c>
      <c r="C23" s="300">
        <v>144</v>
      </c>
      <c r="D23" s="300">
        <v>46</v>
      </c>
      <c r="E23" s="300">
        <v>51</v>
      </c>
      <c r="F23" s="300">
        <v>26</v>
      </c>
      <c r="G23" s="300">
        <v>74</v>
      </c>
      <c r="H23" s="300">
        <v>49</v>
      </c>
      <c r="I23" s="300">
        <v>56</v>
      </c>
      <c r="J23" s="300">
        <v>23</v>
      </c>
    </row>
    <row r="24" spans="1:10" s="405" customFormat="1" ht="12.75">
      <c r="A24" s="307" t="s">
        <v>419</v>
      </c>
      <c r="B24" s="300">
        <f>247+1</f>
        <v>248</v>
      </c>
      <c r="C24" s="300">
        <v>727</v>
      </c>
      <c r="D24" s="300">
        <f>-108-1</f>
        <v>-109</v>
      </c>
      <c r="E24" s="300">
        <v>-83</v>
      </c>
      <c r="F24" s="300">
        <v>-639</v>
      </c>
      <c r="G24" s="300">
        <v>-136</v>
      </c>
      <c r="H24" s="300">
        <f>+H25-H23-H22</f>
        <v>-239</v>
      </c>
      <c r="I24" s="300">
        <v>288</v>
      </c>
      <c r="J24" s="300">
        <v>-232</v>
      </c>
    </row>
    <row r="25" spans="1:10" s="405" customFormat="1" ht="12.75">
      <c r="A25" s="312" t="s">
        <v>421</v>
      </c>
      <c r="B25" s="684">
        <v>563</v>
      </c>
      <c r="C25" s="684">
        <v>1130</v>
      </c>
      <c r="D25" s="684">
        <v>121</v>
      </c>
      <c r="E25" s="684">
        <v>205</v>
      </c>
      <c r="F25" s="684">
        <v>-552</v>
      </c>
      <c r="G25" s="684">
        <v>193</v>
      </c>
      <c r="H25" s="684">
        <v>-122</v>
      </c>
      <c r="I25" s="684">
        <f>+I22+I23+I24</f>
        <v>421</v>
      </c>
      <c r="J25" s="684">
        <f>+J22+J23+J24</f>
        <v>-165</v>
      </c>
    </row>
    <row r="26" spans="1:10" s="405" customFormat="1" ht="12.75">
      <c r="A26" s="685" t="s">
        <v>422</v>
      </c>
      <c r="B26" s="684">
        <v>582</v>
      </c>
      <c r="C26" s="684">
        <v>1152</v>
      </c>
      <c r="D26" s="684">
        <v>87</v>
      </c>
      <c r="E26" s="684">
        <v>288</v>
      </c>
      <c r="F26" s="684">
        <v>-574</v>
      </c>
      <c r="G26" s="684">
        <f>+G25+G21</f>
        <v>205</v>
      </c>
      <c r="H26" s="684">
        <f>+H25+H21</f>
        <v>-135</v>
      </c>
      <c r="I26" s="684">
        <f>+I21+I25</f>
        <v>430</v>
      </c>
      <c r="J26" s="684">
        <f>+J21+J25</f>
        <v>-171</v>
      </c>
    </row>
    <row r="27" spans="1:10" s="405" customFormat="1" ht="12.75">
      <c r="A27" s="307" t="s">
        <v>417</v>
      </c>
      <c r="B27" s="300">
        <v>-1194</v>
      </c>
      <c r="C27" s="300">
        <v>2183</v>
      </c>
      <c r="D27" s="300">
        <v>1874</v>
      </c>
      <c r="E27" s="300">
        <v>799</v>
      </c>
      <c r="F27" s="300">
        <v>1317</v>
      </c>
      <c r="G27" s="300">
        <v>655</v>
      </c>
      <c r="H27" s="300">
        <v>240</v>
      </c>
      <c r="I27" s="300">
        <v>649</v>
      </c>
      <c r="J27" s="300">
        <v>178</v>
      </c>
    </row>
    <row r="28" spans="1:10" s="405" customFormat="1" ht="12.75">
      <c r="A28" s="307" t="s">
        <v>418</v>
      </c>
      <c r="B28" s="300">
        <v>141</v>
      </c>
      <c r="C28" s="300">
        <v>1020</v>
      </c>
      <c r="D28" s="300">
        <v>354</v>
      </c>
      <c r="E28" s="300">
        <v>253</v>
      </c>
      <c r="F28" s="300">
        <v>-572</v>
      </c>
      <c r="G28" s="300">
        <v>171</v>
      </c>
      <c r="H28" s="300">
        <v>-72</v>
      </c>
      <c r="I28" s="300">
        <v>-33</v>
      </c>
      <c r="J28" s="300">
        <v>-37</v>
      </c>
    </row>
    <row r="29" spans="1:10" s="405" customFormat="1" ht="12.75">
      <c r="A29" s="303" t="s">
        <v>419</v>
      </c>
      <c r="B29" s="305">
        <v>29</v>
      </c>
      <c r="C29" s="305">
        <v>32</v>
      </c>
      <c r="D29" s="305">
        <v>9</v>
      </c>
      <c r="E29" s="305">
        <v>6</v>
      </c>
      <c r="F29" s="305">
        <v>-15</v>
      </c>
      <c r="G29" s="305">
        <v>3</v>
      </c>
      <c r="H29" s="305">
        <v>0</v>
      </c>
      <c r="I29" s="305">
        <v>3</v>
      </c>
      <c r="J29" s="305">
        <v>-1</v>
      </c>
    </row>
    <row r="30" spans="1:10" s="405" customFormat="1" ht="24">
      <c r="A30" s="312" t="s">
        <v>423</v>
      </c>
      <c r="B30" s="684">
        <v>-1024</v>
      </c>
      <c r="C30" s="684">
        <v>3235</v>
      </c>
      <c r="D30" s="684">
        <v>2237</v>
      </c>
      <c r="E30" s="684">
        <f>SUM(E27:E29)</f>
        <v>1058</v>
      </c>
      <c r="F30" s="684">
        <f>SUM(F27:F29)</f>
        <v>730</v>
      </c>
      <c r="G30" s="684">
        <f>SUM(G27:G29)</f>
        <v>829</v>
      </c>
      <c r="H30" s="684">
        <f>SUM(H27:H29)</f>
        <v>168</v>
      </c>
      <c r="I30" s="684">
        <f>+I27+I28+I29</f>
        <v>619</v>
      </c>
      <c r="J30" s="684">
        <f>+J27+J28+J29</f>
        <v>140</v>
      </c>
    </row>
    <row r="31" spans="1:10" s="405" customFormat="1" ht="12.75">
      <c r="A31" s="686" t="s">
        <v>424</v>
      </c>
      <c r="B31" s="297">
        <v>-442</v>
      </c>
      <c r="C31" s="297">
        <v>4387</v>
      </c>
      <c r="D31" s="297">
        <v>2324</v>
      </c>
      <c r="E31" s="297">
        <f>E30+E26</f>
        <v>1346</v>
      </c>
      <c r="F31" s="297">
        <f>F30+F26</f>
        <v>156</v>
      </c>
      <c r="G31" s="297">
        <f>G30+G26</f>
        <v>1034</v>
      </c>
      <c r="H31" s="297">
        <f>H30+H26</f>
        <v>33</v>
      </c>
      <c r="I31" s="297">
        <f>+I26+I30</f>
        <v>1049</v>
      </c>
      <c r="J31" s="297">
        <f>+J26+J30</f>
        <v>-31</v>
      </c>
    </row>
  </sheetData>
  <printOptions/>
  <pageMargins left="0.75" right="0.75" top="1" bottom="1" header="0.5" footer="0.5"/>
  <pageSetup horizontalDpi="1200" verticalDpi="1200" orientation="portrait" paperSize="9" r:id="rId1"/>
</worksheet>
</file>

<file path=xl/worksheets/sheet29.xml><?xml version="1.0" encoding="utf-8"?>
<worksheet xmlns="http://schemas.openxmlformats.org/spreadsheetml/2006/main" xmlns:r="http://schemas.openxmlformats.org/officeDocument/2006/relationships">
  <dimension ref="A1:J51"/>
  <sheetViews>
    <sheetView showGridLines="0" workbookViewId="0" topLeftCell="A1">
      <selection activeCell="A1" sqref="A1"/>
    </sheetView>
  </sheetViews>
  <sheetFormatPr defaultColWidth="9.140625" defaultRowHeight="12.75"/>
  <cols>
    <col min="1" max="1" width="23.57421875" style="1" bestFit="1" customWidth="1"/>
    <col min="2" max="7" width="9.7109375" style="1" customWidth="1"/>
    <col min="8" max="8" width="8.7109375" style="1" customWidth="1"/>
    <col min="9" max="16384" width="9.140625" style="1" customWidth="1"/>
  </cols>
  <sheetData>
    <row r="1" ht="15">
      <c r="A1" s="156" t="s">
        <v>427</v>
      </c>
    </row>
    <row r="2" spans="1:6" ht="36">
      <c r="A2" s="482"/>
      <c r="B2" s="339" t="s">
        <v>736</v>
      </c>
      <c r="C2" s="339" t="s">
        <v>737</v>
      </c>
      <c r="D2" s="339" t="s">
        <v>741</v>
      </c>
      <c r="E2" s="482" t="s">
        <v>114</v>
      </c>
      <c r="F2" s="482" t="s">
        <v>122</v>
      </c>
    </row>
    <row r="3" spans="1:6" ht="18.75" customHeight="1">
      <c r="A3" s="181" t="s">
        <v>883</v>
      </c>
      <c r="B3" s="176">
        <v>26.1</v>
      </c>
      <c r="C3" s="176">
        <v>10</v>
      </c>
      <c r="D3" s="176">
        <v>5</v>
      </c>
      <c r="E3" s="176">
        <v>6.4</v>
      </c>
      <c r="F3" s="176">
        <v>8.1</v>
      </c>
    </row>
    <row r="4" spans="1:6" ht="12.75">
      <c r="A4" s="181" t="s">
        <v>884</v>
      </c>
      <c r="B4" s="181">
        <v>20.7</v>
      </c>
      <c r="C4" s="366" t="s">
        <v>886</v>
      </c>
      <c r="D4" s="181">
        <v>20.6</v>
      </c>
      <c r="E4" s="366">
        <v>28</v>
      </c>
      <c r="F4" s="215" t="s">
        <v>887</v>
      </c>
    </row>
    <row r="5" spans="1:6" ht="12.75">
      <c r="A5" s="181" t="s">
        <v>426</v>
      </c>
      <c r="B5" s="181">
        <v>0.55</v>
      </c>
      <c r="C5" s="181">
        <v>0.7</v>
      </c>
      <c r="D5" s="181">
        <v>0.68</v>
      </c>
      <c r="E5" s="366">
        <v>0.55</v>
      </c>
      <c r="F5" s="148">
        <v>0.59</v>
      </c>
    </row>
    <row r="6" spans="1:6" ht="12.75">
      <c r="A6" s="181" t="s">
        <v>885</v>
      </c>
      <c r="B6" s="181">
        <v>28</v>
      </c>
      <c r="C6" s="181">
        <v>26</v>
      </c>
      <c r="D6" s="181">
        <v>28</v>
      </c>
      <c r="E6" s="181">
        <v>12</v>
      </c>
      <c r="F6" s="148">
        <v>12.2</v>
      </c>
    </row>
    <row r="7" spans="1:7" ht="12.75">
      <c r="A7" s="181"/>
      <c r="B7" s="484"/>
      <c r="C7" s="484"/>
      <c r="D7" s="484"/>
      <c r="E7" s="484"/>
      <c r="F7" s="484"/>
      <c r="G7" s="148"/>
    </row>
    <row r="8" spans="1:7" ht="12.75">
      <c r="A8" s="485" t="s">
        <v>428</v>
      </c>
      <c r="B8" s="334" t="s">
        <v>888</v>
      </c>
      <c r="C8" s="43"/>
      <c r="D8" s="43"/>
      <c r="E8" s="484"/>
      <c r="F8" s="484"/>
      <c r="G8" s="148"/>
    </row>
    <row r="9" spans="1:7" ht="12.75">
      <c r="A9" s="485" t="s">
        <v>425</v>
      </c>
      <c r="B9" s="334" t="s">
        <v>889</v>
      </c>
      <c r="C9" s="334"/>
      <c r="D9" s="43"/>
      <c r="E9" s="484"/>
      <c r="F9" s="484"/>
      <c r="G9" s="148"/>
    </row>
    <row r="10" spans="1:7" ht="12.75">
      <c r="A10" s="485"/>
      <c r="B10" s="334" t="s">
        <v>890</v>
      </c>
      <c r="C10" s="43"/>
      <c r="D10" s="43"/>
      <c r="E10" s="484"/>
      <c r="F10" s="484"/>
      <c r="G10" s="148"/>
    </row>
    <row r="11" spans="1:7" ht="12.75">
      <c r="A11" s="485"/>
      <c r="B11" s="334"/>
      <c r="C11" s="43"/>
      <c r="D11" s="43"/>
      <c r="E11" s="484"/>
      <c r="F11" s="484"/>
      <c r="G11" s="148"/>
    </row>
    <row r="12" ht="15">
      <c r="A12" s="156" t="s">
        <v>0</v>
      </c>
    </row>
    <row r="14" spans="1:8" ht="12.75">
      <c r="A14" s="228" t="s">
        <v>434</v>
      </c>
      <c r="B14" s="229"/>
      <c r="C14" s="229"/>
      <c r="D14" s="229"/>
      <c r="E14" s="229"/>
      <c r="F14" s="229"/>
      <c r="G14" s="229"/>
      <c r="H14" s="230"/>
    </row>
    <row r="15" spans="1:10" ht="24">
      <c r="A15" s="231" t="s">
        <v>66</v>
      </c>
      <c r="B15" s="232" t="s">
        <v>176</v>
      </c>
      <c r="C15" s="232" t="s">
        <v>177</v>
      </c>
      <c r="D15" s="232" t="s">
        <v>178</v>
      </c>
      <c r="E15" s="232" t="s">
        <v>179</v>
      </c>
      <c r="F15" s="232" t="s">
        <v>180</v>
      </c>
      <c r="G15" s="232" t="s">
        <v>181</v>
      </c>
      <c r="H15" s="232" t="s">
        <v>182</v>
      </c>
      <c r="I15" s="232" t="s">
        <v>698</v>
      </c>
      <c r="J15" s="232" t="s">
        <v>825</v>
      </c>
    </row>
    <row r="16" spans="1:10" ht="12.75">
      <c r="A16" s="229" t="s">
        <v>429</v>
      </c>
      <c r="B16" s="233">
        <v>1080.3480000000002</v>
      </c>
      <c r="C16" s="233">
        <v>1019.33</v>
      </c>
      <c r="D16" s="233">
        <v>1003.25</v>
      </c>
      <c r="E16" s="233">
        <v>993.68</v>
      </c>
      <c r="F16" s="233">
        <v>1007.9390000000001</v>
      </c>
      <c r="G16" s="233">
        <v>984.226</v>
      </c>
      <c r="H16" s="233">
        <v>998.3259999999999</v>
      </c>
      <c r="I16" s="233">
        <v>971</v>
      </c>
      <c r="J16" s="233">
        <v>1006</v>
      </c>
    </row>
    <row r="17" spans="1:10" ht="12.75">
      <c r="A17" s="229" t="s">
        <v>101</v>
      </c>
      <c r="B17" s="234">
        <v>578.1</v>
      </c>
      <c r="C17" s="234">
        <v>534.743</v>
      </c>
      <c r="D17" s="234">
        <v>517.638</v>
      </c>
      <c r="E17" s="234">
        <v>508.252</v>
      </c>
      <c r="F17" s="234">
        <v>519.542</v>
      </c>
      <c r="G17" s="234">
        <v>496.874</v>
      </c>
      <c r="H17" s="234">
        <v>504.224</v>
      </c>
      <c r="I17" s="234">
        <v>510</v>
      </c>
      <c r="J17" s="234">
        <v>522</v>
      </c>
    </row>
    <row r="18" spans="1:10" ht="12.75">
      <c r="A18" s="229" t="s">
        <v>430</v>
      </c>
      <c r="B18" s="234">
        <v>303.847</v>
      </c>
      <c r="C18" s="234">
        <v>304.381</v>
      </c>
      <c r="D18" s="234">
        <v>311.375</v>
      </c>
      <c r="E18" s="234">
        <v>315.959</v>
      </c>
      <c r="F18" s="234">
        <v>319.127</v>
      </c>
      <c r="G18" s="234">
        <v>321.954</v>
      </c>
      <c r="H18" s="234">
        <v>332.328</v>
      </c>
      <c r="I18" s="234">
        <v>291</v>
      </c>
      <c r="J18" s="234">
        <v>304</v>
      </c>
    </row>
    <row r="19" spans="1:10" ht="12.75">
      <c r="A19" s="235" t="s">
        <v>111</v>
      </c>
      <c r="B19" s="234">
        <v>25.951</v>
      </c>
      <c r="C19" s="234">
        <v>23.368</v>
      </c>
      <c r="D19" s="234">
        <v>22.415</v>
      </c>
      <c r="E19" s="234">
        <v>24.398</v>
      </c>
      <c r="F19" s="234">
        <v>24.704</v>
      </c>
      <c r="G19" s="234">
        <v>24.872</v>
      </c>
      <c r="H19" s="234">
        <v>26.785</v>
      </c>
      <c r="I19" s="234">
        <v>27</v>
      </c>
      <c r="J19" s="234">
        <v>27</v>
      </c>
    </row>
    <row r="20" spans="1:10" ht="12.75">
      <c r="A20" s="229" t="s">
        <v>122</v>
      </c>
      <c r="B20" s="236">
        <v>132.558</v>
      </c>
      <c r="C20" s="236">
        <v>121.28</v>
      </c>
      <c r="D20" s="236">
        <v>115.036</v>
      </c>
      <c r="E20" s="236">
        <v>104.211</v>
      </c>
      <c r="F20" s="236">
        <v>99.015</v>
      </c>
      <c r="G20" s="236">
        <v>95.182</v>
      </c>
      <c r="H20" s="236">
        <v>90.878</v>
      </c>
      <c r="I20" s="236">
        <v>90</v>
      </c>
      <c r="J20" s="236">
        <v>92</v>
      </c>
    </row>
    <row r="21" spans="1:10" ht="12.75">
      <c r="A21" s="229" t="s">
        <v>149</v>
      </c>
      <c r="B21" s="236">
        <v>39.892</v>
      </c>
      <c r="C21" s="236">
        <v>35.558</v>
      </c>
      <c r="D21" s="236">
        <v>36.786</v>
      </c>
      <c r="E21" s="236">
        <v>40.86</v>
      </c>
      <c r="F21" s="236">
        <v>45.551</v>
      </c>
      <c r="G21" s="236">
        <v>45.344</v>
      </c>
      <c r="H21" s="236">
        <v>44.111</v>
      </c>
      <c r="I21" s="236">
        <v>53</v>
      </c>
      <c r="J21" s="236">
        <v>61</v>
      </c>
    </row>
    <row r="22" spans="1:8" ht="12.75">
      <c r="A22" s="227"/>
      <c r="B22" s="227"/>
      <c r="C22" s="227"/>
      <c r="D22" s="227"/>
      <c r="E22" s="227"/>
      <c r="F22" s="227"/>
      <c r="G22" s="227"/>
      <c r="H22" s="227"/>
    </row>
    <row r="23" spans="1:8" ht="12.75">
      <c r="A23" s="228" t="s">
        <v>435</v>
      </c>
      <c r="B23" s="229"/>
      <c r="C23" s="229"/>
      <c r="D23" s="229"/>
      <c r="E23" s="229"/>
      <c r="F23" s="229"/>
      <c r="G23" s="229"/>
      <c r="H23" s="230"/>
    </row>
    <row r="24" spans="1:10" ht="24">
      <c r="A24" s="231" t="s">
        <v>66</v>
      </c>
      <c r="B24" s="232" t="s">
        <v>176</v>
      </c>
      <c r="C24" s="232" t="s">
        <v>177</v>
      </c>
      <c r="D24" s="232" t="s">
        <v>178</v>
      </c>
      <c r="E24" s="232" t="s">
        <v>179</v>
      </c>
      <c r="F24" s="232" t="s">
        <v>180</v>
      </c>
      <c r="G24" s="232" t="s">
        <v>181</v>
      </c>
      <c r="H24" s="232" t="s">
        <v>182</v>
      </c>
      <c r="I24" s="232" t="s">
        <v>698</v>
      </c>
      <c r="J24" s="232" t="s">
        <v>825</v>
      </c>
    </row>
    <row r="25" spans="1:10" ht="12.75">
      <c r="A25" s="229" t="s">
        <v>429</v>
      </c>
      <c r="B25" s="233">
        <v>789.582</v>
      </c>
      <c r="C25" s="233">
        <v>747.3859999999999</v>
      </c>
      <c r="D25" s="233">
        <v>730.492</v>
      </c>
      <c r="E25" s="233">
        <v>723.271</v>
      </c>
      <c r="F25" s="233">
        <v>714.185</v>
      </c>
      <c r="G25" s="233">
        <v>711.381</v>
      </c>
      <c r="H25" s="233">
        <v>716.126</v>
      </c>
      <c r="I25" s="233">
        <v>678</v>
      </c>
      <c r="J25" s="233">
        <v>678</v>
      </c>
    </row>
    <row r="26" spans="1:10" ht="12.75">
      <c r="A26" s="229" t="s">
        <v>101</v>
      </c>
      <c r="B26" s="234">
        <v>445.851</v>
      </c>
      <c r="C26" s="234">
        <v>425.429</v>
      </c>
      <c r="D26" s="234">
        <v>403.975</v>
      </c>
      <c r="E26" s="234">
        <v>393.642</v>
      </c>
      <c r="F26" s="234">
        <v>387.926</v>
      </c>
      <c r="G26" s="234">
        <v>388.195</v>
      </c>
      <c r="H26" s="234">
        <v>386.938</v>
      </c>
      <c r="I26" s="234">
        <v>387</v>
      </c>
      <c r="J26" s="234">
        <v>375</v>
      </c>
    </row>
    <row r="27" spans="1:10" ht="12.75">
      <c r="A27" s="229" t="s">
        <v>430</v>
      </c>
      <c r="B27" s="234">
        <v>152.686</v>
      </c>
      <c r="C27" s="234">
        <v>148.485</v>
      </c>
      <c r="D27" s="234">
        <v>149.563</v>
      </c>
      <c r="E27" s="234">
        <v>160.088</v>
      </c>
      <c r="F27" s="234">
        <v>162.528</v>
      </c>
      <c r="G27" s="234">
        <v>162.104</v>
      </c>
      <c r="H27" s="234">
        <v>168.097</v>
      </c>
      <c r="I27" s="234">
        <v>131.4</v>
      </c>
      <c r="J27" s="234">
        <v>133</v>
      </c>
    </row>
    <row r="28" spans="1:10" ht="12.75">
      <c r="A28" s="235" t="s">
        <v>111</v>
      </c>
      <c r="B28" s="234">
        <v>34.531</v>
      </c>
      <c r="C28" s="234">
        <v>30.401</v>
      </c>
      <c r="D28" s="234">
        <v>31.448</v>
      </c>
      <c r="E28" s="234">
        <v>31.256</v>
      </c>
      <c r="F28" s="234">
        <v>31.822</v>
      </c>
      <c r="G28" s="234">
        <v>31.354</v>
      </c>
      <c r="H28" s="234">
        <v>32.747</v>
      </c>
      <c r="I28" s="234">
        <v>31.7</v>
      </c>
      <c r="J28" s="234">
        <v>30</v>
      </c>
    </row>
    <row r="29" spans="1:10" ht="12.75">
      <c r="A29" s="229" t="s">
        <v>122</v>
      </c>
      <c r="B29" s="236">
        <v>108.856</v>
      </c>
      <c r="C29" s="236">
        <v>98.594</v>
      </c>
      <c r="D29" s="236">
        <v>100.828</v>
      </c>
      <c r="E29" s="236">
        <v>92.028</v>
      </c>
      <c r="F29" s="236">
        <v>88.783</v>
      </c>
      <c r="G29" s="236">
        <v>83.598</v>
      </c>
      <c r="H29" s="236">
        <v>79.287</v>
      </c>
      <c r="I29" s="236">
        <v>77.2</v>
      </c>
      <c r="J29" s="236">
        <v>81</v>
      </c>
    </row>
    <row r="30" spans="1:10" ht="12.75">
      <c r="A30" s="229" t="s">
        <v>149</v>
      </c>
      <c r="B30" s="236">
        <v>47.658</v>
      </c>
      <c r="C30" s="236">
        <v>44.477</v>
      </c>
      <c r="D30" s="236">
        <v>44.678</v>
      </c>
      <c r="E30" s="236">
        <v>46.257</v>
      </c>
      <c r="F30" s="236">
        <v>43.126</v>
      </c>
      <c r="G30" s="236">
        <v>46.13</v>
      </c>
      <c r="H30" s="236">
        <v>49.057</v>
      </c>
      <c r="I30" s="236">
        <v>50.7</v>
      </c>
      <c r="J30" s="236">
        <v>59</v>
      </c>
    </row>
    <row r="33" spans="1:8" ht="12.75">
      <c r="A33" s="237" t="s">
        <v>738</v>
      </c>
      <c r="B33" s="235"/>
      <c r="C33" s="235"/>
      <c r="D33" s="235"/>
      <c r="E33" s="235"/>
      <c r="F33" s="235"/>
      <c r="G33" s="235"/>
      <c r="H33" s="238"/>
    </row>
    <row r="34" spans="1:10" ht="24">
      <c r="A34" s="239"/>
      <c r="B34" s="240" t="s">
        <v>176</v>
      </c>
      <c r="C34" s="240" t="s">
        <v>177</v>
      </c>
      <c r="D34" s="240" t="s">
        <v>178</v>
      </c>
      <c r="E34" s="240" t="s">
        <v>179</v>
      </c>
      <c r="F34" s="240" t="s">
        <v>180</v>
      </c>
      <c r="G34" s="240" t="s">
        <v>181</v>
      </c>
      <c r="H34" s="240" t="s">
        <v>182</v>
      </c>
      <c r="I34" s="240" t="s">
        <v>698</v>
      </c>
      <c r="J34" s="240" t="s">
        <v>825</v>
      </c>
    </row>
    <row r="35" spans="1:10" ht="12.75">
      <c r="A35" s="235" t="s">
        <v>740</v>
      </c>
      <c r="B35" s="241">
        <v>-0.1</v>
      </c>
      <c r="C35" s="241">
        <v>0.99</v>
      </c>
      <c r="D35" s="241">
        <v>1.6</v>
      </c>
      <c r="E35" s="241">
        <v>3.3</v>
      </c>
      <c r="F35" s="241">
        <v>8.35</v>
      </c>
      <c r="G35" s="241">
        <v>8.48</v>
      </c>
      <c r="H35" s="241">
        <v>14.62</v>
      </c>
      <c r="I35" s="241">
        <v>14.06</v>
      </c>
      <c r="J35" s="241">
        <v>13.93</v>
      </c>
    </row>
    <row r="36" spans="1:10" ht="12.75">
      <c r="A36" s="235" t="s">
        <v>101</v>
      </c>
      <c r="B36" s="234">
        <v>26.264615377132593</v>
      </c>
      <c r="C36" s="234">
        <v>23.171282051282052</v>
      </c>
      <c r="D36" s="234">
        <v>19.897435891767113</v>
      </c>
      <c r="E36" s="234">
        <v>17.125668293929316</v>
      </c>
      <c r="F36" s="234">
        <v>23.785948815872203</v>
      </c>
      <c r="G36" s="234">
        <v>21.093417229487272</v>
      </c>
      <c r="H36" s="234">
        <v>19.910027256220133</v>
      </c>
      <c r="I36" s="234">
        <v>19.678445871444755</v>
      </c>
      <c r="J36" s="234">
        <v>21.694323144104803</v>
      </c>
    </row>
    <row r="37" spans="1:10" ht="12.75">
      <c r="A37" s="235" t="s">
        <v>430</v>
      </c>
      <c r="B37" s="234">
        <v>17.32148148148148</v>
      </c>
      <c r="C37" s="234">
        <v>19.322222222222223</v>
      </c>
      <c r="D37" s="234">
        <v>20.85703703703704</v>
      </c>
      <c r="E37" s="234">
        <v>12.756480161060312</v>
      </c>
      <c r="F37" s="234">
        <v>12.722704846081667</v>
      </c>
      <c r="G37" s="234">
        <v>16.518702833328213</v>
      </c>
      <c r="H37" s="234">
        <v>16.00983405039951</v>
      </c>
      <c r="I37" s="234">
        <v>16.222389994494407</v>
      </c>
      <c r="J37" s="234">
        <v>18.88431623510879</v>
      </c>
    </row>
    <row r="38" spans="1:10" ht="12.75">
      <c r="A38" s="235" t="s">
        <v>111</v>
      </c>
      <c r="B38" s="234">
        <v>13.352727248449588</v>
      </c>
      <c r="C38" s="234">
        <v>14.609454518891901</v>
      </c>
      <c r="D38" s="234">
        <v>21.050181779908762</v>
      </c>
      <c r="E38" s="234">
        <v>17.662900479801888</v>
      </c>
      <c r="F38" s="234">
        <v>21.02432089752949</v>
      </c>
      <c r="G38" s="234">
        <v>15.237513131506065</v>
      </c>
      <c r="H38" s="234">
        <v>27.431687780491963</v>
      </c>
      <c r="I38" s="234">
        <v>23.14696926624443</v>
      </c>
      <c r="J38" s="234">
        <v>18.040137847151836</v>
      </c>
    </row>
    <row r="39" spans="1:10" ht="12.75">
      <c r="A39" s="235" t="s">
        <v>431</v>
      </c>
      <c r="B39" s="234">
        <v>26.96941176470588</v>
      </c>
      <c r="C39" s="234">
        <v>28.781176470588235</v>
      </c>
      <c r="D39" s="234">
        <v>29.50588235294118</v>
      </c>
      <c r="E39" s="234">
        <v>34.144</v>
      </c>
      <c r="F39" s="234">
        <v>29.509333333333334</v>
      </c>
      <c r="G39" s="234">
        <v>32.032</v>
      </c>
      <c r="H39" s="234">
        <v>29.685333333333332</v>
      </c>
      <c r="I39" s="234">
        <v>28.105</v>
      </c>
      <c r="J39" s="234">
        <v>27.885</v>
      </c>
    </row>
    <row r="40" spans="1:10" ht="12.75">
      <c r="A40" s="235" t="s">
        <v>432</v>
      </c>
      <c r="B40" s="234">
        <v>47.4</v>
      </c>
      <c r="C40" s="234">
        <v>40.4</v>
      </c>
      <c r="D40" s="234">
        <v>38.3</v>
      </c>
      <c r="E40" s="234">
        <v>45.6</v>
      </c>
      <c r="F40" s="234">
        <v>41.7</v>
      </c>
      <c r="G40" s="234">
        <v>56.5</v>
      </c>
      <c r="H40" s="234">
        <v>46.9</v>
      </c>
      <c r="I40" s="234">
        <v>29.6</v>
      </c>
      <c r="J40" s="234">
        <v>57.9</v>
      </c>
    </row>
    <row r="41" spans="1:10" ht="12.75">
      <c r="A41" s="235" t="s">
        <v>122</v>
      </c>
      <c r="B41" s="242" t="s">
        <v>433</v>
      </c>
      <c r="C41" s="242" t="s">
        <v>433</v>
      </c>
      <c r="D41" s="242" t="s">
        <v>433</v>
      </c>
      <c r="E41" s="242" t="s">
        <v>567</v>
      </c>
      <c r="F41" s="242" t="s">
        <v>567</v>
      </c>
      <c r="G41" s="242">
        <v>17.30608474576271</v>
      </c>
      <c r="H41" s="242">
        <v>25.698640677966104</v>
      </c>
      <c r="I41" s="242">
        <v>37.300786521628496</v>
      </c>
      <c r="J41" s="242">
        <v>44.12382643491309</v>
      </c>
    </row>
    <row r="42" spans="1:10" ht="12.75">
      <c r="A42" s="235"/>
      <c r="B42" s="243"/>
      <c r="C42" s="243"/>
      <c r="D42" s="243"/>
      <c r="E42" s="243"/>
      <c r="F42" s="243"/>
      <c r="G42" s="243"/>
      <c r="H42" s="243"/>
      <c r="I42" s="243"/>
      <c r="J42" s="243"/>
    </row>
    <row r="43" spans="1:10" ht="12.75">
      <c r="A43" s="237" t="s">
        <v>739</v>
      </c>
      <c r="B43" s="243"/>
      <c r="C43" s="243"/>
      <c r="D43" s="243"/>
      <c r="E43" s="243"/>
      <c r="F43" s="243"/>
      <c r="G43" s="243"/>
      <c r="H43" s="243"/>
      <c r="I43" s="243"/>
      <c r="J43" s="243"/>
    </row>
    <row r="44" spans="1:10" ht="24">
      <c r="A44" s="239"/>
      <c r="B44" s="240" t="s">
        <v>176</v>
      </c>
      <c r="C44" s="240" t="s">
        <v>177</v>
      </c>
      <c r="D44" s="240" t="s">
        <v>178</v>
      </c>
      <c r="E44" s="240" t="s">
        <v>179</v>
      </c>
      <c r="F44" s="240" t="s">
        <v>180</v>
      </c>
      <c r="G44" s="240" t="s">
        <v>181</v>
      </c>
      <c r="H44" s="240" t="s">
        <v>182</v>
      </c>
      <c r="I44" s="240" t="s">
        <v>698</v>
      </c>
      <c r="J44" s="240" t="s">
        <v>825</v>
      </c>
    </row>
    <row r="45" spans="1:10" ht="12.75">
      <c r="A45" s="235" t="s">
        <v>740</v>
      </c>
      <c r="B45" s="241">
        <v>2.54</v>
      </c>
      <c r="C45" s="241">
        <v>2</v>
      </c>
      <c r="D45" s="241">
        <v>1.89</v>
      </c>
      <c r="E45" s="241">
        <v>3.3</v>
      </c>
      <c r="F45" s="241">
        <v>5.82</v>
      </c>
      <c r="G45" s="241">
        <v>6.7</v>
      </c>
      <c r="H45" s="241">
        <v>8.65</v>
      </c>
      <c r="I45" s="241">
        <v>14.06</v>
      </c>
      <c r="J45" s="241">
        <v>13.96</v>
      </c>
    </row>
    <row r="46" spans="1:10" ht="12.75">
      <c r="A46" s="235" t="s">
        <v>101</v>
      </c>
      <c r="B46" s="234">
        <v>25.345641018420046</v>
      </c>
      <c r="C46" s="234">
        <v>24.623589743589744</v>
      </c>
      <c r="D46" s="234">
        <v>23.43999999332194</v>
      </c>
      <c r="E46" s="234">
        <v>17.125690756286232</v>
      </c>
      <c r="F46" s="234">
        <v>20.45162712129959</v>
      </c>
      <c r="G46" s="234">
        <v>20.665438247019214</v>
      </c>
      <c r="H46" s="234">
        <v>20.476988342019784</v>
      </c>
      <c r="I46" s="234">
        <v>19.678445871444755</v>
      </c>
      <c r="J46" s="234">
        <v>20.701369550358798</v>
      </c>
    </row>
    <row r="47" spans="1:10" ht="12.75">
      <c r="A47" s="235" t="s">
        <v>430</v>
      </c>
      <c r="B47" s="234">
        <v>19.52777777777778</v>
      </c>
      <c r="C47" s="234">
        <v>19.45925925925926</v>
      </c>
      <c r="D47" s="234">
        <v>19.808703703703703</v>
      </c>
      <c r="E47" s="234">
        <v>12.756519473419525</v>
      </c>
      <c r="F47" s="234">
        <v>12.739300440746723</v>
      </c>
      <c r="G47" s="234">
        <v>14.002686359815392</v>
      </c>
      <c r="H47" s="234">
        <v>14.505368563753015</v>
      </c>
      <c r="I47" s="234">
        <v>16.222389994494407</v>
      </c>
      <c r="J47" s="234">
        <v>17.568891406447786</v>
      </c>
    </row>
    <row r="48" spans="1:10" ht="12.75">
      <c r="A48" s="235" t="s">
        <v>111</v>
      </c>
      <c r="B48" s="234">
        <v>12.095999978007272</v>
      </c>
      <c r="C48" s="234">
        <v>12.916363612879339</v>
      </c>
      <c r="D48" s="234">
        <v>14.949818154636695</v>
      </c>
      <c r="E48" s="234">
        <v>17.662873518017324</v>
      </c>
      <c r="F48" s="234">
        <v>19.1487215369459</v>
      </c>
      <c r="G48" s="234">
        <v>17.778091453130816</v>
      </c>
      <c r="H48" s="234">
        <v>20.172498153263412</v>
      </c>
      <c r="I48" s="234">
        <v>23.14696926624443</v>
      </c>
      <c r="J48" s="234">
        <v>20.621128833877876</v>
      </c>
    </row>
    <row r="49" spans="1:10" ht="12.75">
      <c r="A49" s="235" t="s">
        <v>431</v>
      </c>
      <c r="B49" s="234">
        <v>25.59764705882353</v>
      </c>
      <c r="C49" s="234">
        <v>26.658823529411766</v>
      </c>
      <c r="D49" s="234">
        <v>27.370588235294118</v>
      </c>
      <c r="E49" s="234">
        <v>34.144</v>
      </c>
      <c r="F49" s="234">
        <v>31.824091514221486</v>
      </c>
      <c r="G49" s="234">
        <v>31.89511111111111</v>
      </c>
      <c r="H49" s="234">
        <v>31.342666666666666</v>
      </c>
      <c r="I49" s="234">
        <v>28.105</v>
      </c>
      <c r="J49" s="234">
        <v>27.995654748375426</v>
      </c>
    </row>
    <row r="50" spans="1:10" ht="12.75">
      <c r="A50" s="235" t="s">
        <v>432</v>
      </c>
      <c r="B50" s="234">
        <v>38.7</v>
      </c>
      <c r="C50" s="234">
        <v>39.3</v>
      </c>
      <c r="D50" s="234">
        <v>39</v>
      </c>
      <c r="E50" s="234">
        <v>45.6</v>
      </c>
      <c r="F50" s="234">
        <v>40.1</v>
      </c>
      <c r="G50" s="234">
        <v>54.1</v>
      </c>
      <c r="H50" s="234">
        <v>46.7</v>
      </c>
      <c r="I50" s="234">
        <v>29.6</v>
      </c>
      <c r="J50" s="234">
        <v>43.7</v>
      </c>
    </row>
    <row r="51" spans="1:10" ht="12.75">
      <c r="A51" s="235" t="s">
        <v>122</v>
      </c>
      <c r="B51" s="242" t="s">
        <v>433</v>
      </c>
      <c r="C51" s="242" t="s">
        <v>433</v>
      </c>
      <c r="D51" s="242" t="s">
        <v>433</v>
      </c>
      <c r="E51" s="242" t="s">
        <v>567</v>
      </c>
      <c r="F51" s="242" t="s">
        <v>567</v>
      </c>
      <c r="G51" s="242" t="s">
        <v>567</v>
      </c>
      <c r="H51" s="242">
        <v>2.2</v>
      </c>
      <c r="I51" s="242">
        <v>37.300786521628496</v>
      </c>
      <c r="J51" s="242">
        <v>40.65701924853132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39"/>
  <sheetViews>
    <sheetView showGridLines="0" workbookViewId="0" topLeftCell="A1">
      <selection activeCell="A1" sqref="A1"/>
    </sheetView>
  </sheetViews>
  <sheetFormatPr defaultColWidth="9.140625" defaultRowHeight="12.75"/>
  <cols>
    <col min="1" max="1" width="30.57421875" style="1" customWidth="1"/>
    <col min="2" max="3" width="6.7109375" style="1" customWidth="1"/>
    <col min="4" max="4" width="5.7109375" style="1" customWidth="1"/>
    <col min="5" max="5" width="9.140625" style="1" customWidth="1"/>
    <col min="6" max="6" width="6.00390625" style="1" bestFit="1" customWidth="1"/>
    <col min="7" max="7" width="5.140625" style="1" customWidth="1"/>
    <col min="8" max="9" width="9.140625" style="1" customWidth="1"/>
    <col min="10" max="10" width="5.7109375" style="1" customWidth="1"/>
    <col min="11" max="16384" width="9.140625" style="1" customWidth="1"/>
  </cols>
  <sheetData>
    <row r="1" ht="15">
      <c r="A1" s="421" t="s">
        <v>90</v>
      </c>
    </row>
    <row r="3" spans="1:11" ht="12.75">
      <c r="A3" s="521"/>
      <c r="B3" s="2" t="s">
        <v>198</v>
      </c>
      <c r="C3" s="2" t="s">
        <v>197</v>
      </c>
      <c r="D3" s="24"/>
      <c r="E3" s="535"/>
      <c r="F3" s="2" t="s">
        <v>198</v>
      </c>
      <c r="G3" s="24"/>
      <c r="H3" s="655" t="s">
        <v>767</v>
      </c>
      <c r="I3" s="655"/>
      <c r="J3" s="655"/>
      <c r="K3" s="161" t="s">
        <v>4</v>
      </c>
    </row>
    <row r="4" spans="1:11" ht="12.75">
      <c r="A4" s="25" t="s">
        <v>66</v>
      </c>
      <c r="B4" s="3" t="s">
        <v>670</v>
      </c>
      <c r="C4" s="3" t="s">
        <v>670</v>
      </c>
      <c r="D4" s="26" t="s">
        <v>67</v>
      </c>
      <c r="E4" s="294"/>
      <c r="F4" s="3" t="s">
        <v>5</v>
      </c>
      <c r="G4" s="26" t="s">
        <v>67</v>
      </c>
      <c r="H4" s="3" t="s">
        <v>670</v>
      </c>
      <c r="I4" s="3" t="s">
        <v>5</v>
      </c>
      <c r="J4" s="26" t="s">
        <v>67</v>
      </c>
      <c r="K4" s="3" t="s">
        <v>5</v>
      </c>
    </row>
    <row r="5" spans="1:11" ht="12.75">
      <c r="A5" s="27" t="s">
        <v>68</v>
      </c>
      <c r="B5" s="13">
        <v>4230</v>
      </c>
      <c r="C5" s="13">
        <v>4261</v>
      </c>
      <c r="D5" s="426">
        <v>-0.7275287491199249</v>
      </c>
      <c r="E5" s="13">
        <v>3435</v>
      </c>
      <c r="F5" s="13">
        <v>3762</v>
      </c>
      <c r="G5" s="426">
        <v>12.440191387559809</v>
      </c>
      <c r="H5" s="13">
        <v>8491</v>
      </c>
      <c r="I5" s="13">
        <v>7304</v>
      </c>
      <c r="J5" s="426">
        <v>16.251369112814896</v>
      </c>
      <c r="K5" s="13">
        <v>16010</v>
      </c>
    </row>
    <row r="6" spans="1:11" ht="12.75">
      <c r="A6" s="27" t="s">
        <v>69</v>
      </c>
      <c r="B6" s="13">
        <v>3561</v>
      </c>
      <c r="C6" s="13">
        <v>3503</v>
      </c>
      <c r="D6" s="426">
        <v>1.655723665429632</v>
      </c>
      <c r="E6" s="13">
        <v>2947</v>
      </c>
      <c r="F6" s="13">
        <v>3673</v>
      </c>
      <c r="G6" s="426">
        <v>-3.049278518921862</v>
      </c>
      <c r="H6" s="13">
        <v>7064</v>
      </c>
      <c r="I6" s="13">
        <v>6867</v>
      </c>
      <c r="J6" s="426">
        <v>2.868792777049658</v>
      </c>
      <c r="K6" s="13">
        <v>14160</v>
      </c>
    </row>
    <row r="7" spans="1:11" ht="12.75">
      <c r="A7" s="27" t="s">
        <v>70</v>
      </c>
      <c r="B7" s="13">
        <v>829</v>
      </c>
      <c r="C7" s="13">
        <v>1235</v>
      </c>
      <c r="D7" s="426">
        <v>-32.874493927125506</v>
      </c>
      <c r="E7" s="13">
        <v>638</v>
      </c>
      <c r="F7" s="13">
        <v>977</v>
      </c>
      <c r="G7" s="426">
        <v>-15.148413510747186</v>
      </c>
      <c r="H7" s="13">
        <v>2064</v>
      </c>
      <c r="I7" s="13">
        <v>1927</v>
      </c>
      <c r="J7" s="426">
        <v>7.109496626881162</v>
      </c>
      <c r="K7" s="13">
        <v>3166</v>
      </c>
    </row>
    <row r="8" spans="1:11" ht="12.75">
      <c r="A8" s="27" t="s">
        <v>71</v>
      </c>
      <c r="B8" s="13">
        <v>764</v>
      </c>
      <c r="C8" s="13">
        <v>782</v>
      </c>
      <c r="D8" s="426">
        <v>-2.3017902813299234</v>
      </c>
      <c r="E8" s="13">
        <v>532</v>
      </c>
      <c r="F8" s="13">
        <v>778</v>
      </c>
      <c r="G8" s="426">
        <v>-1.7994858611825193</v>
      </c>
      <c r="H8" s="13">
        <v>1546</v>
      </c>
      <c r="I8" s="13">
        <v>1657</v>
      </c>
      <c r="J8" s="426">
        <v>-6.698853349426674</v>
      </c>
      <c r="K8" s="13">
        <v>3255</v>
      </c>
    </row>
    <row r="9" spans="1:11" ht="12.75">
      <c r="A9" s="28" t="s">
        <v>72</v>
      </c>
      <c r="B9" s="301">
        <v>145</v>
      </c>
      <c r="C9" s="301">
        <v>-109</v>
      </c>
      <c r="D9" s="426">
        <v>0</v>
      </c>
      <c r="E9" s="301">
        <v>133</v>
      </c>
      <c r="F9" s="301">
        <v>34</v>
      </c>
      <c r="G9" s="426">
        <v>0</v>
      </c>
      <c r="H9" s="301">
        <v>36</v>
      </c>
      <c r="I9" s="301">
        <v>204</v>
      </c>
      <c r="J9" s="426">
        <v>-82.35294117647058</v>
      </c>
      <c r="K9" s="301">
        <v>288</v>
      </c>
    </row>
    <row r="10" spans="1:11" ht="12.75">
      <c r="A10" s="29" t="s">
        <v>73</v>
      </c>
      <c r="B10" s="427">
        <v>9529</v>
      </c>
      <c r="C10" s="427">
        <v>9672</v>
      </c>
      <c r="D10" s="428">
        <v>-1.478494623655914</v>
      </c>
      <c r="E10" s="427">
        <v>7685</v>
      </c>
      <c r="F10" s="427">
        <v>9224</v>
      </c>
      <c r="G10" s="428">
        <v>3.306591500433651</v>
      </c>
      <c r="H10" s="427">
        <v>19201</v>
      </c>
      <c r="I10" s="427">
        <v>17959</v>
      </c>
      <c r="J10" s="428">
        <v>6.915752547469236</v>
      </c>
      <c r="K10" s="427">
        <v>36879</v>
      </c>
    </row>
    <row r="11" spans="1:11" ht="12.75">
      <c r="A11" s="27"/>
      <c r="B11" s="13"/>
      <c r="C11" s="13"/>
      <c r="D11" s="426"/>
      <c r="E11" s="13"/>
      <c r="F11" s="13"/>
      <c r="G11" s="426"/>
      <c r="H11" s="13"/>
      <c r="I11" s="13"/>
      <c r="J11" s="426"/>
      <c r="K11" s="13"/>
    </row>
    <row r="12" spans="1:11" ht="12.75">
      <c r="A12" s="30" t="s">
        <v>74</v>
      </c>
      <c r="B12" s="13">
        <v>-3543</v>
      </c>
      <c r="C12" s="13">
        <v>-3610</v>
      </c>
      <c r="D12" s="426">
        <v>-1.85595567867036</v>
      </c>
      <c r="E12" s="13">
        <v>-3113</v>
      </c>
      <c r="F12" s="13">
        <v>-3616</v>
      </c>
      <c r="G12" s="426">
        <v>-2.018805309734513</v>
      </c>
      <c r="H12" s="13">
        <v>-7153</v>
      </c>
      <c r="I12" s="13">
        <v>-7054</v>
      </c>
      <c r="J12" s="426">
        <v>1.4034590303373973</v>
      </c>
      <c r="K12" s="13">
        <v>-14004</v>
      </c>
    </row>
    <row r="13" spans="1:11" ht="12.75">
      <c r="A13" s="8" t="s">
        <v>75</v>
      </c>
      <c r="B13" s="13">
        <v>-1914</v>
      </c>
      <c r="C13" s="13">
        <v>-1798</v>
      </c>
      <c r="D13" s="426">
        <v>6.451612903225806</v>
      </c>
      <c r="E13" s="13">
        <v>-1775</v>
      </c>
      <c r="F13" s="13">
        <v>-1875</v>
      </c>
      <c r="G13" s="426">
        <v>2.08</v>
      </c>
      <c r="H13" s="13">
        <v>-3712</v>
      </c>
      <c r="I13" s="13">
        <v>-3659</v>
      </c>
      <c r="J13" s="426">
        <v>1.448483192128997</v>
      </c>
      <c r="K13" s="13">
        <v>-7303</v>
      </c>
    </row>
    <row r="14" spans="1:11" ht="36">
      <c r="A14" s="8" t="s">
        <v>76</v>
      </c>
      <c r="B14" s="13">
        <v>-431</v>
      </c>
      <c r="C14" s="13">
        <v>-433</v>
      </c>
      <c r="D14" s="426">
        <v>-0.4618937644341801</v>
      </c>
      <c r="E14" s="13">
        <v>112</v>
      </c>
      <c r="F14" s="13">
        <v>-416</v>
      </c>
      <c r="G14" s="426">
        <v>3.6057692307692304</v>
      </c>
      <c r="H14" s="13">
        <v>-864</v>
      </c>
      <c r="I14" s="13">
        <v>-825</v>
      </c>
      <c r="J14" s="426">
        <v>4.7272727272727275</v>
      </c>
      <c r="K14" s="13">
        <v>-1880</v>
      </c>
    </row>
    <row r="15" spans="1:11" ht="12.75">
      <c r="A15" s="8" t="s">
        <v>77</v>
      </c>
      <c r="B15" s="301"/>
      <c r="C15" s="301"/>
      <c r="D15" s="429">
        <v>0</v>
      </c>
      <c r="E15" s="301">
        <v>-232</v>
      </c>
      <c r="F15" s="301"/>
      <c r="G15" s="426">
        <v>0</v>
      </c>
      <c r="H15" s="301"/>
      <c r="I15" s="301"/>
      <c r="J15" s="429">
        <v>0</v>
      </c>
      <c r="K15" s="301">
        <v>-764</v>
      </c>
    </row>
    <row r="16" spans="1:11" ht="12.75">
      <c r="A16" s="527" t="s">
        <v>78</v>
      </c>
      <c r="B16" s="427">
        <v>-5888</v>
      </c>
      <c r="C16" s="427">
        <v>-5841</v>
      </c>
      <c r="D16" s="428">
        <v>0.8046567368601267</v>
      </c>
      <c r="E16" s="427">
        <v>-5008</v>
      </c>
      <c r="F16" s="427">
        <v>-5907</v>
      </c>
      <c r="G16" s="428">
        <v>-0.3216522769595395</v>
      </c>
      <c r="H16" s="427">
        <v>-11729</v>
      </c>
      <c r="I16" s="427">
        <v>-11538</v>
      </c>
      <c r="J16" s="428">
        <v>1.6553995493153058</v>
      </c>
      <c r="K16" s="427">
        <v>-23951</v>
      </c>
    </row>
    <row r="17" spans="1:11" ht="12.75">
      <c r="A17" s="528"/>
      <c r="B17" s="298"/>
      <c r="C17" s="298"/>
      <c r="D17" s="430"/>
      <c r="E17" s="298"/>
      <c r="F17" s="298"/>
      <c r="G17" s="430"/>
      <c r="H17" s="298"/>
      <c r="I17" s="298"/>
      <c r="J17" s="430"/>
      <c r="K17" s="298"/>
    </row>
    <row r="18" spans="1:11" ht="12.75">
      <c r="A18" s="528" t="s">
        <v>79</v>
      </c>
      <c r="B18" s="298">
        <v>3641</v>
      </c>
      <c r="C18" s="298">
        <v>3831</v>
      </c>
      <c r="D18" s="430">
        <v>-4.959540589924302</v>
      </c>
      <c r="E18" s="298">
        <v>-5128</v>
      </c>
      <c r="F18" s="298">
        <v>3317</v>
      </c>
      <c r="G18" s="430">
        <v>9.76786252637926</v>
      </c>
      <c r="H18" s="298">
        <v>7472</v>
      </c>
      <c r="I18" s="298">
        <v>6421</v>
      </c>
      <c r="J18" s="430">
        <v>16.368166952188133</v>
      </c>
      <c r="K18" s="298">
        <v>12928</v>
      </c>
    </row>
    <row r="19" spans="1:11" ht="12.75">
      <c r="A19" s="27"/>
      <c r="B19" s="13"/>
      <c r="C19" s="13"/>
      <c r="D19" s="426"/>
      <c r="E19" s="13"/>
      <c r="F19" s="13"/>
      <c r="G19" s="426"/>
      <c r="H19" s="13"/>
      <c r="I19" s="13"/>
      <c r="J19" s="426"/>
      <c r="K19" s="13"/>
    </row>
    <row r="20" spans="1:11" ht="24">
      <c r="A20" s="31" t="s">
        <v>80</v>
      </c>
      <c r="B20" s="13">
        <v>-6</v>
      </c>
      <c r="C20" s="13">
        <v>6</v>
      </c>
      <c r="D20" s="426">
        <v>-200</v>
      </c>
      <c r="E20" s="13">
        <v>4</v>
      </c>
      <c r="F20" s="13">
        <v>-3</v>
      </c>
      <c r="G20" s="426">
        <v>100</v>
      </c>
      <c r="H20" s="13"/>
      <c r="I20" s="13">
        <v>-7</v>
      </c>
      <c r="J20" s="426">
        <v>-100</v>
      </c>
      <c r="K20" s="13">
        <v>14</v>
      </c>
    </row>
    <row r="21" spans="1:11" ht="12.75">
      <c r="A21" s="32" t="s">
        <v>81</v>
      </c>
      <c r="B21" s="301">
        <v>643</v>
      </c>
      <c r="C21" s="301">
        <v>537</v>
      </c>
      <c r="D21" s="429">
        <v>19.73929236499069</v>
      </c>
      <c r="E21" s="301">
        <v>-197</v>
      </c>
      <c r="F21" s="301">
        <v>-639</v>
      </c>
      <c r="G21" s="426">
        <v>0</v>
      </c>
      <c r="H21" s="301">
        <v>1180</v>
      </c>
      <c r="I21" s="301">
        <v>-2452</v>
      </c>
      <c r="J21" s="429"/>
      <c r="K21" s="301">
        <v>-1837</v>
      </c>
    </row>
    <row r="22" spans="1:11" ht="12.75">
      <c r="A22" s="33" t="s">
        <v>82</v>
      </c>
      <c r="B22" s="29">
        <v>4278</v>
      </c>
      <c r="C22" s="29">
        <v>4374</v>
      </c>
      <c r="D22" s="428">
        <v>-2.194787379972565</v>
      </c>
      <c r="E22" s="29">
        <v>2484</v>
      </c>
      <c r="F22" s="29">
        <v>2675</v>
      </c>
      <c r="G22" s="428">
        <v>59.92523364485981</v>
      </c>
      <c r="H22" s="29">
        <v>8652</v>
      </c>
      <c r="I22" s="29">
        <v>3962</v>
      </c>
      <c r="J22" s="428">
        <v>118.37455830388693</v>
      </c>
      <c r="K22" s="29">
        <v>11105</v>
      </c>
    </row>
    <row r="23" spans="1:11" ht="12.75">
      <c r="A23" s="431"/>
      <c r="B23" s="295"/>
      <c r="C23" s="295"/>
      <c r="D23" s="430"/>
      <c r="E23" s="295"/>
      <c r="F23" s="295"/>
      <c r="G23" s="430"/>
      <c r="H23" s="295"/>
      <c r="I23" s="295"/>
      <c r="J23" s="430"/>
      <c r="K23" s="295"/>
    </row>
    <row r="24" spans="1:11" ht="12.75">
      <c r="A24" s="28" t="s">
        <v>83</v>
      </c>
      <c r="B24" s="301">
        <v>-788</v>
      </c>
      <c r="C24" s="301">
        <v>-865</v>
      </c>
      <c r="D24" s="429">
        <v>-8.901734104046243</v>
      </c>
      <c r="E24" s="301">
        <v>-676</v>
      </c>
      <c r="F24" s="301">
        <v>-600</v>
      </c>
      <c r="G24" s="426">
        <v>31.333333333333336</v>
      </c>
      <c r="H24" s="301">
        <v>-1653</v>
      </c>
      <c r="I24" s="301">
        <v>-1052</v>
      </c>
      <c r="J24" s="429">
        <v>57.129277566539926</v>
      </c>
      <c r="K24" s="301">
        <v>-2521</v>
      </c>
    </row>
    <row r="25" spans="1:11" ht="12.75">
      <c r="A25" s="33" t="s">
        <v>84</v>
      </c>
      <c r="B25" s="427">
        <v>3490</v>
      </c>
      <c r="C25" s="427">
        <v>3509</v>
      </c>
      <c r="D25" s="428">
        <v>-0.5414648047876889</v>
      </c>
      <c r="E25" s="427">
        <v>1615</v>
      </c>
      <c r="F25" s="427">
        <v>2075</v>
      </c>
      <c r="G25" s="428">
        <v>68.19277108433735</v>
      </c>
      <c r="H25" s="427">
        <v>6999</v>
      </c>
      <c r="I25" s="427">
        <v>2910</v>
      </c>
      <c r="J25" s="428">
        <v>140.51546391752575</v>
      </c>
      <c r="K25" s="427">
        <v>8584</v>
      </c>
    </row>
    <row r="26" spans="1:11" ht="12.75">
      <c r="A26" s="28"/>
      <c r="B26" s="301"/>
      <c r="C26" s="301"/>
      <c r="D26" s="429"/>
      <c r="E26" s="301"/>
      <c r="F26" s="301"/>
      <c r="G26" s="429"/>
      <c r="H26" s="301"/>
      <c r="I26" s="301"/>
      <c r="J26" s="429"/>
      <c r="K26" s="301"/>
    </row>
    <row r="27" spans="1:11" ht="12.75">
      <c r="A27" s="28" t="s">
        <v>56</v>
      </c>
      <c r="B27" s="301">
        <v>-120</v>
      </c>
      <c r="C27" s="301">
        <v>-893</v>
      </c>
      <c r="D27" s="429">
        <v>-86.56215005599104</v>
      </c>
      <c r="E27" s="301">
        <v>-676</v>
      </c>
      <c r="F27" s="301">
        <v>-71</v>
      </c>
      <c r="G27" s="426">
        <v>69.01408450704226</v>
      </c>
      <c r="H27" s="301">
        <v>-1013</v>
      </c>
      <c r="I27" s="301">
        <v>-217</v>
      </c>
      <c r="J27" s="429">
        <v>0</v>
      </c>
      <c r="K27" s="301">
        <v>-1786</v>
      </c>
    </row>
    <row r="28" spans="1:11" ht="12.75">
      <c r="A28" s="529" t="s">
        <v>85</v>
      </c>
      <c r="B28" s="427">
        <v>3370</v>
      </c>
      <c r="C28" s="427">
        <v>2616</v>
      </c>
      <c r="D28" s="432">
        <v>28.822629969418962</v>
      </c>
      <c r="E28" s="428">
        <v>2747</v>
      </c>
      <c r="F28" s="427">
        <v>2004</v>
      </c>
      <c r="G28" s="432">
        <v>68.16367265469061</v>
      </c>
      <c r="H28" s="427">
        <v>5986</v>
      </c>
      <c r="I28" s="427">
        <v>2693</v>
      </c>
      <c r="J28" s="432">
        <v>122.27998514667658</v>
      </c>
      <c r="K28" s="427">
        <v>6798</v>
      </c>
    </row>
    <row r="29" spans="1:11" ht="12.75">
      <c r="A29" s="295"/>
      <c r="B29" s="298"/>
      <c r="C29" s="298"/>
      <c r="D29" s="430"/>
      <c r="E29" s="298"/>
      <c r="F29" s="298"/>
      <c r="G29" s="430"/>
      <c r="H29" s="298"/>
      <c r="I29" s="298"/>
      <c r="J29" s="430"/>
      <c r="K29" s="298"/>
    </row>
    <row r="30" spans="1:11" ht="12.75">
      <c r="A30" s="28" t="s">
        <v>86</v>
      </c>
      <c r="B30" s="301">
        <v>6</v>
      </c>
      <c r="C30" s="301">
        <v>14</v>
      </c>
      <c r="D30" s="429">
        <v>-57.14285714285714</v>
      </c>
      <c r="E30" s="301">
        <v>5</v>
      </c>
      <c r="F30" s="301">
        <v>17</v>
      </c>
      <c r="G30" s="426">
        <v>-64.70588235294117</v>
      </c>
      <c r="H30" s="301">
        <v>20</v>
      </c>
      <c r="I30" s="301">
        <v>32</v>
      </c>
      <c r="J30" s="429">
        <v>-37.5</v>
      </c>
      <c r="K30" s="301">
        <v>53</v>
      </c>
    </row>
    <row r="31" spans="1:11" ht="12.75">
      <c r="A31" s="28" t="s">
        <v>87</v>
      </c>
      <c r="B31" s="301">
        <v>3364</v>
      </c>
      <c r="C31" s="301">
        <v>2602</v>
      </c>
      <c r="D31" s="429">
        <v>29.285165257494235</v>
      </c>
      <c r="E31" s="301">
        <v>2742</v>
      </c>
      <c r="F31" s="301">
        <v>1987</v>
      </c>
      <c r="G31" s="426">
        <v>69.3004529441369</v>
      </c>
      <c r="H31" s="301">
        <v>5966</v>
      </c>
      <c r="I31" s="301">
        <v>2661</v>
      </c>
      <c r="J31" s="429">
        <v>124.20142803457345</v>
      </c>
      <c r="K31" s="301">
        <v>6745</v>
      </c>
    </row>
    <row r="32" spans="1:11" ht="12.75">
      <c r="A32" s="28"/>
      <c r="B32" s="525"/>
      <c r="C32" s="525"/>
      <c r="D32" s="526"/>
      <c r="E32" s="525"/>
      <c r="F32" s="525"/>
      <c r="G32" s="524"/>
      <c r="H32" s="525"/>
      <c r="I32" s="525"/>
      <c r="J32" s="526"/>
      <c r="K32" s="525"/>
    </row>
    <row r="33" spans="1:11" ht="12.75">
      <c r="A33" s="28" t="s">
        <v>0</v>
      </c>
      <c r="B33" s="530"/>
      <c r="C33" s="530"/>
      <c r="D33" s="531"/>
      <c r="E33" s="530"/>
      <c r="F33" s="530"/>
      <c r="G33" s="531"/>
      <c r="H33" s="530"/>
      <c r="I33" s="530"/>
      <c r="J33" s="532"/>
      <c r="K33" s="530"/>
    </row>
    <row r="34" spans="1:11" ht="12.75">
      <c r="A34" s="8" t="s">
        <v>88</v>
      </c>
      <c r="B34" s="7" t="s">
        <v>671</v>
      </c>
      <c r="C34" s="7" t="s">
        <v>671</v>
      </c>
      <c r="D34" s="531"/>
      <c r="E34" s="530"/>
      <c r="F34" s="7" t="s">
        <v>768</v>
      </c>
      <c r="G34" s="531"/>
      <c r="H34" s="7" t="s">
        <v>769</v>
      </c>
      <c r="I34" s="7" t="s">
        <v>695</v>
      </c>
      <c r="J34" s="533"/>
      <c r="K34" s="7" t="s">
        <v>10</v>
      </c>
    </row>
    <row r="35" spans="1:11" ht="12.75">
      <c r="A35" s="8" t="s">
        <v>89</v>
      </c>
      <c r="B35" s="7" t="s">
        <v>27</v>
      </c>
      <c r="C35" s="7" t="s">
        <v>27</v>
      </c>
      <c r="D35" s="531"/>
      <c r="E35" s="530"/>
      <c r="F35" s="7" t="s">
        <v>768</v>
      </c>
      <c r="G35" s="531"/>
      <c r="H35" s="7" t="s">
        <v>770</v>
      </c>
      <c r="I35" s="7" t="s">
        <v>695</v>
      </c>
      <c r="J35" s="533"/>
      <c r="K35" s="7" t="s">
        <v>12</v>
      </c>
    </row>
    <row r="36" spans="1:11" ht="12.75">
      <c r="A36" s="8"/>
      <c r="B36" s="7"/>
      <c r="C36" s="7"/>
      <c r="D36" s="531"/>
      <c r="E36" s="530"/>
      <c r="F36" s="7"/>
      <c r="G36" s="531"/>
      <c r="H36" s="7"/>
      <c r="I36" s="7"/>
      <c r="J36" s="533"/>
      <c r="K36" s="7"/>
    </row>
    <row r="37" spans="1:11" ht="12.75">
      <c r="A37" s="28" t="s">
        <v>1</v>
      </c>
      <c r="B37" s="530"/>
      <c r="C37" s="530"/>
      <c r="D37" s="531"/>
      <c r="E37" s="530"/>
      <c r="F37" s="530"/>
      <c r="G37" s="531"/>
      <c r="H37" s="530"/>
      <c r="I37" s="530"/>
      <c r="J37" s="533"/>
      <c r="K37" s="530"/>
    </row>
    <row r="38" spans="1:11" ht="12.75">
      <c r="A38" s="8" t="s">
        <v>88</v>
      </c>
      <c r="B38" s="7" t="s">
        <v>771</v>
      </c>
      <c r="C38" s="7" t="s">
        <v>672</v>
      </c>
      <c r="D38" s="7"/>
      <c r="E38" s="7"/>
      <c r="F38" s="7" t="s">
        <v>772</v>
      </c>
      <c r="G38" s="7"/>
      <c r="H38" s="7" t="s">
        <v>773</v>
      </c>
      <c r="I38" s="7" t="s">
        <v>774</v>
      </c>
      <c r="J38" s="534"/>
      <c r="K38" s="7" t="s">
        <v>24</v>
      </c>
    </row>
    <row r="39" spans="1:11" ht="12.75">
      <c r="A39" s="8" t="s">
        <v>89</v>
      </c>
      <c r="B39" s="7" t="s">
        <v>775</v>
      </c>
      <c r="C39" s="7" t="s">
        <v>673</v>
      </c>
      <c r="D39" s="7"/>
      <c r="E39" s="7"/>
      <c r="F39" s="7" t="s">
        <v>776</v>
      </c>
      <c r="G39" s="7"/>
      <c r="H39" s="7" t="s">
        <v>693</v>
      </c>
      <c r="I39" s="7" t="s">
        <v>774</v>
      </c>
      <c r="J39" s="534"/>
      <c r="K39" s="7" t="s">
        <v>28</v>
      </c>
    </row>
  </sheetData>
  <mergeCells count="1">
    <mergeCell ref="H3:J3"/>
  </mergeCells>
  <printOptions/>
  <pageMargins left="0.75" right="0.75" top="1" bottom="1" header="0.5" footer="0.5"/>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dimension ref="A1:J13"/>
  <sheetViews>
    <sheetView showGridLines="0" workbookViewId="0" topLeftCell="A1">
      <selection activeCell="A1" sqref="A1"/>
    </sheetView>
  </sheetViews>
  <sheetFormatPr defaultColWidth="9.140625" defaultRowHeight="12.75"/>
  <cols>
    <col min="1" max="1" width="30.7109375" style="1" customWidth="1"/>
    <col min="2" max="6" width="8.7109375" style="1" customWidth="1"/>
    <col min="7" max="16384" width="9.140625" style="1" customWidth="1"/>
  </cols>
  <sheetData>
    <row r="1" spans="1:6" ht="15">
      <c r="A1" s="355" t="s">
        <v>101</v>
      </c>
      <c r="B1" s="345"/>
      <c r="C1" s="346"/>
      <c r="D1" s="347"/>
      <c r="E1" s="346"/>
      <c r="F1" s="346"/>
    </row>
    <row r="2" spans="1:10" ht="12.75">
      <c r="A2" s="687"/>
      <c r="B2" s="688" t="s">
        <v>198</v>
      </c>
      <c r="C2" s="688" t="s">
        <v>197</v>
      </c>
      <c r="D2" s="690"/>
      <c r="E2" s="688" t="s">
        <v>198</v>
      </c>
      <c r="F2" s="690"/>
      <c r="G2" s="691" t="s">
        <v>891</v>
      </c>
      <c r="H2" s="691" t="s">
        <v>742</v>
      </c>
      <c r="I2" s="690"/>
      <c r="J2" s="689" t="s">
        <v>4</v>
      </c>
    </row>
    <row r="3" spans="1:10" ht="12.75">
      <c r="A3" s="692" t="s">
        <v>66</v>
      </c>
      <c r="B3" s="693" t="s">
        <v>670</v>
      </c>
      <c r="C3" s="693" t="s">
        <v>670</v>
      </c>
      <c r="D3" s="694" t="s">
        <v>67</v>
      </c>
      <c r="E3" s="695">
        <v>2010</v>
      </c>
      <c r="F3" s="694" t="s">
        <v>67</v>
      </c>
      <c r="G3" s="693" t="s">
        <v>670</v>
      </c>
      <c r="H3" s="693" t="s">
        <v>5</v>
      </c>
      <c r="I3" s="694" t="s">
        <v>67</v>
      </c>
      <c r="J3" s="693" t="s">
        <v>5</v>
      </c>
    </row>
    <row r="4" spans="1:10" ht="12.75">
      <c r="A4" s="493" t="s">
        <v>68</v>
      </c>
      <c r="B4" s="487">
        <v>1885</v>
      </c>
      <c r="C4" s="487">
        <v>1732</v>
      </c>
      <c r="D4" s="488">
        <v>8.833718244803695</v>
      </c>
      <c r="E4" s="696">
        <v>1728</v>
      </c>
      <c r="F4" s="488">
        <v>9.085648148148149</v>
      </c>
      <c r="G4" s="487">
        <v>3617</v>
      </c>
      <c r="H4" s="487">
        <v>3510</v>
      </c>
      <c r="I4" s="488">
        <v>3.0484330484330484</v>
      </c>
      <c r="J4" s="487">
        <v>7328</v>
      </c>
    </row>
    <row r="5" spans="1:10" ht="12.75">
      <c r="A5" s="493" t="s">
        <v>69</v>
      </c>
      <c r="B5" s="487">
        <v>1342</v>
      </c>
      <c r="C5" s="487">
        <v>1259</v>
      </c>
      <c r="D5" s="488">
        <v>6.59253375694996</v>
      </c>
      <c r="E5" s="696">
        <v>1412</v>
      </c>
      <c r="F5" s="488">
        <v>-4.957507082152975</v>
      </c>
      <c r="G5" s="487">
        <v>2601</v>
      </c>
      <c r="H5" s="487">
        <v>2491</v>
      </c>
      <c r="I5" s="488">
        <v>4.415897230028101</v>
      </c>
      <c r="J5" s="487">
        <v>5275</v>
      </c>
    </row>
    <row r="6" spans="1:10" ht="12.75">
      <c r="A6" s="493" t="s">
        <v>70</v>
      </c>
      <c r="B6" s="487">
        <v>995</v>
      </c>
      <c r="C6" s="487">
        <v>1085</v>
      </c>
      <c r="D6" s="488">
        <v>-8.294930875576037</v>
      </c>
      <c r="E6" s="696">
        <v>1242</v>
      </c>
      <c r="F6" s="488">
        <v>-19.887278582930758</v>
      </c>
      <c r="G6" s="487">
        <v>2080</v>
      </c>
      <c r="H6" s="487">
        <v>2074</v>
      </c>
      <c r="I6" s="488">
        <v>0.2892960462873674</v>
      </c>
      <c r="J6" s="487">
        <v>3366</v>
      </c>
    </row>
    <row r="7" spans="1:10" ht="12.75">
      <c r="A7" s="697" t="s">
        <v>73</v>
      </c>
      <c r="B7" s="489">
        <v>4357</v>
      </c>
      <c r="C7" s="489">
        <v>4111</v>
      </c>
      <c r="D7" s="490">
        <v>5.983945512040866</v>
      </c>
      <c r="E7" s="489">
        <v>4421</v>
      </c>
      <c r="F7" s="490">
        <v>-1.4476362813843022</v>
      </c>
      <c r="G7" s="489">
        <v>8468</v>
      </c>
      <c r="H7" s="489">
        <v>8198</v>
      </c>
      <c r="I7" s="490">
        <v>3.2934862161502805</v>
      </c>
      <c r="J7" s="489">
        <v>16291</v>
      </c>
    </row>
    <row r="8" spans="1:10" ht="12.75">
      <c r="A8" s="697" t="s">
        <v>78</v>
      </c>
      <c r="B8" s="489">
        <v>-2317</v>
      </c>
      <c r="C8" s="489">
        <v>-2320</v>
      </c>
      <c r="D8" s="490">
        <v>-0.12931034482758622</v>
      </c>
      <c r="E8" s="489">
        <v>-2318</v>
      </c>
      <c r="F8" s="490">
        <v>-0.04314063848144953</v>
      </c>
      <c r="G8" s="489">
        <v>-4637</v>
      </c>
      <c r="H8" s="489">
        <v>-4452</v>
      </c>
      <c r="I8" s="490">
        <v>4.155435759209344</v>
      </c>
      <c r="J8" s="489">
        <v>-8778</v>
      </c>
    </row>
    <row r="9" spans="1:10" ht="12.75">
      <c r="A9" s="698" t="s">
        <v>79</v>
      </c>
      <c r="B9" s="491">
        <v>2040</v>
      </c>
      <c r="C9" s="491">
        <v>1791</v>
      </c>
      <c r="D9" s="492">
        <v>13.90284757118928</v>
      </c>
      <c r="E9" s="491">
        <v>2103</v>
      </c>
      <c r="F9" s="492">
        <v>-2.9957203994293864</v>
      </c>
      <c r="G9" s="491">
        <v>3831</v>
      </c>
      <c r="H9" s="491">
        <v>3746</v>
      </c>
      <c r="I9" s="492">
        <v>2.269087026161239</v>
      </c>
      <c r="J9" s="491">
        <v>7513</v>
      </c>
    </row>
    <row r="10" spans="1:10" ht="12.75">
      <c r="A10" s="493" t="s">
        <v>81</v>
      </c>
      <c r="B10" s="493">
        <v>-36</v>
      </c>
      <c r="C10" s="493">
        <v>-48</v>
      </c>
      <c r="D10" s="495">
        <v>-25</v>
      </c>
      <c r="E10" s="493">
        <v>26</v>
      </c>
      <c r="F10" s="495" t="s">
        <v>564</v>
      </c>
      <c r="G10" s="493">
        <v>-84</v>
      </c>
      <c r="H10" s="493">
        <v>-78</v>
      </c>
      <c r="I10" s="494">
        <v>7.6923076923076925</v>
      </c>
      <c r="J10" s="493">
        <v>-203</v>
      </c>
    </row>
    <row r="11" spans="1:10" ht="12.75">
      <c r="A11" s="697" t="s">
        <v>82</v>
      </c>
      <c r="B11" s="489">
        <v>2001</v>
      </c>
      <c r="C11" s="489">
        <v>1746</v>
      </c>
      <c r="D11" s="490">
        <v>14.604810996563574</v>
      </c>
      <c r="E11" s="489">
        <v>2128</v>
      </c>
      <c r="F11" s="490">
        <v>-5.9680451127819545</v>
      </c>
      <c r="G11" s="489">
        <v>3747</v>
      </c>
      <c r="H11" s="489">
        <v>3664</v>
      </c>
      <c r="I11" s="490">
        <v>2.26528384279476</v>
      </c>
      <c r="J11" s="489">
        <v>7330</v>
      </c>
    </row>
    <row r="12" spans="1:10" ht="12.75">
      <c r="A12" s="699" t="s">
        <v>562</v>
      </c>
      <c r="B12" s="350">
        <v>0.5317879274730319</v>
      </c>
      <c r="C12" s="350">
        <v>0.5643395767453174</v>
      </c>
      <c r="D12" s="351"/>
      <c r="E12" s="350">
        <v>0.5243157656638769</v>
      </c>
      <c r="F12" s="351"/>
      <c r="G12" s="350">
        <v>0.5475909305621162</v>
      </c>
      <c r="H12" s="350">
        <v>0.5430592827518907</v>
      </c>
      <c r="I12" s="351"/>
      <c r="J12" s="350">
        <v>0.5388251181634031</v>
      </c>
    </row>
    <row r="13" spans="1:10" ht="12.75">
      <c r="A13" s="700" t="s">
        <v>892</v>
      </c>
      <c r="B13" s="353">
        <v>21.694323144104803</v>
      </c>
      <c r="C13" s="353">
        <v>19.678628732438458</v>
      </c>
      <c r="D13" s="354"/>
      <c r="E13" s="353">
        <v>23.785764185360552</v>
      </c>
      <c r="F13" s="354"/>
      <c r="G13" s="353">
        <v>20.70165745856353</v>
      </c>
      <c r="H13" s="353">
        <v>20.451817970385303</v>
      </c>
      <c r="I13" s="354"/>
      <c r="J13" s="353">
        <v>20.476449134786996</v>
      </c>
    </row>
  </sheetData>
  <mergeCells count="1">
    <mergeCell ref="G2:H2"/>
  </mergeCell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J13"/>
  <sheetViews>
    <sheetView showGridLines="0" workbookViewId="0" topLeftCell="A1">
      <selection activeCell="A1" sqref="A1"/>
    </sheetView>
  </sheetViews>
  <sheetFormatPr defaultColWidth="9.140625" defaultRowHeight="12.75"/>
  <cols>
    <col min="1" max="1" width="30.7109375" style="1" customWidth="1"/>
    <col min="2" max="6" width="8.7109375" style="1" customWidth="1"/>
    <col min="7" max="16384" width="9.140625" style="1" customWidth="1"/>
  </cols>
  <sheetData>
    <row r="1" spans="1:6" ht="15">
      <c r="A1" s="358" t="s">
        <v>108</v>
      </c>
      <c r="B1" s="356"/>
      <c r="C1" s="346"/>
      <c r="D1" s="357"/>
      <c r="E1" s="346"/>
      <c r="F1" s="346"/>
    </row>
    <row r="2" spans="1:10" ht="12.75">
      <c r="A2" s="702"/>
      <c r="B2" s="703" t="s">
        <v>198</v>
      </c>
      <c r="C2" s="703" t="s">
        <v>197</v>
      </c>
      <c r="D2" s="705"/>
      <c r="E2" s="703" t="s">
        <v>198</v>
      </c>
      <c r="F2" s="705"/>
      <c r="G2" s="706" t="s">
        <v>891</v>
      </c>
      <c r="H2" s="706" t="s">
        <v>742</v>
      </c>
      <c r="I2" s="705"/>
      <c r="J2" s="704" t="s">
        <v>4</v>
      </c>
    </row>
    <row r="3" spans="1:10" ht="12.75">
      <c r="A3" s="707" t="s">
        <v>66</v>
      </c>
      <c r="B3" s="708" t="s">
        <v>670</v>
      </c>
      <c r="C3" s="708" t="s">
        <v>670</v>
      </c>
      <c r="D3" s="709" t="s">
        <v>67</v>
      </c>
      <c r="E3" s="710">
        <v>2010</v>
      </c>
      <c r="F3" s="709" t="s">
        <v>67</v>
      </c>
      <c r="G3" s="708" t="s">
        <v>670</v>
      </c>
      <c r="H3" s="708" t="s">
        <v>5</v>
      </c>
      <c r="I3" s="709" t="s">
        <v>67</v>
      </c>
      <c r="J3" s="708" t="s">
        <v>5</v>
      </c>
    </row>
    <row r="4" spans="1:10" ht="12.75">
      <c r="A4" s="502" t="s">
        <v>68</v>
      </c>
      <c r="B4" s="496">
        <v>1436</v>
      </c>
      <c r="C4" s="496">
        <v>1349</v>
      </c>
      <c r="D4" s="497">
        <v>6.449221645663455</v>
      </c>
      <c r="E4" s="711">
        <v>1212</v>
      </c>
      <c r="F4" s="497">
        <v>18.48184818481848</v>
      </c>
      <c r="G4" s="496">
        <v>2785</v>
      </c>
      <c r="H4" s="496">
        <v>2413</v>
      </c>
      <c r="I4" s="497">
        <v>15.416493990882719</v>
      </c>
      <c r="J4" s="496">
        <v>5008</v>
      </c>
    </row>
    <row r="5" spans="1:10" ht="12.75">
      <c r="A5" s="502" t="s">
        <v>69</v>
      </c>
      <c r="B5" s="496">
        <v>822</v>
      </c>
      <c r="C5" s="496">
        <v>788</v>
      </c>
      <c r="D5" s="497">
        <v>4.314720812182741</v>
      </c>
      <c r="E5" s="711">
        <v>829</v>
      </c>
      <c r="F5" s="497">
        <v>-0.8443908323281062</v>
      </c>
      <c r="G5" s="496">
        <v>1610</v>
      </c>
      <c r="H5" s="496">
        <v>1618</v>
      </c>
      <c r="I5" s="497">
        <v>-0.49443757725587145</v>
      </c>
      <c r="J5" s="496">
        <v>3240</v>
      </c>
    </row>
    <row r="6" spans="1:10" ht="12.75">
      <c r="A6" s="502" t="s">
        <v>70</v>
      </c>
      <c r="B6" s="496">
        <v>83</v>
      </c>
      <c r="C6" s="496">
        <v>64</v>
      </c>
      <c r="D6" s="497">
        <v>29.6875</v>
      </c>
      <c r="E6" s="711">
        <v>76</v>
      </c>
      <c r="F6" s="497">
        <v>9.210526315789474</v>
      </c>
      <c r="G6" s="496">
        <v>147</v>
      </c>
      <c r="H6" s="496">
        <v>141</v>
      </c>
      <c r="I6" s="497">
        <v>4.25531914893617</v>
      </c>
      <c r="J6" s="496">
        <v>273</v>
      </c>
    </row>
    <row r="7" spans="1:10" ht="12.75">
      <c r="A7" s="712" t="s">
        <v>73</v>
      </c>
      <c r="B7" s="498">
        <v>2381</v>
      </c>
      <c r="C7" s="498">
        <v>2215</v>
      </c>
      <c r="D7" s="499">
        <v>7.494356659142213</v>
      </c>
      <c r="E7" s="498">
        <v>2128</v>
      </c>
      <c r="F7" s="499">
        <v>11.889097744360901</v>
      </c>
      <c r="G7" s="498">
        <v>4596</v>
      </c>
      <c r="H7" s="498">
        <v>4192</v>
      </c>
      <c r="I7" s="499">
        <v>9.63740458015267</v>
      </c>
      <c r="J7" s="498">
        <v>8569</v>
      </c>
    </row>
    <row r="8" spans="1:10" ht="12.75">
      <c r="A8" s="712" t="s">
        <v>78</v>
      </c>
      <c r="B8" s="498">
        <v>-1648</v>
      </c>
      <c r="C8" s="498">
        <v>-1574</v>
      </c>
      <c r="D8" s="499">
        <v>4.701397712833545</v>
      </c>
      <c r="E8" s="498">
        <v>-1555</v>
      </c>
      <c r="F8" s="499">
        <v>5.980707395498392</v>
      </c>
      <c r="G8" s="498">
        <v>-3222</v>
      </c>
      <c r="H8" s="498">
        <v>-3012</v>
      </c>
      <c r="I8" s="499">
        <v>6.972111553784861</v>
      </c>
      <c r="J8" s="498">
        <v>-6115</v>
      </c>
    </row>
    <row r="9" spans="1:10" ht="12.75">
      <c r="A9" s="713" t="s">
        <v>79</v>
      </c>
      <c r="B9" s="500">
        <v>733</v>
      </c>
      <c r="C9" s="500">
        <v>641</v>
      </c>
      <c r="D9" s="501">
        <v>14.352574102964118</v>
      </c>
      <c r="E9" s="500">
        <v>573</v>
      </c>
      <c r="F9" s="501">
        <v>27.923211169284468</v>
      </c>
      <c r="G9" s="500">
        <v>1374</v>
      </c>
      <c r="H9" s="500">
        <v>1180</v>
      </c>
      <c r="I9" s="501">
        <v>16.440677966101696</v>
      </c>
      <c r="J9" s="500">
        <v>2454</v>
      </c>
    </row>
    <row r="10" spans="1:10" ht="12.75">
      <c r="A10" s="502" t="s">
        <v>81</v>
      </c>
      <c r="B10" s="502">
        <v>-84</v>
      </c>
      <c r="C10" s="502">
        <v>-98</v>
      </c>
      <c r="D10" s="714">
        <v>-14.285714285714286</v>
      </c>
      <c r="E10" s="502">
        <v>-147</v>
      </c>
      <c r="F10" s="714">
        <v>-42.857142857142854</v>
      </c>
      <c r="G10" s="502">
        <v>-182</v>
      </c>
      <c r="H10" s="502">
        <v>-343</v>
      </c>
      <c r="I10" s="503">
        <v>-46.93877551020408</v>
      </c>
      <c r="J10" s="502">
        <v>-543</v>
      </c>
    </row>
    <row r="11" spans="1:10" ht="12.75">
      <c r="A11" s="712" t="s">
        <v>82</v>
      </c>
      <c r="B11" s="498">
        <v>648</v>
      </c>
      <c r="C11" s="498">
        <v>544</v>
      </c>
      <c r="D11" s="499">
        <v>19.11764705882353</v>
      </c>
      <c r="E11" s="498">
        <v>426</v>
      </c>
      <c r="F11" s="499">
        <v>52.11267605633803</v>
      </c>
      <c r="G11" s="498">
        <v>1192</v>
      </c>
      <c r="H11" s="498">
        <v>837</v>
      </c>
      <c r="I11" s="499">
        <v>42.41338112305854</v>
      </c>
      <c r="J11" s="498">
        <v>1910</v>
      </c>
    </row>
    <row r="12" spans="1:10" ht="12.75">
      <c r="A12" s="715" t="s">
        <v>562</v>
      </c>
      <c r="B12" s="504">
        <v>0.6921461570768584</v>
      </c>
      <c r="C12" s="504">
        <v>0.7106094808126411</v>
      </c>
      <c r="D12" s="504"/>
      <c r="E12" s="504">
        <v>0.730733082706767</v>
      </c>
      <c r="F12" s="505"/>
      <c r="G12" s="504">
        <v>0.7010443864229765</v>
      </c>
      <c r="H12" s="504">
        <v>0.7185114503816794</v>
      </c>
      <c r="I12" s="505"/>
      <c r="J12" s="504">
        <v>0.713618858676625</v>
      </c>
    </row>
    <row r="13" spans="1:10" ht="12.75">
      <c r="A13" s="716" t="s">
        <v>892</v>
      </c>
      <c r="B13" s="506">
        <v>18.88431623510879</v>
      </c>
      <c r="C13" s="506">
        <v>16.2224461011485</v>
      </c>
      <c r="D13" s="506"/>
      <c r="E13" s="506">
        <v>12.722833215619008</v>
      </c>
      <c r="F13" s="507"/>
      <c r="G13" s="506">
        <v>17.569564784384024</v>
      </c>
      <c r="H13" s="506">
        <v>12.739201974496092</v>
      </c>
      <c r="I13" s="507"/>
      <c r="J13" s="506">
        <v>14.505336617405582</v>
      </c>
    </row>
  </sheetData>
  <mergeCells count="1">
    <mergeCell ref="G2:H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P24"/>
  <sheetViews>
    <sheetView showGridLines="0" workbookViewId="0" topLeftCell="A1">
      <selection activeCell="A1" sqref="A1"/>
    </sheetView>
  </sheetViews>
  <sheetFormatPr defaultColWidth="9.140625" defaultRowHeight="12.75"/>
  <cols>
    <col min="1" max="1" width="30.7109375" style="1" customWidth="1"/>
    <col min="2" max="9" width="8.7109375" style="1" customWidth="1"/>
    <col min="10" max="16384" width="9.140625" style="1" customWidth="1"/>
  </cols>
  <sheetData>
    <row r="1" spans="1:9" ht="15">
      <c r="A1" s="355" t="s">
        <v>111</v>
      </c>
      <c r="B1" s="345"/>
      <c r="C1" s="345"/>
      <c r="D1" s="346"/>
      <c r="E1" s="347"/>
      <c r="F1" s="348"/>
      <c r="G1" s="346"/>
      <c r="H1" s="345"/>
      <c r="I1" s="346"/>
    </row>
    <row r="2" spans="1:10" ht="12.75">
      <c r="A2" s="687"/>
      <c r="B2" s="688" t="s">
        <v>198</v>
      </c>
      <c r="C2" s="688" t="s">
        <v>197</v>
      </c>
      <c r="D2" s="690"/>
      <c r="E2" s="688" t="s">
        <v>198</v>
      </c>
      <c r="F2" s="690"/>
      <c r="G2" s="717" t="s">
        <v>891</v>
      </c>
      <c r="H2" s="717" t="s">
        <v>742</v>
      </c>
      <c r="I2" s="690"/>
      <c r="J2" s="689" t="s">
        <v>4</v>
      </c>
    </row>
    <row r="3" spans="1:10" ht="12.75">
      <c r="A3" s="692" t="s">
        <v>66</v>
      </c>
      <c r="B3" s="693" t="s">
        <v>670</v>
      </c>
      <c r="C3" s="693" t="s">
        <v>670</v>
      </c>
      <c r="D3" s="694" t="s">
        <v>67</v>
      </c>
      <c r="E3" s="695">
        <v>2010</v>
      </c>
      <c r="F3" s="694" t="s">
        <v>67</v>
      </c>
      <c r="G3" s="693" t="s">
        <v>670</v>
      </c>
      <c r="H3" s="693" t="s">
        <v>5</v>
      </c>
      <c r="I3" s="694" t="s">
        <v>67</v>
      </c>
      <c r="J3" s="693" t="s">
        <v>5</v>
      </c>
    </row>
    <row r="4" spans="1:10" ht="12.75">
      <c r="A4" s="493" t="s">
        <v>68</v>
      </c>
      <c r="B4" s="487">
        <v>160</v>
      </c>
      <c r="C4" s="487">
        <v>143</v>
      </c>
      <c r="D4" s="488">
        <v>11.888111888111888</v>
      </c>
      <c r="E4" s="487">
        <v>120</v>
      </c>
      <c r="F4" s="488">
        <v>33.333333333333336</v>
      </c>
      <c r="G4" s="487">
        <v>303</v>
      </c>
      <c r="H4" s="487">
        <v>231</v>
      </c>
      <c r="I4" s="488">
        <v>31.16883116883117</v>
      </c>
      <c r="J4" s="487">
        <v>485</v>
      </c>
    </row>
    <row r="5" spans="1:10" ht="12.75">
      <c r="A5" s="493" t="s">
        <v>69</v>
      </c>
      <c r="B5" s="487">
        <v>865</v>
      </c>
      <c r="C5" s="487">
        <v>994</v>
      </c>
      <c r="D5" s="488">
        <v>-12.977867203219317</v>
      </c>
      <c r="E5" s="487">
        <v>939</v>
      </c>
      <c r="F5" s="488">
        <v>-7.880724174653887</v>
      </c>
      <c r="G5" s="487">
        <v>1859</v>
      </c>
      <c r="H5" s="487">
        <v>1807</v>
      </c>
      <c r="I5" s="488">
        <v>2.8776978417266186</v>
      </c>
      <c r="J5" s="487">
        <v>3752</v>
      </c>
    </row>
    <row r="6" spans="1:10" ht="12.75">
      <c r="A6" s="493" t="s">
        <v>70</v>
      </c>
      <c r="B6" s="487">
        <v>22</v>
      </c>
      <c r="C6" s="487">
        <v>15</v>
      </c>
      <c r="D6" s="488">
        <v>46.666666666666664</v>
      </c>
      <c r="E6" s="487">
        <v>24</v>
      </c>
      <c r="F6" s="488">
        <v>-8.333333333333334</v>
      </c>
      <c r="G6" s="487">
        <v>37</v>
      </c>
      <c r="H6" s="487">
        <v>42</v>
      </c>
      <c r="I6" s="488">
        <v>-11.904761904761905</v>
      </c>
      <c r="J6" s="487">
        <v>89</v>
      </c>
    </row>
    <row r="7" spans="1:10" ht="12.75">
      <c r="A7" s="697" t="s">
        <v>73</v>
      </c>
      <c r="B7" s="489">
        <v>1073</v>
      </c>
      <c r="C7" s="489">
        <v>1154</v>
      </c>
      <c r="D7" s="490">
        <v>-7.0190641247833625</v>
      </c>
      <c r="E7" s="489">
        <v>1130</v>
      </c>
      <c r="F7" s="490">
        <v>-5.04424778761062</v>
      </c>
      <c r="G7" s="489">
        <v>2227</v>
      </c>
      <c r="H7" s="489">
        <v>2127</v>
      </c>
      <c r="I7" s="490">
        <v>4.701457451810061</v>
      </c>
      <c r="J7" s="489">
        <v>4384</v>
      </c>
    </row>
    <row r="8" spans="1:10" ht="12.75">
      <c r="A8" s="697" t="s">
        <v>78</v>
      </c>
      <c r="B8" s="489">
        <v>-763</v>
      </c>
      <c r="C8" s="489">
        <v>-748</v>
      </c>
      <c r="D8" s="490">
        <v>2.0053475935828877</v>
      </c>
      <c r="E8" s="489">
        <v>-748</v>
      </c>
      <c r="F8" s="490">
        <v>2.0053475935828877</v>
      </c>
      <c r="G8" s="489">
        <v>-1511</v>
      </c>
      <c r="H8" s="489">
        <v>-1427</v>
      </c>
      <c r="I8" s="490">
        <v>5.886475122634899</v>
      </c>
      <c r="J8" s="489">
        <v>-2910</v>
      </c>
    </row>
    <row r="9" spans="1:10" ht="12.75">
      <c r="A9" s="698" t="s">
        <v>79</v>
      </c>
      <c r="B9" s="491">
        <v>310</v>
      </c>
      <c r="C9" s="491">
        <v>406</v>
      </c>
      <c r="D9" s="492">
        <v>-23.645320197044335</v>
      </c>
      <c r="E9" s="491">
        <v>382</v>
      </c>
      <c r="F9" s="492">
        <v>-18.848167539267017</v>
      </c>
      <c r="G9" s="491">
        <v>716</v>
      </c>
      <c r="H9" s="491">
        <v>700</v>
      </c>
      <c r="I9" s="492">
        <v>2.2857142857142856</v>
      </c>
      <c r="J9" s="491">
        <v>1474</v>
      </c>
    </row>
    <row r="10" spans="1:10" ht="12.75">
      <c r="A10" s="493" t="s">
        <v>81</v>
      </c>
      <c r="B10" s="493">
        <v>-1</v>
      </c>
      <c r="C10" s="493">
        <v>-1</v>
      </c>
      <c r="D10" s="494">
        <v>0</v>
      </c>
      <c r="E10" s="493">
        <v>-2</v>
      </c>
      <c r="F10" s="494">
        <v>-50</v>
      </c>
      <c r="G10" s="493">
        <v>-2</v>
      </c>
      <c r="H10" s="493">
        <v>-3</v>
      </c>
      <c r="I10" s="494">
        <v>-33.333333333333336</v>
      </c>
      <c r="J10" s="493">
        <v>3</v>
      </c>
    </row>
    <row r="11" spans="1:10" ht="12.75">
      <c r="A11" s="697" t="s">
        <v>82</v>
      </c>
      <c r="B11" s="489">
        <v>309</v>
      </c>
      <c r="C11" s="489">
        <v>405</v>
      </c>
      <c r="D11" s="490">
        <v>-23.703703703703702</v>
      </c>
      <c r="E11" s="489">
        <v>380</v>
      </c>
      <c r="F11" s="490">
        <v>-18.68421052631579</v>
      </c>
      <c r="G11" s="489">
        <v>714</v>
      </c>
      <c r="H11" s="489">
        <v>697</v>
      </c>
      <c r="I11" s="490">
        <v>2.4390243902439024</v>
      </c>
      <c r="J11" s="489">
        <v>1477</v>
      </c>
    </row>
    <row r="12" spans="1:10" ht="12.75">
      <c r="A12" s="699" t="s">
        <v>562</v>
      </c>
      <c r="B12" s="350">
        <v>0.7110904007455732</v>
      </c>
      <c r="C12" s="350">
        <v>0.6481802426343154</v>
      </c>
      <c r="D12" s="351"/>
      <c r="E12" s="350">
        <v>0.6619469026548672</v>
      </c>
      <c r="F12" s="351"/>
      <c r="G12" s="350">
        <v>0.6784912438257746</v>
      </c>
      <c r="H12" s="350">
        <v>0.6708979783732957</v>
      </c>
      <c r="I12" s="351"/>
      <c r="J12" s="350">
        <v>0.6637773722627737</v>
      </c>
    </row>
    <row r="13" spans="1:10" ht="12.75">
      <c r="A13" s="700" t="s">
        <v>892</v>
      </c>
      <c r="B13" s="353">
        <v>18.040137847151836</v>
      </c>
      <c r="C13" s="353">
        <v>23.147449890851355</v>
      </c>
      <c r="D13" s="354"/>
      <c r="E13" s="353">
        <v>21.025936599423627</v>
      </c>
      <c r="F13" s="701"/>
      <c r="G13" s="353">
        <v>20.62093862815884</v>
      </c>
      <c r="H13" s="353">
        <v>19.150543789353176</v>
      </c>
      <c r="I13" s="354"/>
      <c r="J13" s="353">
        <v>20.17147192716237</v>
      </c>
    </row>
    <row r="19" spans="1:16" ht="15">
      <c r="A19" s="156" t="s">
        <v>568</v>
      </c>
      <c r="B19" s="360"/>
      <c r="C19" s="360"/>
      <c r="D19" s="360"/>
      <c r="E19" s="360"/>
      <c r="F19" s="360"/>
      <c r="G19" s="360"/>
      <c r="H19" s="360"/>
      <c r="I19" s="360"/>
      <c r="J19" s="360"/>
      <c r="K19" s="360"/>
      <c r="L19" s="360"/>
      <c r="M19" s="360"/>
      <c r="N19" s="360"/>
      <c r="O19" s="360"/>
      <c r="P19" s="360"/>
    </row>
    <row r="20" spans="1:10" ht="12.75">
      <c r="A20" s="36"/>
      <c r="B20" s="37" t="s">
        <v>265</v>
      </c>
      <c r="C20" s="37" t="s">
        <v>266</v>
      </c>
      <c r="D20" s="37" t="s">
        <v>267</v>
      </c>
      <c r="E20" s="37" t="s">
        <v>327</v>
      </c>
      <c r="F20" s="37" t="s">
        <v>328</v>
      </c>
      <c r="G20" s="37" t="s">
        <v>329</v>
      </c>
      <c r="H20" s="37" t="s">
        <v>330</v>
      </c>
      <c r="I20" s="37" t="s">
        <v>733</v>
      </c>
      <c r="J20" s="37" t="s">
        <v>893</v>
      </c>
    </row>
    <row r="21" spans="1:10" ht="12.75">
      <c r="A21" s="148" t="s">
        <v>569</v>
      </c>
      <c r="B21" s="361">
        <v>0.32</v>
      </c>
      <c r="C21" s="361">
        <v>0.34</v>
      </c>
      <c r="D21" s="361">
        <v>0.37</v>
      </c>
      <c r="E21" s="361">
        <v>0.38</v>
      </c>
      <c r="F21" s="361">
        <v>0.36</v>
      </c>
      <c r="G21" s="361">
        <v>0.37</v>
      </c>
      <c r="H21" s="361">
        <v>0.4</v>
      </c>
      <c r="I21" s="361">
        <v>0.38</v>
      </c>
      <c r="J21" s="361">
        <v>0.38</v>
      </c>
    </row>
    <row r="22" spans="1:10" ht="12.75">
      <c r="A22" s="148" t="s">
        <v>570</v>
      </c>
      <c r="B22" s="361">
        <v>0.27</v>
      </c>
      <c r="C22" s="361">
        <v>0.26</v>
      </c>
      <c r="D22" s="361">
        <v>0.25</v>
      </c>
      <c r="E22" s="361">
        <v>0.25</v>
      </c>
      <c r="F22" s="361">
        <v>0.27</v>
      </c>
      <c r="G22" s="361">
        <v>0.27</v>
      </c>
      <c r="H22" s="361">
        <v>0.23</v>
      </c>
      <c r="I22" s="361">
        <v>0.25</v>
      </c>
      <c r="J22" s="361">
        <v>0.25</v>
      </c>
    </row>
    <row r="23" spans="1:10" ht="12.75">
      <c r="A23" s="148" t="s">
        <v>571</v>
      </c>
      <c r="B23" s="361">
        <v>0.14</v>
      </c>
      <c r="C23" s="361">
        <v>0.14</v>
      </c>
      <c r="D23" s="361">
        <v>0.14</v>
      </c>
      <c r="E23" s="361">
        <v>0.14</v>
      </c>
      <c r="F23" s="361">
        <v>0.15</v>
      </c>
      <c r="G23" s="361">
        <v>0.15</v>
      </c>
      <c r="H23" s="361">
        <v>0.16</v>
      </c>
      <c r="I23" s="361">
        <v>0.16</v>
      </c>
      <c r="J23" s="361">
        <v>0.16</v>
      </c>
    </row>
    <row r="24" spans="1:10" ht="12.75">
      <c r="A24" s="148" t="s">
        <v>572</v>
      </c>
      <c r="B24" s="361">
        <v>0.27</v>
      </c>
      <c r="C24" s="361">
        <v>0.26</v>
      </c>
      <c r="D24" s="361">
        <v>0.24</v>
      </c>
      <c r="E24" s="361">
        <v>0.23</v>
      </c>
      <c r="F24" s="361">
        <v>0.22</v>
      </c>
      <c r="G24" s="361">
        <v>0.22</v>
      </c>
      <c r="H24" s="361">
        <v>0.21</v>
      </c>
      <c r="I24" s="361">
        <v>0.21</v>
      </c>
      <c r="J24" s="361">
        <v>0.21</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J66"/>
  <sheetViews>
    <sheetView showGridLines="0" workbookViewId="0" topLeftCell="A1">
      <selection activeCell="A1" sqref="A1"/>
    </sheetView>
  </sheetViews>
  <sheetFormatPr defaultColWidth="9.140625" defaultRowHeight="12.75"/>
  <cols>
    <col min="1" max="1" width="30.7109375" style="1" customWidth="1"/>
    <col min="2" max="4" width="8.7109375" style="1" customWidth="1"/>
    <col min="5" max="5" width="10.8515625" style="1" bestFit="1" customWidth="1"/>
    <col min="6" max="9" width="8.7109375" style="1" customWidth="1"/>
    <col min="10" max="16384" width="9.140625" style="1" customWidth="1"/>
  </cols>
  <sheetData>
    <row r="1" spans="1:9" ht="15">
      <c r="A1" s="355" t="s">
        <v>114</v>
      </c>
      <c r="B1" s="345"/>
      <c r="C1" s="345"/>
      <c r="D1" s="346"/>
      <c r="E1" s="345"/>
      <c r="F1" s="346"/>
      <c r="G1" s="346"/>
      <c r="H1" s="345"/>
      <c r="I1" s="346"/>
    </row>
    <row r="2" spans="1:10" ht="12.75">
      <c r="A2" s="687"/>
      <c r="B2" s="718" t="s">
        <v>198</v>
      </c>
      <c r="C2" s="718" t="s">
        <v>197</v>
      </c>
      <c r="D2" s="486"/>
      <c r="E2" s="718" t="s">
        <v>198</v>
      </c>
      <c r="F2" s="486"/>
      <c r="G2" s="720" t="s">
        <v>891</v>
      </c>
      <c r="H2" s="720" t="s">
        <v>742</v>
      </c>
      <c r="I2" s="486"/>
      <c r="J2" s="719" t="s">
        <v>4</v>
      </c>
    </row>
    <row r="3" spans="1:10" ht="12.75">
      <c r="A3" s="692" t="s">
        <v>66</v>
      </c>
      <c r="B3" s="721" t="s">
        <v>670</v>
      </c>
      <c r="C3" s="721" t="s">
        <v>670</v>
      </c>
      <c r="D3" s="349" t="s">
        <v>67</v>
      </c>
      <c r="E3" s="721">
        <v>2010</v>
      </c>
      <c r="F3" s="349" t="s">
        <v>67</v>
      </c>
      <c r="G3" s="721" t="s">
        <v>670</v>
      </c>
      <c r="H3" s="721" t="s">
        <v>5</v>
      </c>
      <c r="I3" s="349" t="s">
        <v>67</v>
      </c>
      <c r="J3" s="721" t="s">
        <v>5</v>
      </c>
    </row>
    <row r="4" spans="1:10" ht="12.75">
      <c r="A4" s="698" t="s">
        <v>73</v>
      </c>
      <c r="B4" s="491">
        <v>1115</v>
      </c>
      <c r="C4" s="491">
        <v>1130</v>
      </c>
      <c r="D4" s="492">
        <v>-1.3274336283185841</v>
      </c>
      <c r="E4" s="491">
        <v>1113</v>
      </c>
      <c r="F4" s="492">
        <v>0.17969451931716082</v>
      </c>
      <c r="G4" s="491">
        <v>2245</v>
      </c>
      <c r="H4" s="491">
        <v>2297</v>
      </c>
      <c r="I4" s="492">
        <v>-2.2638223770134958</v>
      </c>
      <c r="J4" s="491">
        <v>4539</v>
      </c>
    </row>
    <row r="5" spans="1:10" ht="12.75">
      <c r="A5" s="698" t="s">
        <v>78</v>
      </c>
      <c r="B5" s="491">
        <v>-608</v>
      </c>
      <c r="C5" s="491">
        <v>-619</v>
      </c>
      <c r="D5" s="492">
        <v>-1.7770597738287561</v>
      </c>
      <c r="E5" s="491">
        <v>-610</v>
      </c>
      <c r="F5" s="492">
        <v>-0.32786885245901637</v>
      </c>
      <c r="G5" s="491">
        <v>-1227</v>
      </c>
      <c r="H5" s="491">
        <v>-1212</v>
      </c>
      <c r="I5" s="492">
        <v>1.2376237623762376</v>
      </c>
      <c r="J5" s="491">
        <v>-2402</v>
      </c>
    </row>
    <row r="6" spans="1:10" ht="12.75">
      <c r="A6" s="698" t="s">
        <v>82</v>
      </c>
      <c r="B6" s="491">
        <v>507</v>
      </c>
      <c r="C6" s="491">
        <v>511</v>
      </c>
      <c r="D6" s="492">
        <v>-0.7827788649706457</v>
      </c>
      <c r="E6" s="491">
        <v>503</v>
      </c>
      <c r="F6" s="492">
        <v>0.7952286282306164</v>
      </c>
      <c r="G6" s="491">
        <v>1018</v>
      </c>
      <c r="H6" s="491">
        <v>1085</v>
      </c>
      <c r="I6" s="492">
        <v>-6.175115207373272</v>
      </c>
      <c r="J6" s="491">
        <v>2137</v>
      </c>
    </row>
    <row r="7" spans="1:10" ht="12.75">
      <c r="A7" s="493" t="s">
        <v>563</v>
      </c>
      <c r="B7" s="493">
        <v>545</v>
      </c>
      <c r="C7" s="493">
        <v>27</v>
      </c>
      <c r="D7" s="508" t="s">
        <v>564</v>
      </c>
      <c r="E7" s="493">
        <v>180</v>
      </c>
      <c r="F7" s="508" t="s">
        <v>564</v>
      </c>
      <c r="G7" s="493">
        <v>572</v>
      </c>
      <c r="H7" s="493">
        <v>375</v>
      </c>
      <c r="I7" s="495">
        <v>52.53333333333333</v>
      </c>
      <c r="J7" s="493">
        <v>1045</v>
      </c>
    </row>
    <row r="8" spans="1:10" ht="12.75">
      <c r="A8" s="489" t="s">
        <v>117</v>
      </c>
      <c r="B8" s="509">
        <v>1052</v>
      </c>
      <c r="C8" s="509">
        <v>538</v>
      </c>
      <c r="D8" s="490">
        <v>95.53903345724908</v>
      </c>
      <c r="E8" s="509">
        <v>683</v>
      </c>
      <c r="F8" s="490">
        <v>54.026354319180086</v>
      </c>
      <c r="G8" s="509">
        <v>1590</v>
      </c>
      <c r="H8" s="509">
        <v>1460</v>
      </c>
      <c r="I8" s="490">
        <v>8.904109589041095</v>
      </c>
      <c r="J8" s="509">
        <v>3182</v>
      </c>
    </row>
    <row r="9" spans="1:10" ht="12.75">
      <c r="A9" s="699" t="s">
        <v>562</v>
      </c>
      <c r="B9" s="350">
        <v>0.5452914798206278</v>
      </c>
      <c r="C9" s="350">
        <v>0.547787610619469</v>
      </c>
      <c r="D9" s="351"/>
      <c r="E9" s="350">
        <v>0.5480682839173405</v>
      </c>
      <c r="F9" s="351"/>
      <c r="G9" s="350">
        <v>0.5465478841870824</v>
      </c>
      <c r="H9" s="350">
        <v>0.5276447540269917</v>
      </c>
      <c r="I9" s="351"/>
      <c r="J9" s="350">
        <v>0.5291914518616435</v>
      </c>
    </row>
    <row r="10" spans="1:10" ht="12.75">
      <c r="A10" s="352" t="s">
        <v>892</v>
      </c>
      <c r="B10" s="353"/>
      <c r="C10" s="353"/>
      <c r="D10" s="353"/>
      <c r="E10" s="353"/>
      <c r="F10" s="722"/>
      <c r="G10" s="353"/>
      <c r="H10" s="353"/>
      <c r="I10" s="353"/>
      <c r="J10" s="353"/>
    </row>
    <row r="11" spans="1:10" ht="12.75">
      <c r="A11" s="352" t="s">
        <v>565</v>
      </c>
      <c r="B11" s="353">
        <v>27.885</v>
      </c>
      <c r="C11" s="353">
        <v>28.105</v>
      </c>
      <c r="D11" s="354"/>
      <c r="E11" s="353">
        <v>29.509333333333334</v>
      </c>
      <c r="F11" s="723"/>
      <c r="G11" s="353">
        <v>27.995</v>
      </c>
      <c r="H11" s="353">
        <v>31.826666666666668</v>
      </c>
      <c r="I11" s="354"/>
      <c r="J11" s="353">
        <v>31.342666666666666</v>
      </c>
    </row>
    <row r="12" spans="1:10" ht="12.75">
      <c r="A12" s="352" t="s">
        <v>566</v>
      </c>
      <c r="B12" s="353">
        <v>57.86</v>
      </c>
      <c r="C12" s="353">
        <v>29.59</v>
      </c>
      <c r="D12" s="354"/>
      <c r="E12" s="353">
        <v>40.06933333333333</v>
      </c>
      <c r="F12" s="354"/>
      <c r="G12" s="353">
        <v>43.725</v>
      </c>
      <c r="H12" s="353">
        <v>42.82666666666667</v>
      </c>
      <c r="I12" s="354"/>
      <c r="J12" s="353">
        <v>46.669333333333334</v>
      </c>
    </row>
    <row r="14" spans="1:4" ht="15">
      <c r="A14" s="362" t="s">
        <v>573</v>
      </c>
      <c r="B14" s="199"/>
      <c r="C14" s="199"/>
      <c r="D14" s="199"/>
    </row>
    <row r="15" spans="1:4" ht="12.75">
      <c r="A15" s="219"/>
      <c r="B15" s="219" t="s">
        <v>894</v>
      </c>
      <c r="C15" s="219" t="s">
        <v>894</v>
      </c>
      <c r="D15" s="219"/>
    </row>
    <row r="16" spans="1:4" ht="12.75">
      <c r="A16" s="207"/>
      <c r="B16" s="207">
        <v>2011</v>
      </c>
      <c r="C16" s="207">
        <v>2010</v>
      </c>
      <c r="D16" s="207" t="s">
        <v>574</v>
      </c>
    </row>
    <row r="17" spans="1:4" ht="12.75">
      <c r="A17" s="148" t="s">
        <v>575</v>
      </c>
      <c r="B17" s="149">
        <v>20198</v>
      </c>
      <c r="C17" s="149">
        <v>21849</v>
      </c>
      <c r="D17" s="361">
        <f>B17/C17-1</f>
        <v>-0.07556409904343453</v>
      </c>
    </row>
    <row r="18" spans="1:4" ht="12.75">
      <c r="A18" s="148" t="s">
        <v>743</v>
      </c>
      <c r="B18" s="148"/>
      <c r="C18" s="148"/>
      <c r="D18" s="148"/>
    </row>
    <row r="19" spans="1:4" ht="12.75">
      <c r="A19" s="148" t="s">
        <v>744</v>
      </c>
      <c r="B19" s="149">
        <v>3336</v>
      </c>
      <c r="C19" s="149">
        <v>3625</v>
      </c>
      <c r="D19" s="361">
        <f>B19/C19-1</f>
        <v>-0.0797241379310345</v>
      </c>
    </row>
    <row r="20" spans="1:4" ht="12.75">
      <c r="A20" s="152" t="s">
        <v>102</v>
      </c>
      <c r="B20" s="153">
        <f>+B17+B19</f>
        <v>23534</v>
      </c>
      <c r="C20" s="153">
        <f>+C17+C19</f>
        <v>25474</v>
      </c>
      <c r="D20" s="361">
        <f>B20/C20-1</f>
        <v>-0.07615608070974322</v>
      </c>
    </row>
    <row r="23" spans="1:6" ht="15">
      <c r="A23" s="368" t="s">
        <v>576</v>
      </c>
      <c r="B23" s="280"/>
      <c r="C23" s="280"/>
      <c r="D23" s="280"/>
      <c r="E23" s="280"/>
      <c r="F23" s="280"/>
    </row>
    <row r="24" spans="1:7" ht="12.75">
      <c r="A24" s="204"/>
      <c r="B24" s="219" t="s">
        <v>4</v>
      </c>
      <c r="C24" s="219" t="s">
        <v>577</v>
      </c>
      <c r="D24" s="219" t="s">
        <v>4</v>
      </c>
      <c r="E24" s="219" t="s">
        <v>4</v>
      </c>
      <c r="F24" s="219" t="s">
        <v>4</v>
      </c>
      <c r="G24" s="219" t="s">
        <v>895</v>
      </c>
    </row>
    <row r="25" spans="1:7" ht="12.75">
      <c r="A25" s="206"/>
      <c r="B25" s="207">
        <v>2006</v>
      </c>
      <c r="C25" s="207">
        <v>2007</v>
      </c>
      <c r="D25" s="207">
        <v>2008</v>
      </c>
      <c r="E25" s="207">
        <v>2009</v>
      </c>
      <c r="F25" s="207">
        <v>2010</v>
      </c>
      <c r="G25" s="724" t="s">
        <v>833</v>
      </c>
    </row>
    <row r="26" spans="1:7" ht="12.75">
      <c r="A26" s="181" t="s">
        <v>578</v>
      </c>
      <c r="B26" s="363">
        <v>3345</v>
      </c>
      <c r="C26" s="363">
        <v>3689</v>
      </c>
      <c r="D26" s="363">
        <v>3858</v>
      </c>
      <c r="E26" s="363">
        <v>4026</v>
      </c>
      <c r="F26" s="363">
        <v>3964</v>
      </c>
      <c r="G26" s="363">
        <v>3560</v>
      </c>
    </row>
    <row r="27" spans="1:7" ht="12.75">
      <c r="A27" s="181" t="s">
        <v>579</v>
      </c>
      <c r="B27" s="363">
        <v>1788</v>
      </c>
      <c r="C27" s="363">
        <v>1775</v>
      </c>
      <c r="D27" s="363">
        <v>1598</v>
      </c>
      <c r="E27" s="363">
        <v>1492</v>
      </c>
      <c r="F27" s="363">
        <v>1536</v>
      </c>
      <c r="G27" s="363">
        <v>1464</v>
      </c>
    </row>
    <row r="28" spans="1:7" ht="12.75">
      <c r="A28" s="364" t="s">
        <v>580</v>
      </c>
      <c r="B28" s="365">
        <v>-970</v>
      </c>
      <c r="C28" s="365">
        <v>-901</v>
      </c>
      <c r="D28" s="365">
        <v>-879</v>
      </c>
      <c r="E28" s="365">
        <v>-916</v>
      </c>
      <c r="F28" s="365">
        <v>-929</v>
      </c>
      <c r="G28" s="365">
        <v>-881</v>
      </c>
    </row>
    <row r="29" spans="1:7" ht="12.75">
      <c r="A29" s="364" t="s">
        <v>581</v>
      </c>
      <c r="B29" s="365">
        <f aca="true" t="shared" si="0" ref="B29:G29">SUM(B27:B28)</f>
        <v>818</v>
      </c>
      <c r="C29" s="365">
        <f t="shared" si="0"/>
        <v>874</v>
      </c>
      <c r="D29" s="365">
        <f t="shared" si="0"/>
        <v>719</v>
      </c>
      <c r="E29" s="365">
        <f t="shared" si="0"/>
        <v>576</v>
      </c>
      <c r="F29" s="365">
        <f t="shared" si="0"/>
        <v>607</v>
      </c>
      <c r="G29" s="365">
        <f t="shared" si="0"/>
        <v>583</v>
      </c>
    </row>
    <row r="30" spans="1:7" ht="12.75">
      <c r="A30" s="181" t="s">
        <v>582</v>
      </c>
      <c r="B30" s="725">
        <f aca="true" t="shared" si="1" ref="B30:G30">+B29/B26*100</f>
        <v>24.454409566517192</v>
      </c>
      <c r="C30" s="725">
        <f t="shared" si="1"/>
        <v>23.69205746814855</v>
      </c>
      <c r="D30" s="725">
        <f t="shared" si="1"/>
        <v>18.636599274235355</v>
      </c>
      <c r="E30" s="725">
        <f t="shared" si="1"/>
        <v>14.307004470938898</v>
      </c>
      <c r="F30" s="725">
        <f t="shared" si="1"/>
        <v>15.312815338042382</v>
      </c>
      <c r="G30" s="725">
        <f t="shared" si="1"/>
        <v>16.376404494382022</v>
      </c>
    </row>
    <row r="31" spans="1:7" ht="12.75">
      <c r="A31" s="364" t="s">
        <v>583</v>
      </c>
      <c r="B31" s="367">
        <v>24.5</v>
      </c>
      <c r="C31" s="367">
        <v>22.9</v>
      </c>
      <c r="D31" s="367">
        <v>20.8</v>
      </c>
      <c r="E31" s="367">
        <v>16.2</v>
      </c>
      <c r="F31" s="367">
        <v>17.1</v>
      </c>
      <c r="G31" s="367">
        <v>18.6</v>
      </c>
    </row>
    <row r="34" spans="1:6" ht="15">
      <c r="A34" s="369" t="s">
        <v>584</v>
      </c>
      <c r="B34" s="148"/>
      <c r="C34" s="148"/>
      <c r="D34" s="148"/>
      <c r="E34" s="148"/>
      <c r="F34" s="148"/>
    </row>
    <row r="35" spans="1:7" ht="12.75">
      <c r="A35" s="219"/>
      <c r="B35" s="219" t="s">
        <v>585</v>
      </c>
      <c r="C35" s="219" t="s">
        <v>586</v>
      </c>
      <c r="D35" s="219" t="s">
        <v>586</v>
      </c>
      <c r="E35" s="219" t="s">
        <v>586</v>
      </c>
      <c r="F35" s="219" t="s">
        <v>587</v>
      </c>
      <c r="G35" s="219" t="s">
        <v>896</v>
      </c>
    </row>
    <row r="36" spans="1:7" ht="12.75">
      <c r="A36" s="207"/>
      <c r="B36" s="207">
        <v>2006</v>
      </c>
      <c r="C36" s="207">
        <v>2007</v>
      </c>
      <c r="D36" s="207">
        <v>2008</v>
      </c>
      <c r="E36" s="207">
        <v>2009</v>
      </c>
      <c r="F36" s="207">
        <v>2010</v>
      </c>
      <c r="G36" s="207">
        <v>2011</v>
      </c>
    </row>
    <row r="37" spans="1:7" ht="12.75">
      <c r="A37" s="148" t="s">
        <v>588</v>
      </c>
      <c r="B37" s="149">
        <v>8450</v>
      </c>
      <c r="C37" s="149">
        <v>8836</v>
      </c>
      <c r="D37" s="149">
        <v>8827</v>
      </c>
      <c r="E37" s="149">
        <v>8594</v>
      </c>
      <c r="F37" s="149">
        <v>8780</v>
      </c>
      <c r="G37" s="149">
        <v>8688</v>
      </c>
    </row>
    <row r="38" spans="1:7" ht="12.75">
      <c r="A38" s="148" t="s">
        <v>589</v>
      </c>
      <c r="B38" s="149">
        <v>12872</v>
      </c>
      <c r="C38" s="149">
        <v>14496</v>
      </c>
      <c r="D38" s="149">
        <f>11549+1111</f>
        <v>12660</v>
      </c>
      <c r="E38" s="149">
        <f>13656+1272</f>
        <v>14928</v>
      </c>
      <c r="F38" s="149">
        <f>15154+1164</f>
        <v>16318</v>
      </c>
      <c r="G38" s="149">
        <v>16563</v>
      </c>
    </row>
    <row r="39" spans="1:7" ht="12.75">
      <c r="A39" s="148" t="s">
        <v>897</v>
      </c>
      <c r="B39" s="148"/>
      <c r="C39" s="148"/>
      <c r="D39" s="148"/>
      <c r="E39" s="148"/>
      <c r="F39" s="148"/>
      <c r="G39" s="148"/>
    </row>
    <row r="40" spans="1:7" ht="12.75">
      <c r="A40" s="148" t="s">
        <v>898</v>
      </c>
      <c r="B40" s="148"/>
      <c r="C40" s="148"/>
      <c r="D40" s="148"/>
      <c r="E40" s="148"/>
      <c r="F40" s="148"/>
      <c r="G40" s="148"/>
    </row>
    <row r="44" spans="2:5" ht="12.75">
      <c r="B44" s="370"/>
      <c r="C44" s="370"/>
      <c r="D44" s="370"/>
      <c r="E44" s="370"/>
    </row>
    <row r="45" spans="1:5" ht="15">
      <c r="A45" s="386" t="s">
        <v>581</v>
      </c>
      <c r="B45" s="370"/>
      <c r="C45" s="370"/>
      <c r="D45" s="370"/>
      <c r="E45" s="370"/>
    </row>
    <row r="46" spans="1:5" ht="24">
      <c r="A46" s="36" t="s">
        <v>66</v>
      </c>
      <c r="B46" s="37" t="s">
        <v>749</v>
      </c>
      <c r="C46" s="37" t="s">
        <v>750</v>
      </c>
      <c r="D46" s="37" t="s">
        <v>751</v>
      </c>
      <c r="E46" s="37" t="s">
        <v>899</v>
      </c>
    </row>
    <row r="47" spans="1:5" ht="12.75">
      <c r="A47" s="148"/>
      <c r="B47" s="215"/>
      <c r="C47" s="215"/>
      <c r="D47" s="215"/>
      <c r="E47" s="215"/>
    </row>
    <row r="48" spans="1:5" ht="24">
      <c r="A48" s="510" t="s">
        <v>643</v>
      </c>
      <c r="B48" s="396">
        <v>3858</v>
      </c>
      <c r="C48" s="396">
        <v>4026</v>
      </c>
      <c r="D48" s="396">
        <v>3964</v>
      </c>
      <c r="E48" s="396">
        <v>3560</v>
      </c>
    </row>
    <row r="49" spans="1:5" ht="12.75">
      <c r="A49" s="148"/>
      <c r="B49" s="216"/>
      <c r="C49" s="216"/>
      <c r="D49" s="216"/>
      <c r="E49" s="216"/>
    </row>
    <row r="50" spans="1:5" ht="12.75">
      <c r="A50" s="148" t="s">
        <v>644</v>
      </c>
      <c r="B50" s="216">
        <v>1598</v>
      </c>
      <c r="C50" s="216">
        <v>1492</v>
      </c>
      <c r="D50" s="216">
        <v>1536</v>
      </c>
      <c r="E50" s="216">
        <v>1464</v>
      </c>
    </row>
    <row r="51" spans="1:5" ht="12.75">
      <c r="A51" s="148" t="s">
        <v>645</v>
      </c>
      <c r="B51" s="216">
        <f>-1065+186</f>
        <v>-879</v>
      </c>
      <c r="C51" s="216">
        <f>-938+22</f>
        <v>-916</v>
      </c>
      <c r="D51" s="216">
        <v>-929</v>
      </c>
      <c r="E51" s="216">
        <v>-881</v>
      </c>
    </row>
    <row r="52" spans="1:5" ht="12.75">
      <c r="A52" s="152" t="s">
        <v>646</v>
      </c>
      <c r="B52" s="396">
        <f>SUM(B50:B51)</f>
        <v>719</v>
      </c>
      <c r="C52" s="396">
        <f>SUM(C50:C51)</f>
        <v>576</v>
      </c>
      <c r="D52" s="396">
        <f>SUM(D50:D51)</f>
        <v>607</v>
      </c>
      <c r="E52" s="396">
        <f>SUM(E50:E51)</f>
        <v>583</v>
      </c>
    </row>
    <row r="53" spans="1:5" ht="12.75">
      <c r="A53" s="148"/>
      <c r="B53" s="215"/>
      <c r="C53" s="215"/>
      <c r="D53" s="215"/>
      <c r="E53" s="215"/>
    </row>
    <row r="54" spans="1:5" ht="12.75">
      <c r="A54" s="150" t="s">
        <v>647</v>
      </c>
      <c r="B54" s="397">
        <f>+B52/B48</f>
        <v>0.18636599274235355</v>
      </c>
      <c r="C54" s="397">
        <f>+C52/C48</f>
        <v>0.14307004470938897</v>
      </c>
      <c r="D54" s="397">
        <f>+D52/D48</f>
        <v>0.15312815338042382</v>
      </c>
      <c r="E54" s="397">
        <f>+E52/E48</f>
        <v>0.16376404494382021</v>
      </c>
    </row>
    <row r="55" spans="1:5" ht="12.75">
      <c r="A55" s="148"/>
      <c r="B55" s="215"/>
      <c r="C55" s="215"/>
      <c r="D55" s="215"/>
      <c r="E55" s="215"/>
    </row>
    <row r="56" spans="1:5" ht="12.75">
      <c r="A56" s="154" t="s">
        <v>648</v>
      </c>
      <c r="B56" s="215"/>
      <c r="C56" s="215"/>
      <c r="D56" s="215"/>
      <c r="E56" s="215"/>
    </row>
    <row r="58" ht="15">
      <c r="A58" s="156" t="s">
        <v>649</v>
      </c>
    </row>
    <row r="59" spans="1:5" ht="24">
      <c r="A59" s="36" t="s">
        <v>66</v>
      </c>
      <c r="B59" s="726" t="s">
        <v>900</v>
      </c>
      <c r="C59" s="726" t="s">
        <v>901</v>
      </c>
      <c r="D59" s="726" t="s">
        <v>902</v>
      </c>
      <c r="E59" s="726" t="s">
        <v>903</v>
      </c>
    </row>
    <row r="60" spans="1:5" ht="12.75">
      <c r="A60" s="148"/>
      <c r="B60" s="148"/>
      <c r="C60" s="148"/>
      <c r="D60" s="148"/>
      <c r="E60" s="148"/>
    </row>
    <row r="61" spans="1:5" ht="12.75">
      <c r="A61" s="148" t="s">
        <v>745</v>
      </c>
      <c r="B61" s="216">
        <v>8827</v>
      </c>
      <c r="C61" s="216">
        <v>8594</v>
      </c>
      <c r="D61" s="216">
        <v>8780</v>
      </c>
      <c r="E61" s="216">
        <v>8688</v>
      </c>
    </row>
    <row r="62" spans="1:5" ht="12.75">
      <c r="A62" s="208" t="s">
        <v>746</v>
      </c>
      <c r="B62" s="267">
        <v>12660</v>
      </c>
      <c r="C62" s="267">
        <v>14928</v>
      </c>
      <c r="D62" s="267">
        <v>16318</v>
      </c>
      <c r="E62" s="267">
        <v>16563</v>
      </c>
    </row>
    <row r="63" spans="1:5" ht="12.75">
      <c r="A63" s="208"/>
      <c r="B63" s="267"/>
      <c r="C63" s="267"/>
      <c r="D63" s="267"/>
      <c r="E63" s="267"/>
    </row>
    <row r="64" spans="1:5" ht="24">
      <c r="A64" s="195" t="s">
        <v>747</v>
      </c>
      <c r="B64" s="398">
        <v>-1275</v>
      </c>
      <c r="C64" s="398">
        <v>-1850</v>
      </c>
      <c r="D64" s="398">
        <v>-1000</v>
      </c>
      <c r="E64" s="398">
        <v>-850</v>
      </c>
    </row>
    <row r="65" spans="1:5" ht="24">
      <c r="A65" s="277" t="s">
        <v>748</v>
      </c>
      <c r="B65" s="149">
        <v>1111</v>
      </c>
      <c r="C65" s="149">
        <v>1272</v>
      </c>
      <c r="D65" s="149">
        <v>1164</v>
      </c>
      <c r="E65" s="149">
        <v>2242</v>
      </c>
    </row>
    <row r="66" spans="1:5" ht="12.75">
      <c r="A66" s="148"/>
      <c r="B66" s="148"/>
      <c r="C66" s="148"/>
      <c r="D66" s="148"/>
      <c r="E66" s="148"/>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39"/>
  <sheetViews>
    <sheetView showGridLines="0" workbookViewId="0" topLeftCell="A1">
      <selection activeCell="A1" sqref="A1"/>
    </sheetView>
  </sheetViews>
  <sheetFormatPr defaultColWidth="9.140625" defaultRowHeight="12.75"/>
  <cols>
    <col min="1" max="1" width="39.421875" style="1" customWidth="1"/>
    <col min="2" max="16384" width="9.140625" style="1" customWidth="1"/>
  </cols>
  <sheetData>
    <row r="1" spans="1:8" ht="15">
      <c r="A1" s="386" t="s">
        <v>590</v>
      </c>
      <c r="B1" s="370"/>
      <c r="C1" s="370"/>
      <c r="D1" s="370"/>
      <c r="E1" s="370"/>
      <c r="G1" s="656"/>
      <c r="H1" s="656"/>
    </row>
    <row r="2" spans="1:8" ht="12.75">
      <c r="A2" s="43"/>
      <c r="B2" s="43"/>
      <c r="C2" s="43"/>
      <c r="D2" s="43"/>
      <c r="E2" s="43"/>
      <c r="G2" s="371"/>
      <c r="H2" s="371"/>
    </row>
    <row r="3" spans="1:9" ht="12.75" customHeight="1">
      <c r="A3" s="372"/>
      <c r="B3" s="219" t="s">
        <v>198</v>
      </c>
      <c r="C3" s="219" t="s">
        <v>3</v>
      </c>
      <c r="D3" s="219" t="s">
        <v>2</v>
      </c>
      <c r="E3" s="219" t="s">
        <v>197</v>
      </c>
      <c r="F3" s="219" t="s">
        <v>198</v>
      </c>
      <c r="G3" s="727" t="s">
        <v>904</v>
      </c>
      <c r="H3" s="727"/>
      <c r="I3" s="224" t="s">
        <v>4</v>
      </c>
    </row>
    <row r="4" spans="1:9" ht="12.75">
      <c r="A4" s="373" t="s">
        <v>66</v>
      </c>
      <c r="B4" s="207">
        <v>2010</v>
      </c>
      <c r="C4" s="207">
        <v>2010</v>
      </c>
      <c r="D4" s="207">
        <v>2010</v>
      </c>
      <c r="E4" s="207">
        <v>2011</v>
      </c>
      <c r="F4" s="207">
        <v>2011</v>
      </c>
      <c r="G4" s="207">
        <v>2010</v>
      </c>
      <c r="H4" s="207">
        <v>2011</v>
      </c>
      <c r="I4" s="207">
        <v>2010</v>
      </c>
    </row>
    <row r="5" spans="1:9" ht="12.75">
      <c r="A5" s="374" t="s">
        <v>591</v>
      </c>
      <c r="B5" s="52">
        <v>609</v>
      </c>
      <c r="C5" s="52">
        <v>611</v>
      </c>
      <c r="D5" s="52">
        <v>668</v>
      </c>
      <c r="E5" s="52">
        <v>632</v>
      </c>
      <c r="F5" s="52">
        <v>639</v>
      </c>
      <c r="G5" s="52">
        <v>1194</v>
      </c>
      <c r="H5" s="52">
        <v>1271</v>
      </c>
      <c r="I5" s="52">
        <v>2473</v>
      </c>
    </row>
    <row r="6" spans="1:9" ht="13.5">
      <c r="A6" s="375" t="s">
        <v>601</v>
      </c>
      <c r="B6" s="52">
        <v>363</v>
      </c>
      <c r="C6" s="52">
        <v>392</v>
      </c>
      <c r="D6" s="52">
        <v>310</v>
      </c>
      <c r="E6" s="52">
        <v>370</v>
      </c>
      <c r="F6" s="52">
        <v>332</v>
      </c>
      <c r="G6" s="52">
        <v>790</v>
      </c>
      <c r="H6" s="52">
        <v>702</v>
      </c>
      <c r="I6" s="52">
        <v>1492</v>
      </c>
    </row>
    <row r="7" spans="1:9" ht="12.75">
      <c r="A7" s="375" t="s">
        <v>752</v>
      </c>
      <c r="B7" s="52">
        <v>141</v>
      </c>
      <c r="C7" s="52">
        <v>138</v>
      </c>
      <c r="D7" s="52">
        <v>123</v>
      </c>
      <c r="E7" s="52">
        <v>128</v>
      </c>
      <c r="F7" s="52">
        <v>144</v>
      </c>
      <c r="G7" s="52">
        <v>313</v>
      </c>
      <c r="H7" s="52">
        <v>272</v>
      </c>
      <c r="I7" s="52">
        <v>574</v>
      </c>
    </row>
    <row r="8" spans="1:9" ht="12.75">
      <c r="A8" s="376" t="s">
        <v>73</v>
      </c>
      <c r="B8" s="377">
        <v>1113</v>
      </c>
      <c r="C8" s="377">
        <v>1141</v>
      </c>
      <c r="D8" s="377">
        <v>1101</v>
      </c>
      <c r="E8" s="377">
        <v>1130</v>
      </c>
      <c r="F8" s="377">
        <v>1115</v>
      </c>
      <c r="G8" s="377">
        <v>2297</v>
      </c>
      <c r="H8" s="377">
        <v>2245</v>
      </c>
      <c r="I8" s="377">
        <v>4539</v>
      </c>
    </row>
    <row r="9" spans="1:9" ht="13.5">
      <c r="A9" s="374" t="s">
        <v>757</v>
      </c>
      <c r="B9" s="52">
        <v>-641</v>
      </c>
      <c r="C9" s="52">
        <v>-594</v>
      </c>
      <c r="D9" s="52">
        <v>-646</v>
      </c>
      <c r="E9" s="52">
        <v>-649</v>
      </c>
      <c r="F9" s="52">
        <v>-623</v>
      </c>
      <c r="G9" s="52">
        <v>-1309</v>
      </c>
      <c r="H9" s="52">
        <v>-1272</v>
      </c>
      <c r="I9" s="52">
        <v>-2549</v>
      </c>
    </row>
    <row r="10" spans="1:9" ht="12.75">
      <c r="A10" s="374" t="s">
        <v>75</v>
      </c>
      <c r="B10" s="52">
        <v>-1</v>
      </c>
      <c r="C10" s="52">
        <v>-6</v>
      </c>
      <c r="D10" s="52">
        <v>-5</v>
      </c>
      <c r="E10" s="52">
        <v>0</v>
      </c>
      <c r="F10" s="52">
        <v>-9</v>
      </c>
      <c r="G10" s="52">
        <v>-2</v>
      </c>
      <c r="H10" s="52">
        <v>-9</v>
      </c>
      <c r="I10" s="52">
        <v>-13</v>
      </c>
    </row>
    <row r="11" spans="1:9" ht="12.75">
      <c r="A11" s="374" t="s">
        <v>592</v>
      </c>
      <c r="B11" s="52">
        <v>32</v>
      </c>
      <c r="C11" s="52">
        <v>5</v>
      </c>
      <c r="D11" s="52">
        <v>56</v>
      </c>
      <c r="E11" s="52">
        <v>30</v>
      </c>
      <c r="F11" s="52">
        <v>24</v>
      </c>
      <c r="G11" s="52">
        <v>99</v>
      </c>
      <c r="H11" s="52">
        <v>54</v>
      </c>
      <c r="I11" s="52">
        <v>160</v>
      </c>
    </row>
    <row r="12" spans="1:9" ht="12.75">
      <c r="A12" s="376" t="s">
        <v>593</v>
      </c>
      <c r="B12" s="377">
        <v>-610</v>
      </c>
      <c r="C12" s="377">
        <v>-595</v>
      </c>
      <c r="D12" s="377">
        <v>-595</v>
      </c>
      <c r="E12" s="377">
        <v>-619</v>
      </c>
      <c r="F12" s="377">
        <v>-608</v>
      </c>
      <c r="G12" s="377">
        <v>-1212</v>
      </c>
      <c r="H12" s="377">
        <v>-1227</v>
      </c>
      <c r="I12" s="377">
        <v>-2402</v>
      </c>
    </row>
    <row r="13" spans="1:9" ht="12.75">
      <c r="A13" s="378" t="s">
        <v>82</v>
      </c>
      <c r="B13" s="299">
        <v>503</v>
      </c>
      <c r="C13" s="299">
        <v>546</v>
      </c>
      <c r="D13" s="299">
        <v>506</v>
      </c>
      <c r="E13" s="299">
        <v>511</v>
      </c>
      <c r="F13" s="299">
        <v>507</v>
      </c>
      <c r="G13" s="299">
        <v>1085</v>
      </c>
      <c r="H13" s="299">
        <v>1018</v>
      </c>
      <c r="I13" s="299">
        <v>2137</v>
      </c>
    </row>
    <row r="14" spans="1:9" ht="13.5">
      <c r="A14" s="374" t="s">
        <v>758</v>
      </c>
      <c r="B14" s="52">
        <v>180</v>
      </c>
      <c r="C14" s="52">
        <v>376</v>
      </c>
      <c r="D14" s="52">
        <v>294</v>
      </c>
      <c r="E14" s="52">
        <v>27</v>
      </c>
      <c r="F14" s="52">
        <v>545</v>
      </c>
      <c r="G14" s="52">
        <v>375</v>
      </c>
      <c r="H14" s="52">
        <v>572</v>
      </c>
      <c r="I14" s="52">
        <v>1045</v>
      </c>
    </row>
    <row r="15" spans="1:9" ht="12.75">
      <c r="A15" s="376" t="s">
        <v>117</v>
      </c>
      <c r="B15" s="377">
        <v>683</v>
      </c>
      <c r="C15" s="377">
        <v>922</v>
      </c>
      <c r="D15" s="377">
        <v>800</v>
      </c>
      <c r="E15" s="377">
        <v>538</v>
      </c>
      <c r="F15" s="377">
        <v>1052</v>
      </c>
      <c r="G15" s="377">
        <v>1460</v>
      </c>
      <c r="H15" s="377">
        <v>1590</v>
      </c>
      <c r="I15" s="377">
        <v>3182</v>
      </c>
    </row>
    <row r="16" spans="1:9" ht="13.5">
      <c r="A16" s="374" t="s">
        <v>602</v>
      </c>
      <c r="B16" s="52">
        <v>-537</v>
      </c>
      <c r="C16" s="52">
        <v>180</v>
      </c>
      <c r="D16" s="52">
        <v>686</v>
      </c>
      <c r="E16" s="52">
        <v>-455</v>
      </c>
      <c r="F16" s="52">
        <v>-224</v>
      </c>
      <c r="G16" s="52">
        <v>-240</v>
      </c>
      <c r="H16" s="52">
        <v>-679</v>
      </c>
      <c r="I16" s="52">
        <v>626</v>
      </c>
    </row>
    <row r="17" spans="1:9" ht="13.5">
      <c r="A17" s="374" t="s">
        <v>603</v>
      </c>
      <c r="B17" s="52">
        <v>32</v>
      </c>
      <c r="C17" s="52">
        <v>24</v>
      </c>
      <c r="D17" s="52">
        <v>-323</v>
      </c>
      <c r="E17" s="52">
        <v>-24</v>
      </c>
      <c r="F17" s="52">
        <v>36</v>
      </c>
      <c r="G17" s="52">
        <v>56</v>
      </c>
      <c r="H17" s="52">
        <v>12</v>
      </c>
      <c r="I17" s="52">
        <v>-243</v>
      </c>
    </row>
    <row r="18" spans="1:9" ht="12.75">
      <c r="A18" s="376" t="s">
        <v>120</v>
      </c>
      <c r="B18" s="377">
        <v>178</v>
      </c>
      <c r="C18" s="377">
        <v>1126</v>
      </c>
      <c r="D18" s="377">
        <v>1163</v>
      </c>
      <c r="E18" s="377">
        <v>59</v>
      </c>
      <c r="F18" s="377">
        <v>864</v>
      </c>
      <c r="G18" s="377">
        <v>1276</v>
      </c>
      <c r="H18" s="377">
        <v>923</v>
      </c>
      <c r="I18" s="377">
        <v>3565</v>
      </c>
    </row>
    <row r="19" spans="1:9" ht="12.75">
      <c r="A19" s="379"/>
      <c r="B19" s="379"/>
      <c r="C19" s="379"/>
      <c r="D19" s="379"/>
      <c r="E19" s="379"/>
      <c r="F19" s="379"/>
      <c r="G19" s="379"/>
      <c r="H19" s="379"/>
      <c r="I19" s="379"/>
    </row>
    <row r="20" spans="1:9" ht="12.75">
      <c r="A20" s="380" t="s">
        <v>594</v>
      </c>
      <c r="B20" s="52">
        <v>6000</v>
      </c>
      <c r="C20" s="52">
        <v>6000</v>
      </c>
      <c r="D20" s="52">
        <v>6000</v>
      </c>
      <c r="E20" s="52">
        <v>6400</v>
      </c>
      <c r="F20" s="52">
        <v>6400</v>
      </c>
      <c r="G20" s="52">
        <v>6000</v>
      </c>
      <c r="H20" s="52">
        <v>6400</v>
      </c>
      <c r="I20" s="52">
        <v>6000</v>
      </c>
    </row>
    <row r="21" spans="1:9" ht="13.5">
      <c r="A21" s="16" t="s">
        <v>604</v>
      </c>
      <c r="B21" s="381">
        <v>29.509333333333334</v>
      </c>
      <c r="C21" s="381">
        <v>32.032</v>
      </c>
      <c r="D21" s="381">
        <v>29.685333333333332</v>
      </c>
      <c r="E21" s="381">
        <v>28.105</v>
      </c>
      <c r="F21" s="381">
        <v>27.885</v>
      </c>
      <c r="G21" s="381">
        <v>31.826666666666668</v>
      </c>
      <c r="H21" s="381">
        <v>27.995</v>
      </c>
      <c r="I21" s="381">
        <v>31.342666666666666</v>
      </c>
    </row>
    <row r="22" spans="1:9" ht="12.75">
      <c r="A22" s="379" t="s">
        <v>595</v>
      </c>
      <c r="B22" s="52">
        <v>7491</v>
      </c>
      <c r="C22" s="52">
        <v>6698</v>
      </c>
      <c r="D22" s="52">
        <v>7752</v>
      </c>
      <c r="E22" s="52">
        <v>8549</v>
      </c>
      <c r="F22" s="52">
        <v>6850</v>
      </c>
      <c r="G22" s="52">
        <v>16018</v>
      </c>
      <c r="H22" s="52">
        <v>15399</v>
      </c>
      <c r="I22" s="52">
        <v>30468</v>
      </c>
    </row>
    <row r="23" spans="1:9" ht="13.5">
      <c r="A23" s="9" t="s">
        <v>605</v>
      </c>
      <c r="B23" s="381">
        <v>8.556934988653051</v>
      </c>
      <c r="C23" s="381">
        <v>8.868318901164526</v>
      </c>
      <c r="D23" s="381">
        <v>8.333333333333334</v>
      </c>
      <c r="E23" s="381">
        <v>7.5915311732366355</v>
      </c>
      <c r="F23" s="381">
        <v>9.094890510948906</v>
      </c>
      <c r="G23" s="381">
        <v>8.172056436508928</v>
      </c>
      <c r="H23" s="381">
        <v>8.260276641340347</v>
      </c>
      <c r="I23" s="381">
        <v>8.36615465406328</v>
      </c>
    </row>
    <row r="24" spans="1:9" ht="12.75">
      <c r="A24" s="379"/>
      <c r="B24" s="379"/>
      <c r="C24" s="379"/>
      <c r="D24" s="379"/>
      <c r="E24" s="379"/>
      <c r="F24" s="379"/>
      <c r="G24" s="379"/>
      <c r="H24" s="379"/>
      <c r="I24" s="379"/>
    </row>
    <row r="25" spans="1:9" ht="12.75">
      <c r="A25" s="378" t="s">
        <v>596</v>
      </c>
      <c r="B25" s="381"/>
      <c r="C25" s="381"/>
      <c r="D25" s="381"/>
      <c r="E25" s="381"/>
      <c r="F25" s="381"/>
      <c r="G25" s="381"/>
      <c r="H25" s="381"/>
      <c r="I25" s="381"/>
    </row>
    <row r="26" spans="1:9" ht="12.75">
      <c r="A26" s="9" t="s">
        <v>597</v>
      </c>
      <c r="B26" s="52">
        <v>333</v>
      </c>
      <c r="C26" s="52">
        <v>359</v>
      </c>
      <c r="D26" s="52">
        <v>408</v>
      </c>
      <c r="E26" s="52">
        <v>388</v>
      </c>
      <c r="F26" s="52">
        <v>329</v>
      </c>
      <c r="G26" s="52">
        <v>708</v>
      </c>
      <c r="H26" s="52">
        <v>717</v>
      </c>
      <c r="I26" s="52">
        <v>1475</v>
      </c>
    </row>
    <row r="27" spans="1:9" ht="12.75">
      <c r="A27" s="9" t="s">
        <v>598</v>
      </c>
      <c r="B27" s="52">
        <v>158</v>
      </c>
      <c r="C27" s="52">
        <v>151</v>
      </c>
      <c r="D27" s="52">
        <v>61</v>
      </c>
      <c r="E27" s="52">
        <v>114</v>
      </c>
      <c r="F27" s="52">
        <v>160</v>
      </c>
      <c r="G27" s="52">
        <v>309</v>
      </c>
      <c r="H27" s="52">
        <v>274</v>
      </c>
      <c r="I27" s="52">
        <v>521</v>
      </c>
    </row>
    <row r="28" spans="1:9" ht="12.75">
      <c r="A28" s="9" t="s">
        <v>599</v>
      </c>
      <c r="B28" s="52">
        <v>29</v>
      </c>
      <c r="C28" s="52">
        <v>50</v>
      </c>
      <c r="D28" s="52">
        <v>38</v>
      </c>
      <c r="E28" s="52">
        <v>20</v>
      </c>
      <c r="F28" s="52">
        <v>17</v>
      </c>
      <c r="G28" s="52">
        <v>88</v>
      </c>
      <c r="H28" s="52">
        <v>37</v>
      </c>
      <c r="I28" s="52">
        <v>176</v>
      </c>
    </row>
    <row r="29" spans="1:9" ht="12.75">
      <c r="A29" s="9" t="s">
        <v>600</v>
      </c>
      <c r="B29" s="52">
        <v>-17</v>
      </c>
      <c r="C29" s="52">
        <v>-14</v>
      </c>
      <c r="D29" s="52">
        <v>-1</v>
      </c>
      <c r="E29" s="52">
        <v>-11</v>
      </c>
      <c r="F29" s="52">
        <v>1</v>
      </c>
      <c r="G29" s="52">
        <v>-20</v>
      </c>
      <c r="H29" s="52">
        <v>-10</v>
      </c>
      <c r="I29" s="52">
        <v>-35</v>
      </c>
    </row>
    <row r="30" spans="1:9" ht="12.75">
      <c r="A30" s="376"/>
      <c r="B30" s="377">
        <v>503</v>
      </c>
      <c r="C30" s="377">
        <v>546</v>
      </c>
      <c r="D30" s="377">
        <v>506</v>
      </c>
      <c r="E30" s="377">
        <v>511</v>
      </c>
      <c r="F30" s="377">
        <v>507</v>
      </c>
      <c r="G30" s="377">
        <v>1085</v>
      </c>
      <c r="H30" s="377">
        <v>1018</v>
      </c>
      <c r="I30" s="377">
        <v>2137</v>
      </c>
    </row>
    <row r="31" spans="1:9" ht="25.5">
      <c r="A31" s="382" t="s">
        <v>759</v>
      </c>
      <c r="B31" s="8">
        <v>-10</v>
      </c>
      <c r="C31" s="8">
        <v>12</v>
      </c>
      <c r="D31" s="511">
        <v>50</v>
      </c>
      <c r="E31" s="8">
        <v>15</v>
      </c>
      <c r="F31" s="8">
        <v>-21</v>
      </c>
      <c r="G31" s="52">
        <v>14</v>
      </c>
      <c r="H31" s="52">
        <v>-6</v>
      </c>
      <c r="I31" s="52">
        <v>76</v>
      </c>
    </row>
    <row r="32" spans="1:9" ht="37.5">
      <c r="A32" s="512" t="s">
        <v>760</v>
      </c>
      <c r="B32" s="370">
        <v>-16</v>
      </c>
      <c r="C32" s="370">
        <v>-17</v>
      </c>
      <c r="D32" s="370">
        <v>-16</v>
      </c>
      <c r="E32" s="8"/>
      <c r="F32" s="8"/>
      <c r="G32" s="52">
        <v>-32</v>
      </c>
      <c r="H32" s="52"/>
      <c r="I32" s="52">
        <v>-65</v>
      </c>
    </row>
    <row r="33" spans="1:9" ht="13.5">
      <c r="A33" s="384" t="s">
        <v>606</v>
      </c>
      <c r="B33" s="47"/>
      <c r="C33" s="47"/>
      <c r="D33" s="47"/>
      <c r="E33" s="8"/>
      <c r="F33" s="8"/>
      <c r="G33" s="370"/>
      <c r="H33" s="385"/>
      <c r="I33" s="30"/>
    </row>
    <row r="34" spans="1:9" ht="24">
      <c r="A34" s="513" t="s">
        <v>753</v>
      </c>
      <c r="B34" s="385"/>
      <c r="C34" s="385"/>
      <c r="D34" s="385"/>
      <c r="E34" s="385"/>
      <c r="F34" s="385"/>
      <c r="G34" s="370"/>
      <c r="H34" s="370"/>
      <c r="I34" s="385"/>
    </row>
    <row r="35" spans="1:9" ht="12.75">
      <c r="A35" s="514" t="s">
        <v>754</v>
      </c>
      <c r="B35" s="515">
        <v>-11</v>
      </c>
      <c r="C35" s="515">
        <v>-24</v>
      </c>
      <c r="D35" s="515">
        <v>-51</v>
      </c>
      <c r="E35" s="515"/>
      <c r="F35" s="515"/>
      <c r="G35" s="52">
        <v>-45</v>
      </c>
      <c r="H35" s="52"/>
      <c r="I35" s="515">
        <v>-120</v>
      </c>
    </row>
    <row r="36" spans="1:9" ht="12.75">
      <c r="A36" s="514" t="s">
        <v>755</v>
      </c>
      <c r="B36" s="515">
        <v>1</v>
      </c>
      <c r="C36" s="515">
        <v>42</v>
      </c>
      <c r="D36" s="515">
        <v>24</v>
      </c>
      <c r="E36" s="515"/>
      <c r="F36" s="515"/>
      <c r="G36" s="52">
        <v>6</v>
      </c>
      <c r="H36" s="52"/>
      <c r="I36" s="515">
        <v>72</v>
      </c>
    </row>
    <row r="37" spans="1:9" ht="12.75">
      <c r="A37" s="514" t="s">
        <v>756</v>
      </c>
      <c r="B37" s="515">
        <v>31</v>
      </c>
      <c r="C37" s="515">
        <v>10</v>
      </c>
      <c r="D37" s="515">
        <v>56</v>
      </c>
      <c r="E37" s="515"/>
      <c r="F37" s="515"/>
      <c r="G37" s="52">
        <v>43</v>
      </c>
      <c r="H37" s="52"/>
      <c r="I37" s="515">
        <v>109</v>
      </c>
    </row>
    <row r="38" spans="1:9" ht="13.5">
      <c r="A38" s="384" t="s">
        <v>761</v>
      </c>
      <c r="B38" s="44"/>
      <c r="C38" s="44"/>
      <c r="D38" s="44"/>
      <c r="E38" s="44"/>
      <c r="F38" s="44"/>
      <c r="G38" s="370"/>
      <c r="H38" s="370"/>
      <c r="I38" s="43"/>
    </row>
    <row r="39" spans="1:9" ht="13.5">
      <c r="A39" s="384" t="s">
        <v>607</v>
      </c>
      <c r="B39" s="44"/>
      <c r="C39" s="44"/>
      <c r="D39" s="44"/>
      <c r="E39" s="44"/>
      <c r="F39" s="44"/>
      <c r="G39" s="370"/>
      <c r="H39" s="370"/>
      <c r="I39" s="43"/>
    </row>
  </sheetData>
  <mergeCells count="2">
    <mergeCell ref="G1:H1"/>
    <mergeCell ref="G3:H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I30"/>
  <sheetViews>
    <sheetView showGridLines="0" workbookViewId="0" topLeftCell="A1">
      <selection activeCell="A1" sqref="A1"/>
    </sheetView>
  </sheetViews>
  <sheetFormatPr defaultColWidth="9.140625" defaultRowHeight="12.75"/>
  <cols>
    <col min="1" max="1" width="40.7109375" style="1" customWidth="1"/>
    <col min="2" max="16384" width="9.140625" style="1" customWidth="1"/>
  </cols>
  <sheetData>
    <row r="1" spans="1:7" ht="15">
      <c r="A1" s="386" t="s">
        <v>608</v>
      </c>
      <c r="B1" s="370"/>
      <c r="C1" s="370"/>
      <c r="D1" s="370"/>
      <c r="E1" s="370"/>
      <c r="F1" s="370"/>
      <c r="G1" s="370"/>
    </row>
    <row r="2" spans="1:7" ht="12.75">
      <c r="A2" s="370"/>
      <c r="B2" s="370"/>
      <c r="C2" s="370"/>
      <c r="D2" s="370"/>
      <c r="E2" s="370"/>
      <c r="F2" s="370"/>
      <c r="G2" s="370"/>
    </row>
    <row r="3" spans="1:9" ht="12.75" customHeight="1">
      <c r="A3" s="223"/>
      <c r="B3" s="219" t="s">
        <v>198</v>
      </c>
      <c r="C3" s="219" t="s">
        <v>3</v>
      </c>
      <c r="D3" s="219" t="s">
        <v>2</v>
      </c>
      <c r="E3" s="219" t="s">
        <v>197</v>
      </c>
      <c r="F3" s="219" t="s">
        <v>198</v>
      </c>
      <c r="G3" s="739" t="s">
        <v>904</v>
      </c>
      <c r="H3" s="739"/>
      <c r="I3" s="224" t="s">
        <v>4</v>
      </c>
    </row>
    <row r="4" spans="1:9" ht="12.75">
      <c r="A4" s="373" t="s">
        <v>66</v>
      </c>
      <c r="B4" s="207">
        <v>2010</v>
      </c>
      <c r="C4" s="207">
        <v>2010</v>
      </c>
      <c r="D4" s="207">
        <v>2010</v>
      </c>
      <c r="E4" s="207">
        <v>2011</v>
      </c>
      <c r="F4" s="207">
        <v>2011</v>
      </c>
      <c r="G4" s="207">
        <v>2010</v>
      </c>
      <c r="H4" s="207">
        <v>2011</v>
      </c>
      <c r="I4" s="207">
        <v>2010</v>
      </c>
    </row>
    <row r="5" spans="1:9" ht="12.75">
      <c r="A5" s="387" t="s">
        <v>614</v>
      </c>
      <c r="B5" s="388">
        <v>7491</v>
      </c>
      <c r="C5" s="388">
        <v>6698</v>
      </c>
      <c r="D5" s="388">
        <v>7752</v>
      </c>
      <c r="E5" s="388">
        <v>8549</v>
      </c>
      <c r="F5" s="388">
        <v>6850</v>
      </c>
      <c r="G5" s="388">
        <v>16018</v>
      </c>
      <c r="H5" s="388">
        <v>15399</v>
      </c>
      <c r="I5" s="388">
        <v>30468</v>
      </c>
    </row>
    <row r="6" spans="1:9" ht="12.75">
      <c r="A6" s="30" t="s">
        <v>609</v>
      </c>
      <c r="B6" s="389">
        <v>1662</v>
      </c>
      <c r="C6" s="389">
        <v>1332</v>
      </c>
      <c r="D6" s="389">
        <v>1959</v>
      </c>
      <c r="E6" s="389">
        <v>1301</v>
      </c>
      <c r="F6" s="389">
        <v>1886</v>
      </c>
      <c r="G6" s="389">
        <v>3655</v>
      </c>
      <c r="H6" s="389">
        <v>3187</v>
      </c>
      <c r="I6" s="389">
        <v>6946</v>
      </c>
    </row>
    <row r="7" spans="1:9" ht="12.75">
      <c r="A7" s="30" t="s">
        <v>610</v>
      </c>
      <c r="B7" s="389">
        <v>5829</v>
      </c>
      <c r="C7" s="389">
        <v>5366</v>
      </c>
      <c r="D7" s="389">
        <v>5793</v>
      </c>
      <c r="E7" s="389">
        <v>7248</v>
      </c>
      <c r="F7" s="389">
        <v>4964</v>
      </c>
      <c r="G7" s="389">
        <v>12363</v>
      </c>
      <c r="H7" s="389">
        <v>12212</v>
      </c>
      <c r="I7" s="389">
        <v>23522</v>
      </c>
    </row>
    <row r="8" spans="1:9" ht="12.75">
      <c r="A8" s="390" t="s">
        <v>611</v>
      </c>
      <c r="B8" s="388">
        <v>4137</v>
      </c>
      <c r="C8" s="388">
        <v>3882</v>
      </c>
      <c r="D8" s="388">
        <v>4290</v>
      </c>
      <c r="E8" s="388">
        <v>4743</v>
      </c>
      <c r="F8" s="388">
        <v>3823</v>
      </c>
      <c r="G8" s="388">
        <v>8945</v>
      </c>
      <c r="H8" s="388">
        <v>8566</v>
      </c>
      <c r="I8" s="388">
        <v>17117</v>
      </c>
    </row>
    <row r="9" spans="1:9" ht="12.75">
      <c r="A9" s="30" t="s">
        <v>609</v>
      </c>
      <c r="B9" s="389">
        <v>560</v>
      </c>
      <c r="C9" s="389">
        <v>517</v>
      </c>
      <c r="D9" s="389">
        <v>651</v>
      </c>
      <c r="E9" s="389">
        <v>607</v>
      </c>
      <c r="F9" s="389">
        <v>505</v>
      </c>
      <c r="G9" s="389">
        <v>1232</v>
      </c>
      <c r="H9" s="389">
        <v>1112</v>
      </c>
      <c r="I9" s="389">
        <v>2400</v>
      </c>
    </row>
    <row r="10" spans="1:9" ht="12.75">
      <c r="A10" s="30" t="s">
        <v>610</v>
      </c>
      <c r="B10" s="389">
        <v>3577</v>
      </c>
      <c r="C10" s="389">
        <v>3365</v>
      </c>
      <c r="D10" s="389">
        <v>3639</v>
      </c>
      <c r="E10" s="389">
        <v>4136</v>
      </c>
      <c r="F10" s="389">
        <v>3318</v>
      </c>
      <c r="G10" s="389">
        <v>7713</v>
      </c>
      <c r="H10" s="389">
        <v>7454</v>
      </c>
      <c r="I10" s="389">
        <v>14717</v>
      </c>
    </row>
    <row r="11" spans="1:9" ht="12.75">
      <c r="A11" s="390" t="s">
        <v>612</v>
      </c>
      <c r="B11" s="388">
        <v>2184</v>
      </c>
      <c r="C11" s="388">
        <v>1943</v>
      </c>
      <c r="D11" s="388">
        <v>2326</v>
      </c>
      <c r="E11" s="388">
        <v>1795</v>
      </c>
      <c r="F11" s="388">
        <v>1904</v>
      </c>
      <c r="G11" s="388">
        <v>4336</v>
      </c>
      <c r="H11" s="388">
        <v>3699</v>
      </c>
      <c r="I11" s="388">
        <v>8605</v>
      </c>
    </row>
    <row r="12" spans="1:9" ht="12.75">
      <c r="A12" s="30" t="s">
        <v>609</v>
      </c>
      <c r="B12" s="389">
        <v>1004</v>
      </c>
      <c r="C12" s="389">
        <v>738</v>
      </c>
      <c r="D12" s="389">
        <v>1199</v>
      </c>
      <c r="E12" s="389">
        <v>616</v>
      </c>
      <c r="F12" s="389">
        <v>1297</v>
      </c>
      <c r="G12" s="389">
        <v>2239</v>
      </c>
      <c r="H12" s="389">
        <v>1913</v>
      </c>
      <c r="I12" s="389">
        <v>4176</v>
      </c>
    </row>
    <row r="13" spans="1:9" ht="12.75">
      <c r="A13" s="43" t="s">
        <v>610</v>
      </c>
      <c r="B13" s="389">
        <v>1180</v>
      </c>
      <c r="C13" s="389">
        <v>1205</v>
      </c>
      <c r="D13" s="389">
        <v>1127</v>
      </c>
      <c r="E13" s="389">
        <v>1179</v>
      </c>
      <c r="F13" s="389">
        <v>607</v>
      </c>
      <c r="G13" s="389">
        <v>2097</v>
      </c>
      <c r="H13" s="389">
        <v>1786</v>
      </c>
      <c r="I13" s="389">
        <v>4429</v>
      </c>
    </row>
    <row r="14" spans="1:9" ht="12.75">
      <c r="A14" s="390" t="s">
        <v>613</v>
      </c>
      <c r="B14" s="388">
        <v>1170</v>
      </c>
      <c r="C14" s="388">
        <v>873</v>
      </c>
      <c r="D14" s="388">
        <v>1136</v>
      </c>
      <c r="E14" s="388">
        <v>2011</v>
      </c>
      <c r="F14" s="388">
        <v>1123</v>
      </c>
      <c r="G14" s="388">
        <v>2737</v>
      </c>
      <c r="H14" s="388">
        <v>3134</v>
      </c>
      <c r="I14" s="388">
        <v>4746</v>
      </c>
    </row>
    <row r="15" spans="1:9" ht="12.75">
      <c r="A15" s="30" t="s">
        <v>609</v>
      </c>
      <c r="B15" s="389">
        <v>98</v>
      </c>
      <c r="C15" s="389">
        <v>77</v>
      </c>
      <c r="D15" s="389">
        <v>109</v>
      </c>
      <c r="E15" s="389">
        <v>78</v>
      </c>
      <c r="F15" s="389">
        <v>84</v>
      </c>
      <c r="G15" s="389">
        <v>184</v>
      </c>
      <c r="H15" s="389">
        <v>162</v>
      </c>
      <c r="I15" s="389">
        <v>370</v>
      </c>
    </row>
    <row r="16" spans="1:9" ht="12.75">
      <c r="A16" s="332" t="s">
        <v>610</v>
      </c>
      <c r="B16" s="383">
        <v>1072</v>
      </c>
      <c r="C16" s="383">
        <v>796</v>
      </c>
      <c r="D16" s="383">
        <v>1027</v>
      </c>
      <c r="E16" s="383">
        <v>1933</v>
      </c>
      <c r="F16" s="383">
        <v>1039</v>
      </c>
      <c r="G16" s="389">
        <v>2553</v>
      </c>
      <c r="H16" s="389">
        <v>2972</v>
      </c>
      <c r="I16" s="383">
        <v>4376</v>
      </c>
    </row>
    <row r="17" spans="1:9" ht="12.75">
      <c r="A17" s="516" t="s">
        <v>615</v>
      </c>
      <c r="B17" s="395">
        <v>405300</v>
      </c>
      <c r="C17" s="395">
        <v>413600</v>
      </c>
      <c r="D17" s="395">
        <v>424100</v>
      </c>
      <c r="E17" s="395">
        <v>425100</v>
      </c>
      <c r="F17" s="395">
        <v>427100</v>
      </c>
      <c r="G17" s="395">
        <v>405300</v>
      </c>
      <c r="H17" s="395">
        <v>427100</v>
      </c>
      <c r="I17" s="395">
        <v>424100</v>
      </c>
    </row>
    <row r="18" spans="1:9" ht="12.75">
      <c r="A18" s="30" t="s">
        <v>609</v>
      </c>
      <c r="B18" s="389">
        <v>241600</v>
      </c>
      <c r="C18" s="389">
        <v>244600</v>
      </c>
      <c r="D18" s="389">
        <v>244600</v>
      </c>
      <c r="E18" s="389">
        <v>245600</v>
      </c>
      <c r="F18" s="389">
        <v>247000</v>
      </c>
      <c r="G18" s="389">
        <v>241600</v>
      </c>
      <c r="H18" s="389">
        <v>247000</v>
      </c>
      <c r="I18" s="389">
        <v>244600</v>
      </c>
    </row>
    <row r="19" spans="1:9" ht="12.75">
      <c r="A19" s="30" t="s">
        <v>610</v>
      </c>
      <c r="B19" s="383">
        <v>163700</v>
      </c>
      <c r="C19" s="383">
        <v>169000</v>
      </c>
      <c r="D19" s="383">
        <v>179500</v>
      </c>
      <c r="E19" s="383">
        <v>179500</v>
      </c>
      <c r="F19" s="383">
        <v>180100</v>
      </c>
      <c r="G19" s="389">
        <v>163700</v>
      </c>
      <c r="H19" s="389">
        <v>180100</v>
      </c>
      <c r="I19" s="389">
        <v>179500</v>
      </c>
    </row>
    <row r="20" spans="1:9" ht="12.75">
      <c r="A20" s="390" t="s">
        <v>611</v>
      </c>
      <c r="B20" s="388">
        <v>284300</v>
      </c>
      <c r="C20" s="388">
        <v>292600</v>
      </c>
      <c r="D20" s="388">
        <v>303900</v>
      </c>
      <c r="E20" s="388">
        <v>302900</v>
      </c>
      <c r="F20" s="388">
        <v>302400</v>
      </c>
      <c r="G20" s="388">
        <v>284300</v>
      </c>
      <c r="H20" s="388">
        <v>302400</v>
      </c>
      <c r="I20" s="388">
        <v>303900</v>
      </c>
    </row>
    <row r="21" spans="1:9" ht="12.75">
      <c r="A21" s="30" t="s">
        <v>609</v>
      </c>
      <c r="B21" s="389">
        <v>160300</v>
      </c>
      <c r="C21" s="389">
        <v>164800</v>
      </c>
      <c r="D21" s="389">
        <v>168100</v>
      </c>
      <c r="E21" s="389">
        <v>168700</v>
      </c>
      <c r="F21" s="389">
        <v>167800</v>
      </c>
      <c r="G21" s="389">
        <v>160300</v>
      </c>
      <c r="H21" s="389">
        <v>167800</v>
      </c>
      <c r="I21" s="389">
        <v>168100</v>
      </c>
    </row>
    <row r="22" spans="1:9" ht="12.75">
      <c r="A22" s="30" t="s">
        <v>610</v>
      </c>
      <c r="B22" s="383">
        <v>124000</v>
      </c>
      <c r="C22" s="383">
        <v>127800</v>
      </c>
      <c r="D22" s="383">
        <v>135800</v>
      </c>
      <c r="E22" s="383">
        <v>134200</v>
      </c>
      <c r="F22" s="383">
        <v>134600</v>
      </c>
      <c r="G22" s="389">
        <v>124000</v>
      </c>
      <c r="H22" s="389">
        <v>134600</v>
      </c>
      <c r="I22" s="389">
        <v>135800</v>
      </c>
    </row>
    <row r="23" spans="1:9" ht="12.75">
      <c r="A23" s="390" t="s">
        <v>612</v>
      </c>
      <c r="B23" s="388">
        <v>94300</v>
      </c>
      <c r="C23" s="388">
        <v>93700</v>
      </c>
      <c r="D23" s="388">
        <v>91400</v>
      </c>
      <c r="E23" s="388">
        <v>92400</v>
      </c>
      <c r="F23" s="388">
        <v>95200</v>
      </c>
      <c r="G23" s="388">
        <v>94300</v>
      </c>
      <c r="H23" s="388">
        <v>95200</v>
      </c>
      <c r="I23" s="388">
        <v>91400</v>
      </c>
    </row>
    <row r="24" spans="1:9" ht="12.75">
      <c r="A24" s="30" t="s">
        <v>609</v>
      </c>
      <c r="B24" s="389">
        <v>80200</v>
      </c>
      <c r="C24" s="389">
        <v>78700</v>
      </c>
      <c r="D24" s="389">
        <v>75400</v>
      </c>
      <c r="E24" s="389">
        <v>75800</v>
      </c>
      <c r="F24" s="389">
        <v>78000</v>
      </c>
      <c r="G24" s="389">
        <v>80200</v>
      </c>
      <c r="H24" s="389">
        <v>78000</v>
      </c>
      <c r="I24" s="389">
        <v>75400</v>
      </c>
    </row>
    <row r="25" spans="1:9" ht="12.75">
      <c r="A25" s="43" t="s">
        <v>610</v>
      </c>
      <c r="B25" s="383">
        <v>14100</v>
      </c>
      <c r="C25" s="383">
        <v>15000</v>
      </c>
      <c r="D25" s="383">
        <v>16000</v>
      </c>
      <c r="E25" s="383">
        <v>16600</v>
      </c>
      <c r="F25" s="383">
        <v>17200</v>
      </c>
      <c r="G25" s="389">
        <v>14100</v>
      </c>
      <c r="H25" s="389">
        <v>17200</v>
      </c>
      <c r="I25" s="389">
        <v>16000</v>
      </c>
    </row>
    <row r="26" spans="1:9" ht="12.75">
      <c r="A26" s="390" t="s">
        <v>613</v>
      </c>
      <c r="B26" s="388">
        <v>26700</v>
      </c>
      <c r="C26" s="388">
        <v>27300</v>
      </c>
      <c r="D26" s="388">
        <v>28800</v>
      </c>
      <c r="E26" s="388">
        <v>29800</v>
      </c>
      <c r="F26" s="388">
        <v>29500</v>
      </c>
      <c r="G26" s="388">
        <v>26700</v>
      </c>
      <c r="H26" s="388">
        <v>29500</v>
      </c>
      <c r="I26" s="388">
        <v>28800</v>
      </c>
    </row>
    <row r="27" spans="1:9" ht="12.75">
      <c r="A27" s="30" t="s">
        <v>609</v>
      </c>
      <c r="B27" s="389">
        <v>1100</v>
      </c>
      <c r="C27" s="389">
        <v>1100</v>
      </c>
      <c r="D27" s="389">
        <v>1100</v>
      </c>
      <c r="E27" s="389">
        <v>1100</v>
      </c>
      <c r="F27" s="389">
        <v>1200</v>
      </c>
      <c r="G27" s="389">
        <v>1100</v>
      </c>
      <c r="H27" s="389">
        <v>1200</v>
      </c>
      <c r="I27" s="389">
        <v>1100</v>
      </c>
    </row>
    <row r="28" spans="1:9" ht="12.75">
      <c r="A28" s="332" t="s">
        <v>610</v>
      </c>
      <c r="B28" s="383">
        <v>25600</v>
      </c>
      <c r="C28" s="383">
        <v>26200</v>
      </c>
      <c r="D28" s="383">
        <v>27700</v>
      </c>
      <c r="E28" s="383">
        <v>28700</v>
      </c>
      <c r="F28" s="383">
        <v>28300</v>
      </c>
      <c r="G28" s="389">
        <v>25600</v>
      </c>
      <c r="H28" s="389">
        <v>28300</v>
      </c>
      <c r="I28" s="383">
        <v>27700</v>
      </c>
    </row>
    <row r="29" spans="1:9" ht="12.75">
      <c r="A29" s="517" t="s">
        <v>762</v>
      </c>
      <c r="B29" s="518"/>
      <c r="C29" s="518"/>
      <c r="D29" s="518"/>
      <c r="E29" s="518"/>
      <c r="F29" s="518"/>
      <c r="G29" s="520"/>
      <c r="H29" s="519"/>
      <c r="I29" s="520"/>
    </row>
    <row r="30" spans="1:7" ht="12.75">
      <c r="A30" s="316"/>
      <c r="B30" s="383"/>
      <c r="C30" s="383"/>
      <c r="D30" s="383"/>
      <c r="E30" s="383"/>
      <c r="F30" s="43"/>
      <c r="G30" s="43"/>
    </row>
  </sheetData>
  <mergeCells count="1">
    <mergeCell ref="G3:H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I27"/>
  <sheetViews>
    <sheetView showGridLines="0" workbookViewId="0" topLeftCell="A1">
      <selection activeCell="A1" sqref="A1"/>
    </sheetView>
  </sheetViews>
  <sheetFormatPr defaultColWidth="9.140625" defaultRowHeight="12.75"/>
  <cols>
    <col min="1" max="1" width="30.7109375" style="1" customWidth="1"/>
    <col min="2" max="16384" width="9.140625" style="1" customWidth="1"/>
  </cols>
  <sheetData>
    <row r="1" spans="1:6" ht="15">
      <c r="A1" s="386" t="s">
        <v>616</v>
      </c>
      <c r="B1" s="370"/>
      <c r="C1" s="370"/>
      <c r="D1" s="370"/>
      <c r="E1" s="370"/>
      <c r="F1" s="370"/>
    </row>
    <row r="2" spans="1:7" ht="12.75">
      <c r="A2" s="370"/>
      <c r="B2" s="370"/>
      <c r="C2" s="370"/>
      <c r="D2" s="370"/>
      <c r="E2" s="370"/>
      <c r="F2" s="370"/>
      <c r="G2" s="370"/>
    </row>
    <row r="3" spans="1:9" ht="12.75">
      <c r="A3" s="223"/>
      <c r="B3" s="219" t="s">
        <v>198</v>
      </c>
      <c r="C3" s="219" t="s">
        <v>3</v>
      </c>
      <c r="D3" s="219" t="s">
        <v>2</v>
      </c>
      <c r="E3" s="219" t="s">
        <v>197</v>
      </c>
      <c r="F3" s="219" t="s">
        <v>198</v>
      </c>
      <c r="G3" s="727" t="s">
        <v>904</v>
      </c>
      <c r="H3" s="727"/>
      <c r="I3" s="224" t="s">
        <v>4</v>
      </c>
    </row>
    <row r="4" spans="1:9" ht="12.75">
      <c r="A4" s="373" t="s">
        <v>66</v>
      </c>
      <c r="B4" s="207">
        <v>2010</v>
      </c>
      <c r="C4" s="207">
        <v>2010</v>
      </c>
      <c r="D4" s="207">
        <v>2010</v>
      </c>
      <c r="E4" s="207">
        <v>2011</v>
      </c>
      <c r="F4" s="207">
        <v>2011</v>
      </c>
      <c r="G4" s="207">
        <v>2010</v>
      </c>
      <c r="H4" s="207">
        <v>2011</v>
      </c>
      <c r="I4" s="207">
        <v>2010</v>
      </c>
    </row>
    <row r="5" spans="1:9" ht="12.75">
      <c r="A5" s="43"/>
      <c r="B5" s="43"/>
      <c r="C5" s="43"/>
      <c r="D5" s="43"/>
      <c r="E5" s="43"/>
      <c r="F5" s="43"/>
      <c r="G5" s="370"/>
      <c r="H5" s="370"/>
      <c r="I5" s="370"/>
    </row>
    <row r="6" spans="1:9" ht="12.75">
      <c r="A6" s="390" t="s">
        <v>102</v>
      </c>
      <c r="B6" s="388">
        <v>11967</v>
      </c>
      <c r="C6" s="388">
        <v>10699</v>
      </c>
      <c r="D6" s="388">
        <v>12314</v>
      </c>
      <c r="E6" s="388">
        <v>11933</v>
      </c>
      <c r="F6" s="388">
        <v>11601</v>
      </c>
      <c r="G6" s="388">
        <v>25474</v>
      </c>
      <c r="H6" s="388">
        <v>23534</v>
      </c>
      <c r="I6" s="388">
        <v>48487</v>
      </c>
    </row>
    <row r="7" spans="1:9" ht="12.75">
      <c r="A7" s="30" t="s">
        <v>609</v>
      </c>
      <c r="B7" s="389">
        <v>1754</v>
      </c>
      <c r="C7" s="389">
        <v>1548</v>
      </c>
      <c r="D7" s="389">
        <v>1938</v>
      </c>
      <c r="E7" s="389">
        <v>1408</v>
      </c>
      <c r="F7" s="389">
        <v>1928</v>
      </c>
      <c r="G7" s="389">
        <v>3625</v>
      </c>
      <c r="H7" s="389">
        <v>3336</v>
      </c>
      <c r="I7" s="389">
        <v>7111</v>
      </c>
    </row>
    <row r="8" spans="1:9" ht="12.75">
      <c r="A8" s="30" t="s">
        <v>610</v>
      </c>
      <c r="B8" s="389">
        <v>10213</v>
      </c>
      <c r="C8" s="389">
        <v>9151</v>
      </c>
      <c r="D8" s="389">
        <v>10376</v>
      </c>
      <c r="E8" s="389">
        <v>10525</v>
      </c>
      <c r="F8" s="389">
        <v>9673</v>
      </c>
      <c r="G8" s="389">
        <v>21849</v>
      </c>
      <c r="H8" s="389">
        <v>20198</v>
      </c>
      <c r="I8" s="389">
        <v>41376</v>
      </c>
    </row>
    <row r="9" spans="1:9" ht="12.75">
      <c r="A9" s="392" t="s">
        <v>617</v>
      </c>
      <c r="B9" s="393">
        <v>0.6214590122837804</v>
      </c>
      <c r="C9" s="393">
        <v>0.7205346294046172</v>
      </c>
      <c r="D9" s="393">
        <v>0.6570570082832549</v>
      </c>
      <c r="E9" s="393">
        <v>0.5813290874046761</v>
      </c>
      <c r="F9" s="393">
        <v>0.6959744849581933</v>
      </c>
      <c r="G9" s="393">
        <v>0.6077569286331161</v>
      </c>
      <c r="H9" s="393">
        <v>0.6378431205914846</v>
      </c>
      <c r="I9" s="393">
        <v>0.6451626209086971</v>
      </c>
    </row>
    <row r="10" spans="1:9" ht="12.75">
      <c r="A10" s="30"/>
      <c r="B10" s="394"/>
      <c r="C10" s="394"/>
      <c r="D10" s="394"/>
      <c r="E10" s="394"/>
      <c r="F10" s="394"/>
      <c r="G10" s="389"/>
      <c r="H10" s="370"/>
      <c r="I10" s="389"/>
    </row>
    <row r="11" spans="1:9" ht="12.75">
      <c r="A11" s="390" t="s">
        <v>611</v>
      </c>
      <c r="B11" s="388">
        <v>7470</v>
      </c>
      <c r="C11" s="388">
        <v>7032</v>
      </c>
      <c r="D11" s="388">
        <v>7804</v>
      </c>
      <c r="E11" s="388">
        <v>7026</v>
      </c>
      <c r="F11" s="388">
        <v>6649</v>
      </c>
      <c r="G11" s="388">
        <v>15537</v>
      </c>
      <c r="H11" s="388">
        <v>13675</v>
      </c>
      <c r="I11" s="388">
        <v>30373</v>
      </c>
    </row>
    <row r="12" spans="1:9" ht="12.75">
      <c r="A12" s="30" t="s">
        <v>609</v>
      </c>
      <c r="B12" s="389">
        <v>356</v>
      </c>
      <c r="C12" s="389">
        <v>322</v>
      </c>
      <c r="D12" s="389">
        <v>403</v>
      </c>
      <c r="E12" s="389">
        <v>322</v>
      </c>
      <c r="F12" s="389">
        <v>366</v>
      </c>
      <c r="G12" s="389">
        <v>697</v>
      </c>
      <c r="H12" s="728">
        <v>688</v>
      </c>
      <c r="I12" s="389">
        <v>1422</v>
      </c>
    </row>
    <row r="13" spans="1:9" ht="12.75">
      <c r="A13" s="30" t="s">
        <v>610</v>
      </c>
      <c r="B13" s="389">
        <v>7114</v>
      </c>
      <c r="C13" s="389">
        <v>6710</v>
      </c>
      <c r="D13" s="389">
        <v>7401</v>
      </c>
      <c r="E13" s="389">
        <v>6704</v>
      </c>
      <c r="F13" s="389">
        <v>6283</v>
      </c>
      <c r="G13" s="389">
        <v>14840</v>
      </c>
      <c r="H13" s="728">
        <v>12987</v>
      </c>
      <c r="I13" s="389">
        <v>28951</v>
      </c>
    </row>
    <row r="14" spans="1:9" ht="12.75">
      <c r="A14" s="392" t="s">
        <v>617</v>
      </c>
      <c r="B14" s="393">
        <v>0.5895582329317269</v>
      </c>
      <c r="C14" s="393">
        <v>0.7252559726962458</v>
      </c>
      <c r="D14" s="393">
        <v>0.6577396207073296</v>
      </c>
      <c r="E14" s="393">
        <v>0.6053230856817535</v>
      </c>
      <c r="F14" s="393">
        <v>0.6885245901639344</v>
      </c>
      <c r="G14" s="393">
        <v>0.5823518053678316</v>
      </c>
      <c r="H14" s="393">
        <v>0.6457769652650822</v>
      </c>
      <c r="I14" s="393">
        <v>0.634807230105686</v>
      </c>
    </row>
    <row r="15" spans="1:9" ht="12.75">
      <c r="A15" s="30"/>
      <c r="B15" s="43"/>
      <c r="C15" s="43"/>
      <c r="D15" s="43"/>
      <c r="E15" s="43"/>
      <c r="F15" s="43"/>
      <c r="G15" s="43"/>
      <c r="H15" s="370"/>
      <c r="I15" s="43"/>
    </row>
    <row r="16" spans="1:9" ht="12.75">
      <c r="A16" s="360" t="s">
        <v>612</v>
      </c>
      <c r="B16" s="388">
        <v>3137</v>
      </c>
      <c r="C16" s="388">
        <v>2579</v>
      </c>
      <c r="D16" s="388">
        <v>3146</v>
      </c>
      <c r="E16" s="388">
        <v>2845</v>
      </c>
      <c r="F16" s="388">
        <v>3678</v>
      </c>
      <c r="G16" s="388">
        <v>7019</v>
      </c>
      <c r="H16" s="388">
        <v>6523</v>
      </c>
      <c r="I16" s="388">
        <v>12744</v>
      </c>
    </row>
    <row r="17" spans="1:9" ht="12.75">
      <c r="A17" s="30" t="s">
        <v>618</v>
      </c>
      <c r="B17" s="389">
        <v>1228</v>
      </c>
      <c r="C17" s="389">
        <v>1126</v>
      </c>
      <c r="D17" s="389">
        <v>1338</v>
      </c>
      <c r="E17" s="389">
        <v>955</v>
      </c>
      <c r="F17" s="389">
        <v>1375</v>
      </c>
      <c r="G17" s="389">
        <v>2627</v>
      </c>
      <c r="H17" s="728">
        <v>2330</v>
      </c>
      <c r="I17" s="389">
        <v>5091</v>
      </c>
    </row>
    <row r="18" spans="1:9" ht="12.75">
      <c r="A18" s="316" t="s">
        <v>610</v>
      </c>
      <c r="B18" s="383">
        <v>1909</v>
      </c>
      <c r="C18" s="383">
        <v>1453</v>
      </c>
      <c r="D18" s="389">
        <v>1808</v>
      </c>
      <c r="E18" s="389">
        <v>1890</v>
      </c>
      <c r="F18" s="389">
        <v>2303</v>
      </c>
      <c r="G18" s="389">
        <v>4392</v>
      </c>
      <c r="H18" s="728">
        <v>4193</v>
      </c>
      <c r="I18" s="389">
        <v>7653</v>
      </c>
    </row>
    <row r="19" spans="1:9" ht="12.75">
      <c r="A19" s="392" t="s">
        <v>617</v>
      </c>
      <c r="B19" s="393">
        <v>0.8473063436404208</v>
      </c>
      <c r="C19" s="393">
        <v>0.8786351298953082</v>
      </c>
      <c r="D19" s="393">
        <v>0.8038779402415767</v>
      </c>
      <c r="E19" s="393">
        <v>0.755360281195079</v>
      </c>
      <c r="F19" s="393">
        <v>0.8719412724306689</v>
      </c>
      <c r="G19" s="393">
        <v>0.8140760792135632</v>
      </c>
      <c r="H19" s="393">
        <v>0.8210945883795799</v>
      </c>
      <c r="I19" s="393">
        <v>0.824623352165725</v>
      </c>
    </row>
    <row r="20" spans="1:9" ht="12.75">
      <c r="A20" s="30"/>
      <c r="B20" s="43"/>
      <c r="C20" s="43"/>
      <c r="D20" s="43"/>
      <c r="E20" s="43"/>
      <c r="F20" s="43"/>
      <c r="G20" s="43"/>
      <c r="H20" s="370"/>
      <c r="I20" s="43"/>
    </row>
    <row r="21" spans="1:9" ht="12.75">
      <c r="A21" s="360" t="s">
        <v>613</v>
      </c>
      <c r="B21" s="388">
        <v>1360</v>
      </c>
      <c r="C21" s="388">
        <v>1088</v>
      </c>
      <c r="D21" s="388">
        <v>1364</v>
      </c>
      <c r="E21" s="388">
        <v>2062</v>
      </c>
      <c r="F21" s="388">
        <v>1274</v>
      </c>
      <c r="G21" s="388">
        <v>2918</v>
      </c>
      <c r="H21" s="388">
        <v>3336</v>
      </c>
      <c r="I21" s="388">
        <v>5370</v>
      </c>
    </row>
    <row r="22" spans="1:9" ht="12.75">
      <c r="A22" s="30" t="s">
        <v>618</v>
      </c>
      <c r="B22" s="389">
        <v>170</v>
      </c>
      <c r="C22" s="389">
        <v>100</v>
      </c>
      <c r="D22" s="389">
        <v>197</v>
      </c>
      <c r="E22" s="389">
        <v>131</v>
      </c>
      <c r="F22" s="389">
        <v>187</v>
      </c>
      <c r="G22" s="389">
        <v>301</v>
      </c>
      <c r="H22" s="728">
        <v>318</v>
      </c>
      <c r="I22" s="389">
        <v>598</v>
      </c>
    </row>
    <row r="23" spans="1:9" ht="12.75">
      <c r="A23" s="316" t="s">
        <v>610</v>
      </c>
      <c r="B23" s="383">
        <v>1190</v>
      </c>
      <c r="C23" s="383">
        <v>988</v>
      </c>
      <c r="D23" s="389">
        <v>1167</v>
      </c>
      <c r="E23" s="389">
        <v>1931</v>
      </c>
      <c r="F23" s="389">
        <v>1087</v>
      </c>
      <c r="G23" s="389">
        <v>2617</v>
      </c>
      <c r="H23" s="728">
        <v>3018</v>
      </c>
      <c r="I23" s="383">
        <v>4772</v>
      </c>
    </row>
    <row r="24" spans="1:9" ht="12.75">
      <c r="A24" s="392" t="s">
        <v>617</v>
      </c>
      <c r="B24" s="393">
        <v>0.2757352941176471</v>
      </c>
      <c r="C24" s="393">
        <v>0.31525735294117646</v>
      </c>
      <c r="D24" s="393">
        <v>0.31451612903225806</v>
      </c>
      <c r="E24" s="393">
        <v>0.2594568380213385</v>
      </c>
      <c r="F24" s="393">
        <v>0.22684458398744112</v>
      </c>
      <c r="G24" s="393">
        <v>0.24674434544208362</v>
      </c>
      <c r="H24" s="393">
        <v>0.24700239808153476</v>
      </c>
      <c r="I24" s="393">
        <v>0.27783985102420855</v>
      </c>
    </row>
    <row r="25" spans="1:7" ht="12.75">
      <c r="A25" s="30"/>
      <c r="B25" s="389"/>
      <c r="C25" s="389"/>
      <c r="D25" s="389"/>
      <c r="E25" s="389"/>
      <c r="F25" s="389"/>
      <c r="G25" s="389"/>
    </row>
    <row r="26" spans="1:7" ht="12.75">
      <c r="A26" s="316"/>
      <c r="B26" s="383"/>
      <c r="C26" s="383"/>
      <c r="D26" s="383"/>
      <c r="E26" s="389"/>
      <c r="F26" s="383"/>
      <c r="G26" s="389"/>
    </row>
    <row r="27" spans="1:7" ht="12.75">
      <c r="A27" s="392"/>
      <c r="B27" s="391"/>
      <c r="C27" s="391"/>
      <c r="D27" s="391"/>
      <c r="E27" s="389"/>
      <c r="F27" s="391"/>
      <c r="G27" s="389"/>
    </row>
  </sheetData>
  <mergeCells count="1">
    <mergeCell ref="G3:H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I40"/>
  <sheetViews>
    <sheetView showGridLines="0" workbookViewId="0" topLeftCell="A1">
      <selection activeCell="A1" sqref="A1"/>
    </sheetView>
  </sheetViews>
  <sheetFormatPr defaultColWidth="9.140625" defaultRowHeight="12.75"/>
  <cols>
    <col min="1" max="1" width="30.7109375" style="1" customWidth="1"/>
    <col min="2" max="9" width="9.00390625" style="1" customWidth="1"/>
    <col min="10" max="16384" width="9.140625" style="1" customWidth="1"/>
  </cols>
  <sheetData>
    <row r="1" spans="1:9" ht="15">
      <c r="A1" s="729" t="s">
        <v>619</v>
      </c>
      <c r="B1" s="730"/>
      <c r="C1" s="730"/>
      <c r="D1" s="730"/>
      <c r="E1" s="730"/>
      <c r="F1" s="730"/>
      <c r="G1" s="730"/>
      <c r="H1" s="730"/>
      <c r="I1" s="730"/>
    </row>
    <row r="2" spans="1:9" ht="12.75">
      <c r="A2" s="730"/>
      <c r="B2" s="730"/>
      <c r="C2" s="730"/>
      <c r="D2" s="730"/>
      <c r="E2" s="730"/>
      <c r="F2" s="730"/>
      <c r="G2" s="730"/>
      <c r="H2" s="730"/>
      <c r="I2" s="730"/>
    </row>
    <row r="3" spans="1:9" ht="12.75">
      <c r="A3" s="223"/>
      <c r="B3" s="219" t="s">
        <v>198</v>
      </c>
      <c r="C3" s="219" t="s">
        <v>3</v>
      </c>
      <c r="D3" s="219" t="s">
        <v>2</v>
      </c>
      <c r="E3" s="219" t="s">
        <v>197</v>
      </c>
      <c r="F3" s="219" t="s">
        <v>198</v>
      </c>
      <c r="G3" s="727" t="s">
        <v>904</v>
      </c>
      <c r="H3" s="727"/>
      <c r="I3" s="224" t="s">
        <v>4</v>
      </c>
    </row>
    <row r="4" spans="1:9" ht="12.75">
      <c r="A4" s="373" t="s">
        <v>66</v>
      </c>
      <c r="B4" s="207">
        <v>2010</v>
      </c>
      <c r="C4" s="207">
        <v>2010</v>
      </c>
      <c r="D4" s="207">
        <v>2010</v>
      </c>
      <c r="E4" s="207">
        <v>2011</v>
      </c>
      <c r="F4" s="207">
        <v>2011</v>
      </c>
      <c r="G4" s="207">
        <v>2010</v>
      </c>
      <c r="H4" s="207">
        <v>2011</v>
      </c>
      <c r="I4" s="207">
        <v>2010</v>
      </c>
    </row>
    <row r="5" spans="1:9" ht="12.75">
      <c r="A5" s="740" t="s">
        <v>620</v>
      </c>
      <c r="B5" s="741">
        <v>15554</v>
      </c>
      <c r="C5" s="741">
        <v>15184</v>
      </c>
      <c r="D5" s="741">
        <v>15698</v>
      </c>
      <c r="E5" s="741">
        <v>16318</v>
      </c>
      <c r="F5" s="741">
        <v>15799</v>
      </c>
      <c r="G5" s="741">
        <v>14928</v>
      </c>
      <c r="H5" s="741">
        <v>16318</v>
      </c>
      <c r="I5" s="741">
        <v>14928</v>
      </c>
    </row>
    <row r="6" spans="1:9" ht="13.5">
      <c r="A6" s="9" t="s">
        <v>908</v>
      </c>
      <c r="B6" s="671">
        <v>-6</v>
      </c>
      <c r="C6" s="671">
        <v>6</v>
      </c>
      <c r="D6" s="671">
        <v>0</v>
      </c>
      <c r="E6" s="671">
        <v>-56</v>
      </c>
      <c r="F6" s="671">
        <v>341</v>
      </c>
      <c r="G6" s="389">
        <v>197</v>
      </c>
      <c r="H6" s="389">
        <v>285</v>
      </c>
      <c r="I6" s="389">
        <v>203</v>
      </c>
    </row>
    <row r="7" spans="1:9" ht="13.5">
      <c r="A7" s="9" t="s">
        <v>909</v>
      </c>
      <c r="B7" s="394">
        <v>382</v>
      </c>
      <c r="C7" s="394">
        <v>370</v>
      </c>
      <c r="D7" s="394">
        <v>422</v>
      </c>
      <c r="E7" s="394">
        <v>342</v>
      </c>
      <c r="F7" s="394">
        <v>408</v>
      </c>
      <c r="G7" s="389">
        <v>810</v>
      </c>
      <c r="H7" s="389">
        <v>750</v>
      </c>
      <c r="I7" s="389">
        <v>1602</v>
      </c>
    </row>
    <row r="8" spans="1:9" ht="12.75">
      <c r="A8" s="9" t="s">
        <v>621</v>
      </c>
      <c r="B8" s="394">
        <v>-150</v>
      </c>
      <c r="C8" s="394">
        <v>-160</v>
      </c>
      <c r="D8" s="394">
        <v>-163</v>
      </c>
      <c r="E8" s="394">
        <v>-142</v>
      </c>
      <c r="F8" s="394">
        <v>-275</v>
      </c>
      <c r="G8" s="389">
        <v>-287</v>
      </c>
      <c r="H8" s="389">
        <v>-417</v>
      </c>
      <c r="I8" s="389">
        <v>-610</v>
      </c>
    </row>
    <row r="9" spans="1:9" ht="13.5">
      <c r="A9" s="9" t="s">
        <v>910</v>
      </c>
      <c r="B9" s="8">
        <v>-20</v>
      </c>
      <c r="C9" s="8">
        <v>171</v>
      </c>
      <c r="D9" s="8">
        <v>91</v>
      </c>
      <c r="E9" s="8">
        <v>-143</v>
      </c>
      <c r="F9" s="8">
        <v>436</v>
      </c>
      <c r="G9" s="389">
        <v>-49</v>
      </c>
      <c r="H9" s="389">
        <v>293</v>
      </c>
      <c r="I9" s="389">
        <v>213</v>
      </c>
    </row>
    <row r="10" spans="1:9" ht="12.75">
      <c r="A10" s="742" t="s">
        <v>622</v>
      </c>
      <c r="B10" s="395">
        <v>212</v>
      </c>
      <c r="C10" s="395">
        <v>381</v>
      </c>
      <c r="D10" s="395">
        <v>350</v>
      </c>
      <c r="E10" s="395">
        <v>57</v>
      </c>
      <c r="F10" s="395">
        <v>569</v>
      </c>
      <c r="G10" s="395">
        <v>474</v>
      </c>
      <c r="H10" s="395">
        <v>626</v>
      </c>
      <c r="I10" s="395">
        <v>1205</v>
      </c>
    </row>
    <row r="11" spans="1:9" ht="12.75">
      <c r="A11" s="9" t="s">
        <v>623</v>
      </c>
      <c r="B11" s="394">
        <v>-195</v>
      </c>
      <c r="C11" s="394">
        <v>-165</v>
      </c>
      <c r="D11" s="743">
        <v>-222</v>
      </c>
      <c r="E11" s="394">
        <v>-214</v>
      </c>
      <c r="F11" s="394">
        <v>-207</v>
      </c>
      <c r="G11" s="389">
        <v>-426</v>
      </c>
      <c r="H11" s="389">
        <v>-421</v>
      </c>
      <c r="I11" s="389">
        <v>-813</v>
      </c>
    </row>
    <row r="12" spans="1:9" ht="12.75">
      <c r="A12" s="9" t="s">
        <v>624</v>
      </c>
      <c r="B12" s="394">
        <v>163</v>
      </c>
      <c r="C12" s="394">
        <v>160</v>
      </c>
      <c r="D12" s="743">
        <v>166</v>
      </c>
      <c r="E12" s="394">
        <v>184</v>
      </c>
      <c r="F12" s="394">
        <v>183</v>
      </c>
      <c r="G12" s="389">
        <v>327</v>
      </c>
      <c r="H12" s="389">
        <v>367</v>
      </c>
      <c r="I12" s="389">
        <v>653</v>
      </c>
    </row>
    <row r="13" spans="1:9" ht="13.5">
      <c r="A13" s="742" t="s">
        <v>911</v>
      </c>
      <c r="B13" s="395">
        <v>180</v>
      </c>
      <c r="C13" s="395">
        <v>376</v>
      </c>
      <c r="D13" s="395">
        <v>294</v>
      </c>
      <c r="E13" s="395">
        <v>27</v>
      </c>
      <c r="F13" s="395">
        <v>545</v>
      </c>
      <c r="G13" s="395">
        <v>375</v>
      </c>
      <c r="H13" s="395">
        <v>572</v>
      </c>
      <c r="I13" s="395">
        <v>1045</v>
      </c>
    </row>
    <row r="14" spans="1:9" ht="13.5">
      <c r="A14" s="9" t="s">
        <v>912</v>
      </c>
      <c r="B14" s="744">
        <v>-537</v>
      </c>
      <c r="C14" s="744">
        <v>180</v>
      </c>
      <c r="D14" s="744">
        <v>686</v>
      </c>
      <c r="E14" s="744">
        <v>-455</v>
      </c>
      <c r="F14" s="744">
        <v>-224</v>
      </c>
      <c r="G14" s="389">
        <v>-240</v>
      </c>
      <c r="H14" s="389">
        <v>-679</v>
      </c>
      <c r="I14" s="389">
        <v>626</v>
      </c>
    </row>
    <row r="15" spans="1:9" ht="13.5">
      <c r="A15" s="9" t="s">
        <v>913</v>
      </c>
      <c r="B15" s="744">
        <v>32</v>
      </c>
      <c r="C15" s="744">
        <v>24</v>
      </c>
      <c r="D15" s="744">
        <v>-323</v>
      </c>
      <c r="E15" s="744">
        <v>-24</v>
      </c>
      <c r="F15" s="744">
        <v>36</v>
      </c>
      <c r="G15" s="389">
        <v>56</v>
      </c>
      <c r="H15" s="389">
        <v>12</v>
      </c>
      <c r="I15" s="389">
        <v>-243</v>
      </c>
    </row>
    <row r="16" spans="1:9" ht="12.75">
      <c r="A16" s="742" t="s">
        <v>625</v>
      </c>
      <c r="B16" s="745">
        <v>-325</v>
      </c>
      <c r="C16" s="745">
        <v>580</v>
      </c>
      <c r="D16" s="745">
        <v>657</v>
      </c>
      <c r="E16" s="745">
        <v>-452</v>
      </c>
      <c r="F16" s="745">
        <v>357</v>
      </c>
      <c r="G16" s="745">
        <v>191</v>
      </c>
      <c r="H16" s="745">
        <v>-95</v>
      </c>
      <c r="I16" s="745">
        <v>1428</v>
      </c>
    </row>
    <row r="17" spans="1:9" ht="12.75">
      <c r="A17" s="9" t="s">
        <v>626</v>
      </c>
      <c r="B17" s="394">
        <v>-39</v>
      </c>
      <c r="C17" s="394">
        <v>-72</v>
      </c>
      <c r="D17" s="394">
        <v>-37</v>
      </c>
      <c r="E17" s="394">
        <v>-11</v>
      </c>
      <c r="F17" s="394">
        <v>66</v>
      </c>
      <c r="G17" s="389">
        <v>-132</v>
      </c>
      <c r="H17" s="389">
        <v>55</v>
      </c>
      <c r="I17" s="389">
        <v>-241</v>
      </c>
    </row>
    <row r="18" spans="1:9" ht="13.5">
      <c r="A18" s="742" t="s">
        <v>914</v>
      </c>
      <c r="B18" s="745">
        <v>15184</v>
      </c>
      <c r="C18" s="745">
        <v>15698</v>
      </c>
      <c r="D18" s="745">
        <v>16318</v>
      </c>
      <c r="E18" s="745">
        <v>15799</v>
      </c>
      <c r="F18" s="745">
        <v>16563</v>
      </c>
      <c r="G18" s="745">
        <v>15184</v>
      </c>
      <c r="H18" s="745">
        <v>16563</v>
      </c>
      <c r="I18" s="745">
        <v>16318</v>
      </c>
    </row>
    <row r="19" spans="1:9" ht="12.75">
      <c r="A19" s="746" t="s">
        <v>763</v>
      </c>
      <c r="B19" s="747">
        <v>1178</v>
      </c>
      <c r="C19" s="747">
        <v>1158</v>
      </c>
      <c r="D19" s="747">
        <v>1164</v>
      </c>
      <c r="E19" s="747">
        <v>1118</v>
      </c>
      <c r="F19" s="747">
        <v>2242</v>
      </c>
      <c r="G19" s="747">
        <v>1178</v>
      </c>
      <c r="H19" s="747">
        <v>2242</v>
      </c>
      <c r="I19" s="747">
        <v>1164</v>
      </c>
    </row>
    <row r="20" spans="1:9" ht="12.75">
      <c r="A20" s="746" t="s">
        <v>905</v>
      </c>
      <c r="B20" s="748"/>
      <c r="C20" s="748"/>
      <c r="D20" s="748"/>
      <c r="E20" s="748"/>
      <c r="F20" s="748"/>
      <c r="G20" s="749"/>
      <c r="H20" s="749"/>
      <c r="I20" s="750"/>
    </row>
    <row r="21" spans="1:9" ht="12.75">
      <c r="A21" s="16" t="s">
        <v>627</v>
      </c>
      <c r="B21" s="383"/>
      <c r="C21" s="383"/>
      <c r="D21" s="383"/>
      <c r="E21" s="383"/>
      <c r="F21" s="383"/>
      <c r="G21" s="383"/>
      <c r="H21" s="751" t="s">
        <v>764</v>
      </c>
      <c r="I21" s="751" t="s">
        <v>764</v>
      </c>
    </row>
    <row r="22" spans="1:9" ht="60">
      <c r="A22" s="752" t="s">
        <v>628</v>
      </c>
      <c r="B22" s="752"/>
      <c r="C22" s="752"/>
      <c r="D22" s="753"/>
      <c r="E22" s="753"/>
      <c r="F22" s="753"/>
      <c r="G22" s="753"/>
      <c r="H22" s="753" t="s">
        <v>640</v>
      </c>
      <c r="I22" s="753" t="s">
        <v>640</v>
      </c>
    </row>
    <row r="23" spans="1:9" ht="24">
      <c r="A23" s="8" t="s">
        <v>629</v>
      </c>
      <c r="B23" s="754"/>
      <c r="C23" s="754"/>
      <c r="D23" s="754"/>
      <c r="E23" s="754"/>
      <c r="F23" s="754"/>
      <c r="G23" s="754"/>
      <c r="H23" s="754">
        <v>11</v>
      </c>
      <c r="I23" s="754">
        <v>11</v>
      </c>
    </row>
    <row r="24" spans="1:9" ht="12.75">
      <c r="A24" s="9" t="s">
        <v>630</v>
      </c>
      <c r="B24" s="389"/>
      <c r="C24" s="755"/>
      <c r="D24" s="755"/>
      <c r="E24" s="755"/>
      <c r="F24" s="389"/>
      <c r="G24" s="389"/>
      <c r="H24" s="755" t="s">
        <v>765</v>
      </c>
      <c r="I24" s="755" t="s">
        <v>765</v>
      </c>
    </row>
    <row r="25" spans="1:9" ht="12.75">
      <c r="A25" s="9" t="s">
        <v>631</v>
      </c>
      <c r="B25" s="754"/>
      <c r="C25" s="754"/>
      <c r="D25" s="754"/>
      <c r="E25" s="754"/>
      <c r="F25" s="754"/>
      <c r="G25" s="754"/>
      <c r="H25" s="754" t="s">
        <v>641</v>
      </c>
      <c r="I25" s="754" t="s">
        <v>641</v>
      </c>
    </row>
    <row r="26" spans="1:9" ht="12.75">
      <c r="A26" s="9" t="s">
        <v>632</v>
      </c>
      <c r="B26" s="754"/>
      <c r="C26" s="754"/>
      <c r="D26" s="754"/>
      <c r="E26" s="754"/>
      <c r="F26" s="754"/>
      <c r="G26" s="754"/>
      <c r="H26" s="754">
        <v>4</v>
      </c>
      <c r="I26" s="754">
        <v>4</v>
      </c>
    </row>
    <row r="27" spans="1:9" ht="12.75">
      <c r="A27" s="9" t="s">
        <v>633</v>
      </c>
      <c r="B27" s="389"/>
      <c r="C27" s="389"/>
      <c r="D27" s="389"/>
      <c r="E27" s="389"/>
      <c r="F27" s="389"/>
      <c r="G27" s="389"/>
      <c r="H27" s="389">
        <v>2</v>
      </c>
      <c r="I27" s="389">
        <v>2</v>
      </c>
    </row>
    <row r="28" spans="1:9" ht="12.75">
      <c r="A28" s="606" t="s">
        <v>634</v>
      </c>
      <c r="B28" s="756"/>
      <c r="C28" s="756"/>
      <c r="D28" s="756"/>
      <c r="E28" s="756"/>
      <c r="F28" s="756"/>
      <c r="G28" s="383"/>
      <c r="H28" s="757"/>
      <c r="I28" s="758" t="s">
        <v>642</v>
      </c>
    </row>
    <row r="29" spans="1:9" ht="12.75">
      <c r="A29" s="759" t="s">
        <v>635</v>
      </c>
      <c r="B29" s="756"/>
      <c r="C29" s="756"/>
      <c r="D29" s="756"/>
      <c r="E29" s="756"/>
      <c r="F29" s="756"/>
      <c r="G29" s="383"/>
      <c r="H29" s="756"/>
      <c r="I29" s="756"/>
    </row>
    <row r="30" spans="1:9" ht="12.75">
      <c r="A30" s="760" t="s">
        <v>636</v>
      </c>
      <c r="B30" s="8"/>
      <c r="C30" s="389"/>
      <c r="D30" s="389"/>
      <c r="E30" s="389"/>
      <c r="F30" s="761"/>
      <c r="G30" s="8"/>
      <c r="H30" s="389">
        <v>-1725</v>
      </c>
      <c r="I30" s="389">
        <v>-1585</v>
      </c>
    </row>
    <row r="31" spans="1:9" ht="12.75">
      <c r="A31" s="761" t="s">
        <v>637</v>
      </c>
      <c r="B31" s="8"/>
      <c r="C31" s="389"/>
      <c r="D31" s="389"/>
      <c r="E31" s="389"/>
      <c r="F31" s="761"/>
      <c r="G31" s="8"/>
      <c r="H31" s="389">
        <v>1858</v>
      </c>
      <c r="I31" s="389">
        <v>1829.4</v>
      </c>
    </row>
    <row r="32" spans="1:9" ht="12.75">
      <c r="A32" s="760" t="s">
        <v>638</v>
      </c>
      <c r="B32" s="8"/>
      <c r="C32" s="389"/>
      <c r="D32" s="389"/>
      <c r="E32" s="389"/>
      <c r="F32" s="761"/>
      <c r="G32" s="752"/>
      <c r="H32" s="389">
        <v>2870</v>
      </c>
      <c r="I32" s="389">
        <v>1614.9</v>
      </c>
    </row>
    <row r="33" spans="1:9" ht="12.75">
      <c r="A33" s="762" t="s">
        <v>639</v>
      </c>
      <c r="B33" s="763" t="s">
        <v>906</v>
      </c>
      <c r="C33" s="764"/>
      <c r="D33" s="764"/>
      <c r="E33" s="764"/>
      <c r="F33" s="765"/>
      <c r="G33" s="766"/>
      <c r="H33" s="764">
        <v>-3317</v>
      </c>
      <c r="I33" s="764">
        <v>-1429.7</v>
      </c>
    </row>
    <row r="34" spans="1:9" ht="12.75" customHeight="1">
      <c r="A34" s="767" t="s">
        <v>915</v>
      </c>
      <c r="B34" s="767"/>
      <c r="C34" s="767"/>
      <c r="D34" s="767"/>
      <c r="E34" s="767"/>
      <c r="F34" s="767"/>
      <c r="G34" s="767"/>
      <c r="H34" s="767"/>
      <c r="I34" s="767"/>
    </row>
    <row r="35" spans="1:9" ht="13.5">
      <c r="A35" s="768" t="s">
        <v>916</v>
      </c>
      <c r="B35" s="768"/>
      <c r="C35" s="768"/>
      <c r="D35" s="768"/>
      <c r="E35" s="768"/>
      <c r="F35" s="768"/>
      <c r="G35" s="768"/>
      <c r="H35" s="768"/>
      <c r="I35" s="768"/>
    </row>
    <row r="36" spans="1:9" ht="42" customHeight="1">
      <c r="A36" s="769" t="s">
        <v>917</v>
      </c>
      <c r="B36" s="769"/>
      <c r="C36" s="769"/>
      <c r="D36" s="769"/>
      <c r="E36" s="769"/>
      <c r="F36" s="769"/>
      <c r="G36" s="769"/>
      <c r="H36" s="769"/>
      <c r="I36" s="769"/>
    </row>
    <row r="37" spans="1:9" ht="29.25" customHeight="1">
      <c r="A37" s="769" t="s">
        <v>918</v>
      </c>
      <c r="B37" s="769"/>
      <c r="C37" s="769"/>
      <c r="D37" s="769"/>
      <c r="E37" s="769"/>
      <c r="F37" s="769"/>
      <c r="G37" s="769"/>
      <c r="H37" s="769"/>
      <c r="I37" s="769"/>
    </row>
    <row r="38" spans="1:9" ht="19.5" customHeight="1">
      <c r="A38" s="769" t="s">
        <v>919</v>
      </c>
      <c r="B38" s="769"/>
      <c r="C38" s="769"/>
      <c r="D38" s="769"/>
      <c r="E38" s="769"/>
      <c r="F38" s="769"/>
      <c r="G38" s="769"/>
      <c r="H38" s="769"/>
      <c r="I38" s="769"/>
    </row>
    <row r="39" spans="1:9" ht="21" customHeight="1">
      <c r="A39" s="769" t="s">
        <v>920</v>
      </c>
      <c r="B39" s="769"/>
      <c r="C39" s="769"/>
      <c r="D39" s="769"/>
      <c r="E39" s="769"/>
      <c r="F39" s="769"/>
      <c r="G39" s="769"/>
      <c r="H39" s="769"/>
      <c r="I39" s="769"/>
    </row>
    <row r="40" spans="1:9" ht="28.5" customHeight="1">
      <c r="A40" s="769" t="s">
        <v>921</v>
      </c>
      <c r="B40" s="769"/>
      <c r="C40" s="769"/>
      <c r="D40" s="769"/>
      <c r="E40" s="769"/>
      <c r="F40" s="769"/>
      <c r="G40" s="769"/>
      <c r="H40" s="769"/>
      <c r="I40" s="769"/>
    </row>
  </sheetData>
  <mergeCells count="8">
    <mergeCell ref="G3:H3"/>
    <mergeCell ref="A38:I38"/>
    <mergeCell ref="A39:I39"/>
    <mergeCell ref="A40:I40"/>
    <mergeCell ref="A34:I34"/>
    <mergeCell ref="A35:I35"/>
    <mergeCell ref="A36:I36"/>
    <mergeCell ref="A37:I37"/>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J13"/>
  <sheetViews>
    <sheetView showGridLines="0" workbookViewId="0" topLeftCell="A1">
      <selection activeCell="A1" sqref="A1"/>
    </sheetView>
  </sheetViews>
  <sheetFormatPr defaultColWidth="9.140625" defaultRowHeight="12.75"/>
  <cols>
    <col min="1" max="1" width="30.7109375" style="1" customWidth="1"/>
    <col min="2" max="6" width="8.7109375" style="1" customWidth="1"/>
    <col min="7" max="16384" width="9.140625" style="1" customWidth="1"/>
  </cols>
  <sheetData>
    <row r="1" spans="1:6" ht="15">
      <c r="A1" s="359" t="s">
        <v>122</v>
      </c>
      <c r="B1" s="345"/>
      <c r="C1" s="346"/>
      <c r="D1" s="347"/>
      <c r="E1" s="346"/>
      <c r="F1" s="345"/>
    </row>
    <row r="2" spans="1:10" ht="12.75">
      <c r="A2" s="687"/>
      <c r="B2" s="688" t="s">
        <v>198</v>
      </c>
      <c r="C2" s="688" t="s">
        <v>197</v>
      </c>
      <c r="D2" s="690"/>
      <c r="E2" s="688" t="s">
        <v>198</v>
      </c>
      <c r="F2" s="690"/>
      <c r="G2" s="691" t="s">
        <v>891</v>
      </c>
      <c r="H2" s="691" t="s">
        <v>742</v>
      </c>
      <c r="I2" s="690"/>
      <c r="J2" s="689" t="s">
        <v>4</v>
      </c>
    </row>
    <row r="3" spans="1:10" ht="12.75">
      <c r="A3" s="692" t="s">
        <v>66</v>
      </c>
      <c r="B3" s="693" t="s">
        <v>670</v>
      </c>
      <c r="C3" s="693" t="s">
        <v>670</v>
      </c>
      <c r="D3" s="694" t="s">
        <v>67</v>
      </c>
      <c r="E3" s="695">
        <v>2010</v>
      </c>
      <c r="F3" s="694" t="s">
        <v>67</v>
      </c>
      <c r="G3" s="693" t="s">
        <v>670</v>
      </c>
      <c r="H3" s="693" t="s">
        <v>5</v>
      </c>
      <c r="I3" s="694" t="s">
        <v>67</v>
      </c>
      <c r="J3" s="693" t="s">
        <v>5</v>
      </c>
    </row>
    <row r="4" spans="1:10" ht="12.75">
      <c r="A4" s="493" t="s">
        <v>68</v>
      </c>
      <c r="B4" s="487">
        <v>486</v>
      </c>
      <c r="C4" s="487">
        <v>456</v>
      </c>
      <c r="D4" s="488">
        <v>6.578947368421052</v>
      </c>
      <c r="E4" s="696">
        <v>471</v>
      </c>
      <c r="F4" s="488">
        <v>3.1847133757961785</v>
      </c>
      <c r="G4" s="487">
        <v>942</v>
      </c>
      <c r="H4" s="487">
        <v>977</v>
      </c>
      <c r="I4" s="488">
        <v>-3.5823950870010237</v>
      </c>
      <c r="J4" s="487">
        <v>1923</v>
      </c>
    </row>
    <row r="5" spans="1:10" ht="12.75">
      <c r="A5" s="493" t="s">
        <v>69</v>
      </c>
      <c r="B5" s="487">
        <v>240</v>
      </c>
      <c r="C5" s="487">
        <v>209</v>
      </c>
      <c r="D5" s="488">
        <v>14.832535885167465</v>
      </c>
      <c r="E5" s="696">
        <v>250</v>
      </c>
      <c r="F5" s="488">
        <v>-4</v>
      </c>
      <c r="G5" s="487">
        <v>449</v>
      </c>
      <c r="H5" s="487">
        <v>478</v>
      </c>
      <c r="I5" s="488">
        <v>-6.066945606694561</v>
      </c>
      <c r="J5" s="487">
        <v>964</v>
      </c>
    </row>
    <row r="6" spans="1:10" ht="12.75">
      <c r="A6" s="493" t="s">
        <v>70</v>
      </c>
      <c r="B6" s="487">
        <v>89</v>
      </c>
      <c r="C6" s="487">
        <v>80</v>
      </c>
      <c r="D6" s="488">
        <v>11.25</v>
      </c>
      <c r="E6" s="696">
        <v>141</v>
      </c>
      <c r="F6" s="488">
        <v>-36.87943262411348</v>
      </c>
      <c r="G6" s="487">
        <v>169</v>
      </c>
      <c r="H6" s="487">
        <v>272</v>
      </c>
      <c r="I6" s="488">
        <v>-37.86764705882353</v>
      </c>
      <c r="J6" s="487">
        <v>401</v>
      </c>
    </row>
    <row r="7" spans="1:10" ht="12.75">
      <c r="A7" s="697" t="s">
        <v>73</v>
      </c>
      <c r="B7" s="489">
        <v>803</v>
      </c>
      <c r="C7" s="489">
        <v>740</v>
      </c>
      <c r="D7" s="490">
        <v>8.513513513513514</v>
      </c>
      <c r="E7" s="489">
        <v>871</v>
      </c>
      <c r="F7" s="490">
        <v>-7.807118254879449</v>
      </c>
      <c r="G7" s="489">
        <v>1543</v>
      </c>
      <c r="H7" s="489">
        <v>1740</v>
      </c>
      <c r="I7" s="490">
        <v>-11.32183908045977</v>
      </c>
      <c r="J7" s="489">
        <v>3340</v>
      </c>
    </row>
    <row r="8" spans="1:10" ht="12.75">
      <c r="A8" s="697" t="s">
        <v>78</v>
      </c>
      <c r="B8" s="489">
        <v>-483</v>
      </c>
      <c r="C8" s="489">
        <v>-428</v>
      </c>
      <c r="D8" s="490">
        <v>12.850467289719626</v>
      </c>
      <c r="E8" s="489">
        <v>-491</v>
      </c>
      <c r="F8" s="490">
        <v>-1.629327902240326</v>
      </c>
      <c r="G8" s="489">
        <v>-911</v>
      </c>
      <c r="H8" s="489">
        <v>-1024</v>
      </c>
      <c r="I8" s="490">
        <v>-11.03515625</v>
      </c>
      <c r="J8" s="489">
        <v>-2201</v>
      </c>
    </row>
    <row r="9" spans="1:10" ht="12.75">
      <c r="A9" s="698" t="s">
        <v>79</v>
      </c>
      <c r="B9" s="491">
        <v>320</v>
      </c>
      <c r="C9" s="491">
        <v>312</v>
      </c>
      <c r="D9" s="492">
        <v>2.5641025641025643</v>
      </c>
      <c r="E9" s="491">
        <v>380</v>
      </c>
      <c r="F9" s="492">
        <v>-15.789473684210526</v>
      </c>
      <c r="G9" s="491">
        <v>632</v>
      </c>
      <c r="H9" s="491">
        <v>716</v>
      </c>
      <c r="I9" s="492">
        <v>-11.731843575418994</v>
      </c>
      <c r="J9" s="491">
        <v>1139</v>
      </c>
    </row>
    <row r="10" spans="1:10" ht="12.75">
      <c r="A10" s="493" t="s">
        <v>81</v>
      </c>
      <c r="B10" s="493">
        <v>679</v>
      </c>
      <c r="C10" s="493">
        <v>572</v>
      </c>
      <c r="D10" s="494">
        <v>18.706293706293707</v>
      </c>
      <c r="E10" s="493">
        <v>-451</v>
      </c>
      <c r="F10" s="494" t="s">
        <v>564</v>
      </c>
      <c r="G10" s="493">
        <v>1251</v>
      </c>
      <c r="H10" s="493">
        <v>-1882</v>
      </c>
      <c r="I10" s="494">
        <v>-166.47183846971308</v>
      </c>
      <c r="J10" s="493">
        <v>-873</v>
      </c>
    </row>
    <row r="11" spans="1:10" ht="12.75">
      <c r="A11" s="697" t="s">
        <v>82</v>
      </c>
      <c r="B11" s="489">
        <v>997</v>
      </c>
      <c r="C11" s="489">
        <v>886</v>
      </c>
      <c r="D11" s="490">
        <v>12.528216704288939</v>
      </c>
      <c r="E11" s="489">
        <v>-72</v>
      </c>
      <c r="F11" s="490" t="s">
        <v>564</v>
      </c>
      <c r="G11" s="489">
        <v>1883</v>
      </c>
      <c r="H11" s="489">
        <v>-1167</v>
      </c>
      <c r="I11" s="490" t="s">
        <v>564</v>
      </c>
      <c r="J11" s="489">
        <v>261</v>
      </c>
    </row>
    <row r="12" spans="1:10" ht="12.75">
      <c r="A12" s="699" t="s">
        <v>562</v>
      </c>
      <c r="B12" s="350">
        <v>0.6014943960149439</v>
      </c>
      <c r="C12" s="350">
        <v>0.5783783783783784</v>
      </c>
      <c r="D12" s="350"/>
      <c r="E12" s="350">
        <v>0.563719862227325</v>
      </c>
      <c r="F12" s="351"/>
      <c r="G12" s="350">
        <v>0.5904082955281919</v>
      </c>
      <c r="H12" s="350">
        <v>0.5885057471264368</v>
      </c>
      <c r="I12" s="351"/>
      <c r="J12" s="350">
        <v>0.6589820359281438</v>
      </c>
    </row>
    <row r="13" spans="1:10" ht="12.75">
      <c r="A13" s="700" t="s">
        <v>892</v>
      </c>
      <c r="B13" s="354">
        <v>44.1238264349131</v>
      </c>
      <c r="C13" s="354">
        <v>37.3018762861639</v>
      </c>
      <c r="D13" s="354"/>
      <c r="E13" s="354" t="s">
        <v>567</v>
      </c>
      <c r="F13" s="354"/>
      <c r="G13" s="354">
        <v>40.657419116742524</v>
      </c>
      <c r="H13" s="354" t="s">
        <v>567</v>
      </c>
      <c r="I13" s="354"/>
      <c r="J13" s="354">
        <v>2.211864406779661</v>
      </c>
    </row>
  </sheetData>
  <mergeCells count="1">
    <mergeCell ref="G2:H2"/>
  </mergeCells>
  <printOptions/>
  <pageMargins left="0.75" right="0.75" top="1" bottom="1" header="0.5" footer="0.5"/>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K16"/>
  <sheetViews>
    <sheetView showGridLines="0" workbookViewId="0" topLeftCell="A1">
      <selection activeCell="L14" sqref="L14"/>
    </sheetView>
  </sheetViews>
  <sheetFormatPr defaultColWidth="9.140625" defaultRowHeight="12.75"/>
  <cols>
    <col min="1" max="16384" width="9.140625" style="1" customWidth="1"/>
  </cols>
  <sheetData>
    <row r="1" ht="15">
      <c r="A1" s="156" t="s">
        <v>666</v>
      </c>
    </row>
    <row r="2" spans="1:11" ht="12.75">
      <c r="A2" s="403"/>
      <c r="B2" s="659" t="s">
        <v>667</v>
      </c>
      <c r="C2" s="660"/>
      <c r="D2" s="660"/>
      <c r="E2" s="660"/>
      <c r="F2" s="657" t="s">
        <v>668</v>
      </c>
      <c r="G2" s="658"/>
      <c r="H2" s="658"/>
      <c r="I2" s="658"/>
      <c r="J2" s="404"/>
      <c r="K2" s="404"/>
    </row>
    <row r="3" spans="1:9" ht="12.75">
      <c r="A3" s="260"/>
      <c r="B3" s="207">
        <v>2009</v>
      </c>
      <c r="C3" s="207" t="s">
        <v>654</v>
      </c>
      <c r="D3" s="207" t="s">
        <v>655</v>
      </c>
      <c r="E3" s="207" t="s">
        <v>656</v>
      </c>
      <c r="F3" s="401">
        <v>2009</v>
      </c>
      <c r="G3" s="207" t="s">
        <v>654</v>
      </c>
      <c r="H3" s="207" t="s">
        <v>657</v>
      </c>
      <c r="I3" s="207" t="s">
        <v>658</v>
      </c>
    </row>
    <row r="4" spans="1:9" ht="12.75">
      <c r="A4" s="152" t="s">
        <v>659</v>
      </c>
      <c r="B4" s="402">
        <v>-5.3</v>
      </c>
      <c r="C4" s="402">
        <v>2</v>
      </c>
      <c r="D4" s="402">
        <v>2.3</v>
      </c>
      <c r="E4" s="402">
        <v>2.3</v>
      </c>
      <c r="F4" s="399">
        <v>1.1</v>
      </c>
      <c r="G4" s="399">
        <v>2.2</v>
      </c>
      <c r="H4" s="399">
        <v>2.4</v>
      </c>
      <c r="I4" s="399">
        <v>2</v>
      </c>
    </row>
    <row r="5" spans="1:9" ht="12.75">
      <c r="A5" s="152" t="s">
        <v>660</v>
      </c>
      <c r="B5" s="402">
        <v>-8.3</v>
      </c>
      <c r="C5" s="402">
        <v>3.1</v>
      </c>
      <c r="D5" s="402">
        <v>3.5</v>
      </c>
      <c r="E5" s="402">
        <v>3</v>
      </c>
      <c r="F5" s="399">
        <v>1.6</v>
      </c>
      <c r="G5" s="399">
        <v>1.7</v>
      </c>
      <c r="H5" s="399">
        <v>2.3</v>
      </c>
      <c r="I5" s="399">
        <v>2</v>
      </c>
    </row>
    <row r="6" spans="1:9" ht="12.75">
      <c r="A6" s="152" t="s">
        <v>161</v>
      </c>
      <c r="B6" s="402">
        <v>-1.3</v>
      </c>
      <c r="C6" s="402">
        <v>0.4</v>
      </c>
      <c r="D6" s="402">
        <v>2.3</v>
      </c>
      <c r="E6" s="402">
        <v>3</v>
      </c>
      <c r="F6" s="399">
        <v>2.1</v>
      </c>
      <c r="G6" s="399">
        <v>2.5</v>
      </c>
      <c r="H6" s="399">
        <v>1.9</v>
      </c>
      <c r="I6" s="399">
        <v>2.3</v>
      </c>
    </row>
    <row r="7" spans="1:9" ht="12.75">
      <c r="A7" s="152" t="s">
        <v>153</v>
      </c>
      <c r="B7" s="402">
        <v>-5.3</v>
      </c>
      <c r="C7" s="402">
        <v>5.5</v>
      </c>
      <c r="D7" s="402">
        <v>4.7</v>
      </c>
      <c r="E7" s="402">
        <v>2.6</v>
      </c>
      <c r="F7" s="399">
        <v>-0.5</v>
      </c>
      <c r="G7" s="399">
        <v>1.2</v>
      </c>
      <c r="H7" s="399">
        <v>3.3</v>
      </c>
      <c r="I7" s="399">
        <v>2.5</v>
      </c>
    </row>
    <row r="8" spans="1:9" ht="12.75">
      <c r="A8" s="152" t="s">
        <v>661</v>
      </c>
      <c r="B8" s="402">
        <v>-4.7</v>
      </c>
      <c r="C8" s="402">
        <v>3.6</v>
      </c>
      <c r="D8" s="402">
        <v>3.5</v>
      </c>
      <c r="E8" s="402">
        <v>2.7</v>
      </c>
      <c r="F8" s="399">
        <v>0.2</v>
      </c>
      <c r="G8" s="399">
        <v>1.2</v>
      </c>
      <c r="H8" s="399">
        <v>2.2</v>
      </c>
      <c r="I8" s="399">
        <v>1.9</v>
      </c>
    </row>
    <row r="9" spans="1:9" ht="12.75">
      <c r="A9" s="152" t="s">
        <v>662</v>
      </c>
      <c r="B9" s="402">
        <v>-4</v>
      </c>
      <c r="C9" s="402">
        <v>1.7</v>
      </c>
      <c r="D9" s="402">
        <v>2.2</v>
      </c>
      <c r="E9" s="402">
        <v>2.2</v>
      </c>
      <c r="F9" s="399">
        <v>0.3</v>
      </c>
      <c r="G9" s="399">
        <v>1.6</v>
      </c>
      <c r="H9" s="399">
        <v>2.8</v>
      </c>
      <c r="I9" s="399">
        <v>1.7</v>
      </c>
    </row>
    <row r="10" spans="1:9" ht="12.75">
      <c r="A10" s="152" t="s">
        <v>663</v>
      </c>
      <c r="B10" s="402">
        <v>-13.9</v>
      </c>
      <c r="C10" s="402">
        <v>3.1</v>
      </c>
      <c r="D10" s="402">
        <v>5</v>
      </c>
      <c r="E10" s="402">
        <v>4.5</v>
      </c>
      <c r="F10" s="399">
        <v>0.2</v>
      </c>
      <c r="G10" s="399">
        <v>2.7</v>
      </c>
      <c r="H10" s="399">
        <v>5</v>
      </c>
      <c r="I10" s="399">
        <v>4</v>
      </c>
    </row>
    <row r="11" spans="1:9" ht="12.75">
      <c r="A11" s="152" t="s">
        <v>664</v>
      </c>
      <c r="B11" s="402">
        <v>-18</v>
      </c>
      <c r="C11" s="402">
        <v>-0.3</v>
      </c>
      <c r="D11" s="402">
        <v>3.7</v>
      </c>
      <c r="E11" s="402">
        <v>4.3</v>
      </c>
      <c r="F11" s="399">
        <v>3.3</v>
      </c>
      <c r="G11" s="399">
        <v>-1.2</v>
      </c>
      <c r="H11" s="399">
        <v>4.4</v>
      </c>
      <c r="I11" s="399">
        <v>3.1</v>
      </c>
    </row>
    <row r="12" spans="1:9" ht="12.75">
      <c r="A12" s="152" t="s">
        <v>665</v>
      </c>
      <c r="B12" s="402">
        <v>-14.7</v>
      </c>
      <c r="C12" s="402">
        <v>1.3</v>
      </c>
      <c r="D12" s="402">
        <v>6.5</v>
      </c>
      <c r="E12" s="402">
        <v>5</v>
      </c>
      <c r="F12" s="399">
        <v>4.2</v>
      </c>
      <c r="G12" s="399">
        <v>1.2</v>
      </c>
      <c r="H12" s="399">
        <v>3.5</v>
      </c>
      <c r="I12" s="399">
        <v>4</v>
      </c>
    </row>
    <row r="13" spans="1:9" ht="12.75">
      <c r="A13" s="152" t="s">
        <v>650</v>
      </c>
      <c r="B13" s="402">
        <v>-7.9</v>
      </c>
      <c r="C13" s="402">
        <v>4</v>
      </c>
      <c r="D13" s="402">
        <v>5.3</v>
      </c>
      <c r="E13" s="402">
        <v>5</v>
      </c>
      <c r="F13" s="399">
        <v>11.7</v>
      </c>
      <c r="G13" s="399">
        <v>6.9</v>
      </c>
      <c r="H13" s="399">
        <v>9.3</v>
      </c>
      <c r="I13" s="399">
        <v>7.6</v>
      </c>
    </row>
    <row r="14" spans="1:9" ht="12.75">
      <c r="A14" s="152" t="s">
        <v>651</v>
      </c>
      <c r="B14" s="402">
        <v>-15.1</v>
      </c>
      <c r="C14" s="402">
        <v>4.2</v>
      </c>
      <c r="D14" s="402">
        <v>4.7</v>
      </c>
      <c r="E14" s="402">
        <v>4.5</v>
      </c>
      <c r="F14" s="399">
        <v>15.9</v>
      </c>
      <c r="G14" s="399">
        <v>9.4</v>
      </c>
      <c r="H14" s="399">
        <v>9.5</v>
      </c>
      <c r="I14" s="399">
        <v>9</v>
      </c>
    </row>
    <row r="15" spans="1:9" ht="12.75">
      <c r="A15" s="400" t="s">
        <v>652</v>
      </c>
      <c r="B15" s="199"/>
      <c r="C15" s="199"/>
      <c r="D15" s="199"/>
      <c r="E15" s="199"/>
      <c r="F15" s="199"/>
      <c r="G15" s="199"/>
      <c r="H15" s="199"/>
      <c r="I15" s="199"/>
    </row>
    <row r="16" spans="1:9" ht="12.75">
      <c r="A16" s="400" t="s">
        <v>653</v>
      </c>
      <c r="B16" s="199"/>
      <c r="C16" s="199"/>
      <c r="D16" s="199"/>
      <c r="E16" s="199"/>
      <c r="F16" s="199"/>
      <c r="G16" s="199"/>
      <c r="H16" s="199"/>
      <c r="I16" s="199"/>
    </row>
  </sheetData>
  <mergeCells count="2">
    <mergeCell ref="F2:I2"/>
    <mergeCell ref="B2:E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56"/>
  <sheetViews>
    <sheetView showGridLines="0" workbookViewId="0" topLeftCell="A1">
      <selection activeCell="A1" sqref="A1"/>
    </sheetView>
  </sheetViews>
  <sheetFormatPr defaultColWidth="9.140625" defaultRowHeight="12.75"/>
  <cols>
    <col min="1" max="1" width="40.421875" style="1" customWidth="1"/>
    <col min="2" max="2" width="6.7109375" style="1" customWidth="1"/>
    <col min="3" max="16384" width="9.140625" style="1" customWidth="1"/>
  </cols>
  <sheetData>
    <row r="1" ht="15">
      <c r="A1" s="422" t="s">
        <v>65</v>
      </c>
    </row>
    <row r="3" spans="1:7" ht="12.75" customHeight="1">
      <c r="A3" s="521"/>
      <c r="B3" s="2" t="s">
        <v>198</v>
      </c>
      <c r="C3" s="2" t="s">
        <v>197</v>
      </c>
      <c r="D3" s="2" t="s">
        <v>198</v>
      </c>
      <c r="E3" s="655" t="s">
        <v>767</v>
      </c>
      <c r="F3" s="655"/>
      <c r="G3" s="161" t="s">
        <v>4</v>
      </c>
    </row>
    <row r="4" spans="1:7" ht="12.75">
      <c r="A4" s="522"/>
      <c r="B4" s="3" t="s">
        <v>670</v>
      </c>
      <c r="C4" s="3" t="s">
        <v>670</v>
      </c>
      <c r="D4" s="3" t="s">
        <v>5</v>
      </c>
      <c r="E4" s="3" t="s">
        <v>670</v>
      </c>
      <c r="F4" s="3" t="s">
        <v>5</v>
      </c>
      <c r="G4" s="536" t="s">
        <v>5</v>
      </c>
    </row>
    <row r="5" spans="1:7" ht="12.75">
      <c r="A5" s="4"/>
      <c r="B5" s="5"/>
      <c r="C5" s="5"/>
      <c r="D5" s="5"/>
      <c r="E5" s="5"/>
      <c r="F5" s="5"/>
      <c r="G5" s="14"/>
    </row>
    <row r="6" spans="1:7" ht="12.75">
      <c r="A6" s="4" t="s">
        <v>0</v>
      </c>
      <c r="B6" s="5"/>
      <c r="C6" s="5"/>
      <c r="D6" s="5"/>
      <c r="E6" s="5"/>
      <c r="F6" s="5"/>
      <c r="G6" s="14"/>
    </row>
    <row r="7" spans="1:7" ht="12.75">
      <c r="A7" s="6" t="s">
        <v>7</v>
      </c>
      <c r="B7" s="7" t="s">
        <v>777</v>
      </c>
      <c r="C7" s="7" t="s">
        <v>674</v>
      </c>
      <c r="D7" s="18" t="s">
        <v>778</v>
      </c>
      <c r="E7" s="7" t="s">
        <v>779</v>
      </c>
      <c r="F7" s="18" t="s">
        <v>780</v>
      </c>
      <c r="G7" s="7" t="s">
        <v>8</v>
      </c>
    </row>
    <row r="8" spans="1:7" ht="24">
      <c r="A8" s="8" t="s">
        <v>9</v>
      </c>
      <c r="B8" s="7" t="s">
        <v>671</v>
      </c>
      <c r="C8" s="7" t="s">
        <v>671</v>
      </c>
      <c r="D8" s="18" t="s">
        <v>768</v>
      </c>
      <c r="E8" s="7" t="s">
        <v>769</v>
      </c>
      <c r="F8" s="18" t="s">
        <v>695</v>
      </c>
      <c r="G8" s="7" t="s">
        <v>10</v>
      </c>
    </row>
    <row r="9" spans="1:7" ht="24">
      <c r="A9" s="8" t="s">
        <v>11</v>
      </c>
      <c r="B9" s="7" t="s">
        <v>27</v>
      </c>
      <c r="C9" s="7" t="s">
        <v>27</v>
      </c>
      <c r="D9" s="18" t="s">
        <v>768</v>
      </c>
      <c r="E9" s="7" t="s">
        <v>770</v>
      </c>
      <c r="F9" s="18" t="s">
        <v>695</v>
      </c>
      <c r="G9" s="7" t="s">
        <v>12</v>
      </c>
    </row>
    <row r="10" spans="1:7" ht="12.75">
      <c r="A10" s="9" t="s">
        <v>13</v>
      </c>
      <c r="B10" s="7" t="s">
        <v>14</v>
      </c>
      <c r="C10" s="7" t="s">
        <v>675</v>
      </c>
      <c r="D10" s="18" t="s">
        <v>676</v>
      </c>
      <c r="E10" s="7" t="s">
        <v>781</v>
      </c>
      <c r="F10" s="18" t="s">
        <v>676</v>
      </c>
      <c r="G10" s="7" t="s">
        <v>15</v>
      </c>
    </row>
    <row r="11" spans="1:7" ht="12.75">
      <c r="A11" s="10" t="s">
        <v>16</v>
      </c>
      <c r="B11" s="11">
        <v>17.492</v>
      </c>
      <c r="C11" s="11">
        <v>17.426</v>
      </c>
      <c r="D11" s="11">
        <v>17.059</v>
      </c>
      <c r="E11" s="11">
        <v>17.351</v>
      </c>
      <c r="F11" s="11">
        <v>17.016</v>
      </c>
      <c r="G11" s="11">
        <v>17.104</v>
      </c>
    </row>
    <row r="12" spans="1:7" ht="12.75">
      <c r="A12" s="4"/>
      <c r="B12" s="5"/>
      <c r="C12" s="5"/>
      <c r="D12" s="5"/>
      <c r="E12" s="5"/>
      <c r="F12" s="5"/>
      <c r="G12" s="14"/>
    </row>
    <row r="13" spans="1:7" ht="12.75">
      <c r="A13" s="4" t="s">
        <v>1</v>
      </c>
      <c r="B13" s="5"/>
      <c r="C13" s="5"/>
      <c r="D13" s="537"/>
      <c r="E13" s="537"/>
      <c r="F13" s="537"/>
      <c r="G13" s="14"/>
    </row>
    <row r="14" spans="1:7" ht="12.75">
      <c r="A14" s="6" t="s">
        <v>17</v>
      </c>
      <c r="B14" s="7" t="s">
        <v>782</v>
      </c>
      <c r="C14" s="7" t="s">
        <v>677</v>
      </c>
      <c r="D14" s="18" t="s">
        <v>783</v>
      </c>
      <c r="E14" s="7" t="s">
        <v>784</v>
      </c>
      <c r="F14" s="18" t="s">
        <v>785</v>
      </c>
      <c r="G14" s="15" t="s">
        <v>18</v>
      </c>
    </row>
    <row r="15" spans="1:7" ht="12.75">
      <c r="A15" s="6" t="s">
        <v>19</v>
      </c>
      <c r="B15" s="7" t="s">
        <v>14</v>
      </c>
      <c r="C15" s="7" t="s">
        <v>678</v>
      </c>
      <c r="D15" s="18" t="s">
        <v>694</v>
      </c>
      <c r="E15" s="7" t="s">
        <v>786</v>
      </c>
      <c r="F15" s="18" t="s">
        <v>787</v>
      </c>
      <c r="G15" s="7" t="s">
        <v>20</v>
      </c>
    </row>
    <row r="16" spans="1:7" ht="12.75">
      <c r="A16" s="6" t="s">
        <v>21</v>
      </c>
      <c r="B16" s="538" t="s">
        <v>788</v>
      </c>
      <c r="C16" s="538" t="s">
        <v>679</v>
      </c>
      <c r="D16" s="539" t="s">
        <v>789</v>
      </c>
      <c r="E16" s="538" t="s">
        <v>775</v>
      </c>
      <c r="F16" s="18" t="s">
        <v>790</v>
      </c>
      <c r="G16" s="7" t="s">
        <v>22</v>
      </c>
    </row>
    <row r="17" spans="1:7" ht="12.75">
      <c r="A17" s="6"/>
      <c r="B17" s="7"/>
      <c r="C17" s="7"/>
      <c r="D17" s="7"/>
      <c r="E17" s="7"/>
      <c r="F17" s="7"/>
      <c r="G17" s="7"/>
    </row>
    <row r="18" spans="1:7" ht="12.75">
      <c r="A18" s="8" t="s">
        <v>23</v>
      </c>
      <c r="B18" s="7" t="s">
        <v>771</v>
      </c>
      <c r="C18" s="7" t="s">
        <v>672</v>
      </c>
      <c r="D18" s="18" t="s">
        <v>772</v>
      </c>
      <c r="E18" s="7" t="s">
        <v>773</v>
      </c>
      <c r="F18" s="7" t="s">
        <v>774</v>
      </c>
      <c r="G18" s="7" t="s">
        <v>24</v>
      </c>
    </row>
    <row r="19" spans="1:7" ht="12.75">
      <c r="A19" s="16" t="s">
        <v>25</v>
      </c>
      <c r="B19" s="11">
        <v>2.194</v>
      </c>
      <c r="C19" s="11">
        <v>2.194</v>
      </c>
      <c r="D19" s="540" t="s">
        <v>791</v>
      </c>
      <c r="E19" s="11">
        <v>2.194</v>
      </c>
      <c r="F19" s="540" t="s">
        <v>792</v>
      </c>
      <c r="G19" s="11">
        <v>2.194</v>
      </c>
    </row>
    <row r="20" spans="1:7" ht="12.75">
      <c r="A20" s="8"/>
      <c r="B20" s="7"/>
      <c r="C20" s="7"/>
      <c r="D20" s="7"/>
      <c r="E20" s="7"/>
      <c r="F20" s="7"/>
      <c r="G20" s="7"/>
    </row>
    <row r="21" spans="1:7" ht="12.75">
      <c r="A21" s="8" t="s">
        <v>26</v>
      </c>
      <c r="B21" s="7" t="s">
        <v>775</v>
      </c>
      <c r="C21" s="7" t="s">
        <v>673</v>
      </c>
      <c r="D21" s="18" t="s">
        <v>776</v>
      </c>
      <c r="E21" s="7" t="s">
        <v>693</v>
      </c>
      <c r="F21" s="18" t="s">
        <v>774</v>
      </c>
      <c r="G21" s="7" t="s">
        <v>28</v>
      </c>
    </row>
    <row r="22" spans="1:7" ht="24">
      <c r="A22" s="17" t="s">
        <v>29</v>
      </c>
      <c r="B22" s="11">
        <v>2.206</v>
      </c>
      <c r="C22" s="11">
        <v>2.206</v>
      </c>
      <c r="D22" s="540" t="s">
        <v>793</v>
      </c>
      <c r="E22" s="11">
        <v>2.205</v>
      </c>
      <c r="F22" s="540" t="s">
        <v>793</v>
      </c>
      <c r="G22" s="11">
        <v>2.202</v>
      </c>
    </row>
    <row r="23" spans="1:7" ht="12.75">
      <c r="A23" s="17"/>
      <c r="B23" s="434"/>
      <c r="C23" s="434"/>
      <c r="D23" s="10"/>
      <c r="E23" s="434"/>
      <c r="F23" s="434"/>
      <c r="G23" s="434"/>
    </row>
    <row r="24" spans="1:7" ht="12.75">
      <c r="A24" s="17" t="s">
        <v>30</v>
      </c>
      <c r="B24" s="7" t="s">
        <v>794</v>
      </c>
      <c r="C24" s="7" t="s">
        <v>680</v>
      </c>
      <c r="D24" s="18" t="s">
        <v>795</v>
      </c>
      <c r="E24" s="7" t="s">
        <v>794</v>
      </c>
      <c r="F24" s="18" t="s">
        <v>795</v>
      </c>
      <c r="G24" s="7" t="s">
        <v>31</v>
      </c>
    </row>
    <row r="25" spans="1:7" ht="12.75">
      <c r="A25" s="17" t="s">
        <v>32</v>
      </c>
      <c r="B25" s="15" t="s">
        <v>796</v>
      </c>
      <c r="C25" s="15" t="s">
        <v>681</v>
      </c>
      <c r="D25" s="541" t="s">
        <v>797</v>
      </c>
      <c r="E25" s="15" t="s">
        <v>796</v>
      </c>
      <c r="F25" s="541" t="s">
        <v>798</v>
      </c>
      <c r="G25" s="7" t="s">
        <v>33</v>
      </c>
    </row>
    <row r="26" spans="1:7" ht="12.75">
      <c r="A26" s="9"/>
      <c r="B26" s="7"/>
      <c r="C26" s="7"/>
      <c r="D26" s="15"/>
      <c r="E26" s="15"/>
      <c r="F26" s="15"/>
      <c r="G26" s="7"/>
    </row>
    <row r="27" spans="1:7" ht="12.75">
      <c r="A27" s="9" t="s">
        <v>34</v>
      </c>
      <c r="B27" s="18" t="s">
        <v>799</v>
      </c>
      <c r="C27" s="18" t="s">
        <v>682</v>
      </c>
      <c r="D27" s="18" t="s">
        <v>800</v>
      </c>
      <c r="E27" s="18" t="s">
        <v>801</v>
      </c>
      <c r="F27" s="18" t="s">
        <v>802</v>
      </c>
      <c r="G27" s="7" t="s">
        <v>35</v>
      </c>
    </row>
    <row r="28" spans="1:7" ht="24">
      <c r="A28" s="8" t="s">
        <v>36</v>
      </c>
      <c r="B28" s="15" t="s">
        <v>803</v>
      </c>
      <c r="C28" s="15" t="s">
        <v>683</v>
      </c>
      <c r="D28" s="541" t="s">
        <v>804</v>
      </c>
      <c r="E28" s="15" t="s">
        <v>803</v>
      </c>
      <c r="F28" s="15" t="str">
        <f>D28</f>
        <v>76.9</v>
      </c>
      <c r="G28" s="15" t="s">
        <v>37</v>
      </c>
    </row>
    <row r="29" spans="1:7" ht="12.75">
      <c r="A29" s="9" t="s">
        <v>38</v>
      </c>
      <c r="B29" s="7" t="s">
        <v>805</v>
      </c>
      <c r="C29" s="7" t="s">
        <v>684</v>
      </c>
      <c r="D29" s="7" t="s">
        <v>675</v>
      </c>
      <c r="E29" s="7" t="s">
        <v>805</v>
      </c>
      <c r="F29" s="7" t="s">
        <v>675</v>
      </c>
      <c r="G29" s="7" t="s">
        <v>14</v>
      </c>
    </row>
    <row r="30" spans="1:7" ht="12.75">
      <c r="A30" s="9" t="s">
        <v>39</v>
      </c>
      <c r="B30" s="7" t="s">
        <v>806</v>
      </c>
      <c r="C30" s="7" t="s">
        <v>685</v>
      </c>
      <c r="D30" s="18" t="s">
        <v>807</v>
      </c>
      <c r="E30" s="7" t="s">
        <v>806</v>
      </c>
      <c r="F30" s="15" t="str">
        <f>D30</f>
        <v>1.29</v>
      </c>
      <c r="G30" s="7" t="s">
        <v>40</v>
      </c>
    </row>
    <row r="31" spans="1:7" ht="12.75">
      <c r="A31" s="9"/>
      <c r="B31" s="7"/>
      <c r="C31" s="7"/>
      <c r="D31" s="10"/>
      <c r="E31" s="7"/>
      <c r="F31" s="9"/>
      <c r="G31" s="7"/>
    </row>
    <row r="32" spans="1:7" ht="12.75">
      <c r="A32" s="9" t="s">
        <v>41</v>
      </c>
      <c r="B32" s="7"/>
      <c r="C32" s="7"/>
      <c r="D32" s="10"/>
      <c r="E32" s="7"/>
      <c r="F32" s="389"/>
      <c r="G32" s="7"/>
    </row>
    <row r="33" spans="1:7" ht="12.75">
      <c r="A33" s="10" t="s">
        <v>42</v>
      </c>
      <c r="B33" s="9">
        <v>798</v>
      </c>
      <c r="C33" s="9">
        <v>777</v>
      </c>
      <c r="D33" s="542">
        <v>824</v>
      </c>
      <c r="E33" s="9">
        <v>798</v>
      </c>
      <c r="F33" s="542">
        <v>824</v>
      </c>
      <c r="G33" s="10">
        <v>800</v>
      </c>
    </row>
    <row r="34" spans="1:7" ht="12.75">
      <c r="A34" s="9" t="s">
        <v>43</v>
      </c>
      <c r="B34" s="19" t="s">
        <v>808</v>
      </c>
      <c r="C34" s="19" t="s">
        <v>686</v>
      </c>
      <c r="D34" s="543" t="s">
        <v>809</v>
      </c>
      <c r="E34" s="19" t="s">
        <v>808</v>
      </c>
      <c r="F34" s="543" t="s">
        <v>809</v>
      </c>
      <c r="G34" s="20" t="s">
        <v>44</v>
      </c>
    </row>
    <row r="35" spans="1:7" ht="12.75">
      <c r="A35" s="9" t="s">
        <v>45</v>
      </c>
      <c r="B35" s="19" t="s">
        <v>810</v>
      </c>
      <c r="C35" s="19" t="s">
        <v>687</v>
      </c>
      <c r="D35" s="543" t="s">
        <v>48</v>
      </c>
      <c r="E35" s="19" t="s">
        <v>810</v>
      </c>
      <c r="F35" s="543" t="s">
        <v>48</v>
      </c>
      <c r="G35" s="20" t="s">
        <v>46</v>
      </c>
    </row>
    <row r="36" spans="1:7" ht="12.75">
      <c r="A36" s="9" t="s">
        <v>47</v>
      </c>
      <c r="B36" s="19" t="s">
        <v>811</v>
      </c>
      <c r="C36" s="19" t="s">
        <v>688</v>
      </c>
      <c r="D36" s="543" t="s">
        <v>812</v>
      </c>
      <c r="E36" s="19" t="s">
        <v>811</v>
      </c>
      <c r="F36" s="543" t="s">
        <v>812</v>
      </c>
      <c r="G36" s="20" t="s">
        <v>48</v>
      </c>
    </row>
    <row r="37" spans="1:7" ht="12.75">
      <c r="A37" s="435"/>
      <c r="B37" s="10"/>
      <c r="C37" s="10"/>
      <c r="D37" s="542"/>
      <c r="E37" s="10"/>
      <c r="F37" s="542"/>
      <c r="G37" s="10"/>
    </row>
    <row r="38" spans="1:7" ht="12.75">
      <c r="A38" s="9" t="s">
        <v>49</v>
      </c>
      <c r="B38" s="10"/>
      <c r="C38" s="10"/>
      <c r="D38" s="542"/>
      <c r="E38" s="10"/>
      <c r="F38" s="542"/>
      <c r="G38" s="10"/>
    </row>
    <row r="39" spans="1:7" ht="12.75">
      <c r="A39" s="10" t="s">
        <v>42</v>
      </c>
      <c r="B39" s="10">
        <v>678</v>
      </c>
      <c r="C39" s="10">
        <v>678</v>
      </c>
      <c r="D39" s="542">
        <v>714</v>
      </c>
      <c r="E39" s="10">
        <v>678</v>
      </c>
      <c r="F39" s="542">
        <v>714</v>
      </c>
      <c r="G39" s="10">
        <v>716</v>
      </c>
    </row>
    <row r="40" spans="1:7" ht="12.75">
      <c r="A40" s="9" t="s">
        <v>43</v>
      </c>
      <c r="B40" s="11" t="s">
        <v>813</v>
      </c>
      <c r="C40" s="20" t="s">
        <v>689</v>
      </c>
      <c r="D40" s="543" t="s">
        <v>814</v>
      </c>
      <c r="E40" s="20" t="s">
        <v>813</v>
      </c>
      <c r="F40" s="543" t="s">
        <v>814</v>
      </c>
      <c r="G40" s="20" t="s">
        <v>50</v>
      </c>
    </row>
    <row r="41" spans="1:7" ht="12.75">
      <c r="A41" s="9" t="s">
        <v>45</v>
      </c>
      <c r="B41" s="20" t="s">
        <v>815</v>
      </c>
      <c r="C41" s="20" t="s">
        <v>690</v>
      </c>
      <c r="D41" s="543" t="s">
        <v>816</v>
      </c>
      <c r="E41" s="20" t="s">
        <v>815</v>
      </c>
      <c r="F41" s="543" t="s">
        <v>816</v>
      </c>
      <c r="G41" s="20" t="s">
        <v>51</v>
      </c>
    </row>
    <row r="42" spans="1:7" ht="12.75">
      <c r="A42" s="9" t="s">
        <v>47</v>
      </c>
      <c r="B42" s="20" t="s">
        <v>817</v>
      </c>
      <c r="C42" s="20" t="s">
        <v>691</v>
      </c>
      <c r="D42" s="543" t="s">
        <v>818</v>
      </c>
      <c r="E42" s="20" t="s">
        <v>817</v>
      </c>
      <c r="F42" s="543" t="s">
        <v>818</v>
      </c>
      <c r="G42" s="20" t="s">
        <v>52</v>
      </c>
    </row>
    <row r="43" spans="1:7" ht="12.75">
      <c r="A43" s="435"/>
      <c r="B43" s="10"/>
      <c r="C43" s="10"/>
      <c r="D43" s="542"/>
      <c r="E43" s="542"/>
      <c r="F43" s="523"/>
      <c r="G43" s="10"/>
    </row>
    <row r="44" spans="1:7" ht="12.75">
      <c r="A44" s="10" t="s">
        <v>53</v>
      </c>
      <c r="B44" s="11">
        <f>17.492+0.084</f>
        <v>17.576</v>
      </c>
      <c r="C44" s="11">
        <f>17.426+0.086</f>
        <v>17.511999999999997</v>
      </c>
      <c r="D44" s="11">
        <f>17.059+2.032</f>
        <v>19.091</v>
      </c>
      <c r="E44" s="11">
        <f>17.351+0.337</f>
        <v>17.688</v>
      </c>
      <c r="F44" s="11">
        <f>17.016+2.074</f>
        <v>19.089999999999996</v>
      </c>
      <c r="G44" s="11">
        <f>17.104+2.021</f>
        <v>19.125</v>
      </c>
    </row>
    <row r="45" spans="1:7" ht="12.75">
      <c r="A45" s="10"/>
      <c r="B45" s="21"/>
      <c r="C45" s="21"/>
      <c r="D45" s="523"/>
      <c r="E45" s="523"/>
      <c r="F45" s="13"/>
      <c r="G45" s="21"/>
    </row>
    <row r="46" spans="1:7" ht="12.75">
      <c r="A46" s="10" t="s">
        <v>54</v>
      </c>
      <c r="B46" s="11">
        <v>4.683</v>
      </c>
      <c r="C46" s="11">
        <v>4.948</v>
      </c>
      <c r="D46" s="540" t="s">
        <v>819</v>
      </c>
      <c r="E46" s="11">
        <v>4.683</v>
      </c>
      <c r="F46" s="523" t="str">
        <f>D46</f>
        <v>4,770</v>
      </c>
      <c r="G46" s="11">
        <v>5.072</v>
      </c>
    </row>
    <row r="47" spans="1:7" ht="12.75">
      <c r="A47" s="10" t="s">
        <v>55</v>
      </c>
      <c r="B47" s="11">
        <v>1.356</v>
      </c>
      <c r="C47" s="11">
        <v>1.372</v>
      </c>
      <c r="D47" s="540" t="s">
        <v>820</v>
      </c>
      <c r="E47" s="11">
        <v>1.356</v>
      </c>
      <c r="F47" s="523" t="str">
        <f>D47</f>
        <v>1,328</v>
      </c>
      <c r="G47" s="11">
        <v>1.399</v>
      </c>
    </row>
    <row r="48" spans="1:7" ht="12.75">
      <c r="A48" s="10"/>
      <c r="B48" s="21"/>
      <c r="C48" s="21"/>
      <c r="D48" s="523"/>
      <c r="E48" s="523"/>
      <c r="F48" s="523"/>
      <c r="G48" s="21"/>
    </row>
    <row r="49" spans="1:7" ht="12.75">
      <c r="A49" s="22" t="s">
        <v>56</v>
      </c>
      <c r="B49" s="21"/>
      <c r="C49" s="21"/>
      <c r="D49" s="21"/>
      <c r="E49" s="21"/>
      <c r="F49" s="21"/>
      <c r="G49" s="21"/>
    </row>
    <row r="50" spans="1:7" ht="24">
      <c r="A50" s="8" t="s">
        <v>57</v>
      </c>
      <c r="B50" s="18" t="s">
        <v>59</v>
      </c>
      <c r="C50" s="18" t="s">
        <v>692</v>
      </c>
      <c r="D50" s="18" t="s">
        <v>821</v>
      </c>
      <c r="E50" s="18" t="s">
        <v>822</v>
      </c>
      <c r="F50" s="18" t="s">
        <v>823</v>
      </c>
      <c r="G50" s="18" t="s">
        <v>60</v>
      </c>
    </row>
    <row r="51" spans="1:7" ht="24">
      <c r="A51" s="8" t="s">
        <v>61</v>
      </c>
      <c r="B51" s="18" t="s">
        <v>59</v>
      </c>
      <c r="C51" s="18" t="s">
        <v>692</v>
      </c>
      <c r="D51" s="18" t="s">
        <v>58</v>
      </c>
      <c r="E51" s="18" t="s">
        <v>822</v>
      </c>
      <c r="F51" s="18" t="s">
        <v>823</v>
      </c>
      <c r="G51" s="18" t="s">
        <v>60</v>
      </c>
    </row>
    <row r="52" spans="1:7" ht="12.75">
      <c r="A52" s="10"/>
      <c r="B52" s="10"/>
      <c r="C52" s="10"/>
      <c r="D52" s="20"/>
      <c r="E52" s="22"/>
      <c r="F52" s="10"/>
      <c r="G52" s="10"/>
    </row>
    <row r="53" spans="1:7" ht="36">
      <c r="A53" s="12" t="s">
        <v>62</v>
      </c>
      <c r="B53" s="6"/>
      <c r="C53" s="6"/>
      <c r="D53" s="6"/>
      <c r="E53" s="6"/>
      <c r="F53" s="6"/>
      <c r="G53" s="6"/>
    </row>
    <row r="54" spans="1:7" ht="108">
      <c r="A54" s="12" t="s">
        <v>824</v>
      </c>
      <c r="B54" s="9"/>
      <c r="C54" s="9"/>
      <c r="D54" s="9"/>
      <c r="E54" s="9"/>
      <c r="F54" s="9"/>
      <c r="G54" s="9"/>
    </row>
    <row r="55" spans="1:7" ht="36">
      <c r="A55" s="12" t="s">
        <v>63</v>
      </c>
      <c r="B55" s="6"/>
      <c r="C55" s="6"/>
      <c r="D55" s="6"/>
      <c r="E55" s="6"/>
      <c r="F55" s="6"/>
      <c r="G55" s="6"/>
    </row>
    <row r="56" spans="1:7" ht="12.75">
      <c r="A56" s="12" t="s">
        <v>64</v>
      </c>
      <c r="B56" s="9"/>
      <c r="C56" s="9"/>
      <c r="D56" s="9"/>
      <c r="E56" s="9"/>
      <c r="F56" s="9"/>
      <c r="G56" s="9"/>
    </row>
  </sheetData>
  <mergeCells count="1">
    <mergeCell ref="E3:F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6"/>
  <sheetViews>
    <sheetView showGridLines="0" workbookViewId="0" topLeftCell="A1">
      <selection activeCell="A1" sqref="A1"/>
    </sheetView>
  </sheetViews>
  <sheetFormatPr defaultColWidth="9.140625" defaultRowHeight="12.75"/>
  <cols>
    <col min="1" max="1" width="29.8515625" style="1" customWidth="1"/>
    <col min="2" max="5" width="8.421875" style="1" customWidth="1"/>
    <col min="6" max="16384" width="9.140625" style="1" customWidth="1"/>
  </cols>
  <sheetData>
    <row r="1" ht="15">
      <c r="A1" s="421" t="s">
        <v>90</v>
      </c>
    </row>
    <row r="3" spans="1:7" ht="24">
      <c r="A3" s="36" t="s">
        <v>66</v>
      </c>
      <c r="B3" s="37" t="s">
        <v>95</v>
      </c>
      <c r="C3" s="37" t="s">
        <v>96</v>
      </c>
      <c r="D3" s="37" t="s">
        <v>97</v>
      </c>
      <c r="E3" s="37" t="s">
        <v>98</v>
      </c>
      <c r="F3" s="37" t="s">
        <v>696</v>
      </c>
      <c r="G3" s="37" t="s">
        <v>766</v>
      </c>
    </row>
    <row r="4" spans="1:7" ht="12.75">
      <c r="A4" s="38" t="s">
        <v>68</v>
      </c>
      <c r="B4" s="13">
        <v>3542</v>
      </c>
      <c r="C4" s="13">
        <v>3762</v>
      </c>
      <c r="D4" s="13">
        <v>4180</v>
      </c>
      <c r="E4" s="13">
        <v>4526</v>
      </c>
      <c r="F4" s="13">
        <v>4261</v>
      </c>
      <c r="G4" s="13">
        <v>4230</v>
      </c>
    </row>
    <row r="5" spans="1:7" ht="12.75">
      <c r="A5" s="38" t="s">
        <v>69</v>
      </c>
      <c r="B5" s="13">
        <v>3194</v>
      </c>
      <c r="C5" s="13">
        <v>3673</v>
      </c>
      <c r="D5" s="13">
        <v>3387</v>
      </c>
      <c r="E5" s="13">
        <v>3906</v>
      </c>
      <c r="F5" s="13">
        <v>3503</v>
      </c>
      <c r="G5" s="13">
        <v>3561</v>
      </c>
    </row>
    <row r="6" spans="1:7" ht="12.75">
      <c r="A6" s="38" t="s">
        <v>70</v>
      </c>
      <c r="B6" s="13">
        <v>950</v>
      </c>
      <c r="C6" s="13">
        <v>977</v>
      </c>
      <c r="D6" s="13">
        <v>727</v>
      </c>
      <c r="E6" s="13">
        <v>512</v>
      </c>
      <c r="F6" s="13">
        <v>1235</v>
      </c>
      <c r="G6" s="13">
        <v>829</v>
      </c>
    </row>
    <row r="7" spans="1:7" ht="12.75">
      <c r="A7" s="38" t="s">
        <v>71</v>
      </c>
      <c r="B7" s="13">
        <v>879</v>
      </c>
      <c r="C7" s="13">
        <v>778</v>
      </c>
      <c r="D7" s="13">
        <v>818</v>
      </c>
      <c r="E7" s="13">
        <v>780</v>
      </c>
      <c r="F7" s="13">
        <v>782</v>
      </c>
      <c r="G7" s="13">
        <v>764</v>
      </c>
    </row>
    <row r="8" spans="1:7" ht="12.75">
      <c r="A8" s="40" t="s">
        <v>72</v>
      </c>
      <c r="B8" s="301">
        <v>170</v>
      </c>
      <c r="C8" s="301">
        <v>34</v>
      </c>
      <c r="D8" s="301">
        <v>-230</v>
      </c>
      <c r="E8" s="301">
        <v>314</v>
      </c>
      <c r="F8" s="301">
        <v>-109</v>
      </c>
      <c r="G8" s="301">
        <v>145</v>
      </c>
    </row>
    <row r="9" spans="1:7" ht="12.75">
      <c r="A9" s="41" t="s">
        <v>73</v>
      </c>
      <c r="B9" s="427">
        <v>8735</v>
      </c>
      <c r="C9" s="427">
        <v>9224</v>
      </c>
      <c r="D9" s="427">
        <v>8882</v>
      </c>
      <c r="E9" s="427">
        <v>10038</v>
      </c>
      <c r="F9" s="427">
        <v>9672</v>
      </c>
      <c r="G9" s="427">
        <v>9529</v>
      </c>
    </row>
    <row r="10" spans="1:7" ht="12.75">
      <c r="A10" s="43" t="s">
        <v>74</v>
      </c>
      <c r="B10" s="13">
        <v>-3438</v>
      </c>
      <c r="C10" s="13">
        <v>-3616</v>
      </c>
      <c r="D10" s="13">
        <v>-3392</v>
      </c>
      <c r="E10" s="13">
        <v>-3558</v>
      </c>
      <c r="F10" s="13">
        <v>-3610</v>
      </c>
      <c r="G10" s="13">
        <v>-3543</v>
      </c>
    </row>
    <row r="11" spans="1:7" ht="12.75">
      <c r="A11" s="44" t="s">
        <v>75</v>
      </c>
      <c r="B11" s="13">
        <v>-1784</v>
      </c>
      <c r="C11" s="13">
        <v>-1875</v>
      </c>
      <c r="D11" s="13">
        <v>-1679</v>
      </c>
      <c r="E11" s="13">
        <v>-1965</v>
      </c>
      <c r="F11" s="13">
        <v>-1798</v>
      </c>
      <c r="G11" s="13">
        <v>-1914</v>
      </c>
    </row>
    <row r="12" spans="1:7" ht="12.75">
      <c r="A12" s="44" t="s">
        <v>99</v>
      </c>
      <c r="B12" s="13">
        <v>-409</v>
      </c>
      <c r="C12" s="13">
        <v>-416</v>
      </c>
      <c r="D12" s="13">
        <v>-405</v>
      </c>
      <c r="E12" s="13">
        <v>-650</v>
      </c>
      <c r="F12" s="13">
        <v>-433</v>
      </c>
      <c r="G12" s="13">
        <v>-433</v>
      </c>
    </row>
    <row r="13" spans="1:7" ht="36">
      <c r="A13" s="44" t="s">
        <v>76</v>
      </c>
      <c r="B13" s="406"/>
      <c r="C13" s="406"/>
      <c r="D13" s="406"/>
      <c r="E13" s="406"/>
      <c r="F13" s="406">
        <v>-409</v>
      </c>
      <c r="G13" s="406">
        <v>-431</v>
      </c>
    </row>
    <row r="14" spans="1:7" ht="12.75">
      <c r="A14" s="44" t="s">
        <v>77</v>
      </c>
      <c r="B14" s="301"/>
      <c r="C14" s="301"/>
      <c r="D14" s="301">
        <v>-755</v>
      </c>
      <c r="E14" s="301">
        <v>-9</v>
      </c>
      <c r="F14" s="301"/>
      <c r="G14" s="301"/>
    </row>
    <row r="15" spans="1:7" ht="12.75">
      <c r="A15" s="45" t="s">
        <v>78</v>
      </c>
      <c r="B15" s="427">
        <v>-5631</v>
      </c>
      <c r="C15" s="427">
        <v>-5907</v>
      </c>
      <c r="D15" s="427">
        <v>-6231</v>
      </c>
      <c r="E15" s="427">
        <v>-6182</v>
      </c>
      <c r="F15" s="427">
        <v>-5841</v>
      </c>
      <c r="G15" s="427">
        <v>-5888</v>
      </c>
    </row>
    <row r="16" spans="1:7" ht="12.75">
      <c r="A16" s="46" t="s">
        <v>79</v>
      </c>
      <c r="B16" s="298">
        <v>3104</v>
      </c>
      <c r="C16" s="298">
        <v>3317</v>
      </c>
      <c r="D16" s="298">
        <v>2651</v>
      </c>
      <c r="E16" s="298">
        <v>3856</v>
      </c>
      <c r="F16" s="298">
        <v>3831</v>
      </c>
      <c r="G16" s="298">
        <v>3641</v>
      </c>
    </row>
    <row r="17" spans="1:7" ht="24">
      <c r="A17" s="47" t="s">
        <v>80</v>
      </c>
      <c r="B17" s="13">
        <v>-4</v>
      </c>
      <c r="C17" s="13">
        <v>-3</v>
      </c>
      <c r="D17" s="13"/>
      <c r="E17" s="13">
        <v>21</v>
      </c>
      <c r="F17" s="13">
        <v>6</v>
      </c>
      <c r="G17" s="13">
        <v>-6</v>
      </c>
    </row>
    <row r="18" spans="1:7" ht="12.75">
      <c r="A18" s="48" t="s">
        <v>81</v>
      </c>
      <c r="B18" s="301">
        <v>-1813</v>
      </c>
      <c r="C18" s="301">
        <v>-639</v>
      </c>
      <c r="D18" s="301">
        <v>196</v>
      </c>
      <c r="E18" s="301">
        <v>419</v>
      </c>
      <c r="F18" s="301">
        <v>537</v>
      </c>
      <c r="G18" s="301">
        <v>643</v>
      </c>
    </row>
    <row r="19" spans="1:7" ht="12.75">
      <c r="A19" s="42" t="s">
        <v>82</v>
      </c>
      <c r="B19" s="29">
        <v>1287</v>
      </c>
      <c r="C19" s="29">
        <v>2675</v>
      </c>
      <c r="D19" s="29">
        <v>2847</v>
      </c>
      <c r="E19" s="29">
        <v>4296</v>
      </c>
      <c r="F19" s="29">
        <v>4374</v>
      </c>
      <c r="G19" s="29">
        <v>4278</v>
      </c>
    </row>
    <row r="20" spans="1:7" ht="12.75">
      <c r="A20" s="49" t="s">
        <v>83</v>
      </c>
      <c r="B20" s="301">
        <v>-452</v>
      </c>
      <c r="C20" s="301">
        <v>-600</v>
      </c>
      <c r="D20" s="301">
        <v>-765</v>
      </c>
      <c r="E20" s="301">
        <v>-704</v>
      </c>
      <c r="F20" s="301">
        <v>-865</v>
      </c>
      <c r="G20" s="301">
        <v>-788</v>
      </c>
    </row>
    <row r="21" spans="1:7" ht="12.75">
      <c r="A21" s="51" t="s">
        <v>84</v>
      </c>
      <c r="B21" s="427">
        <v>835</v>
      </c>
      <c r="C21" s="427">
        <v>2075</v>
      </c>
      <c r="D21" s="427">
        <v>2082</v>
      </c>
      <c r="E21" s="427">
        <v>3592</v>
      </c>
      <c r="F21" s="427">
        <v>3509</v>
      </c>
      <c r="G21" s="427">
        <f>SUM(G18:G20)</f>
        <v>4133</v>
      </c>
    </row>
    <row r="22" spans="1:7" ht="12.75">
      <c r="A22" s="28" t="s">
        <v>56</v>
      </c>
      <c r="B22" s="301">
        <v>-146</v>
      </c>
      <c r="C22" s="301">
        <v>-71</v>
      </c>
      <c r="D22" s="301">
        <v>-1486</v>
      </c>
      <c r="E22" s="301">
        <v>-83</v>
      </c>
      <c r="F22" s="301">
        <v>-893</v>
      </c>
      <c r="G22" s="301">
        <v>-120</v>
      </c>
    </row>
    <row r="23" spans="1:7" ht="12.75">
      <c r="A23" s="41" t="s">
        <v>100</v>
      </c>
      <c r="B23" s="427">
        <v>689</v>
      </c>
      <c r="C23" s="427">
        <v>2004</v>
      </c>
      <c r="D23" s="427">
        <v>596</v>
      </c>
      <c r="E23" s="427">
        <v>3509</v>
      </c>
      <c r="F23" s="427">
        <v>2616</v>
      </c>
      <c r="G23" s="427">
        <f>SUM(G20:G22)</f>
        <v>3225</v>
      </c>
    </row>
    <row r="24" spans="1:7" ht="12.75">
      <c r="A24" s="40" t="s">
        <v>86</v>
      </c>
      <c r="B24" s="301">
        <v>15</v>
      </c>
      <c r="C24" s="301">
        <v>17</v>
      </c>
      <c r="D24" s="301">
        <v>15</v>
      </c>
      <c r="E24" s="301">
        <v>6</v>
      </c>
      <c r="F24" s="301">
        <v>14</v>
      </c>
      <c r="G24" s="301">
        <v>6</v>
      </c>
    </row>
    <row r="25" spans="1:7" ht="12.75">
      <c r="A25" s="53" t="s">
        <v>87</v>
      </c>
      <c r="B25" s="301">
        <v>674</v>
      </c>
      <c r="C25" s="301">
        <v>1987</v>
      </c>
      <c r="D25" s="301">
        <v>581</v>
      </c>
      <c r="E25" s="301">
        <v>3503</v>
      </c>
      <c r="F25" s="301">
        <v>2602</v>
      </c>
      <c r="G25" s="301">
        <v>3364</v>
      </c>
    </row>
    <row r="26" spans="2:5" ht="12.75">
      <c r="B26" s="53"/>
      <c r="C26" s="53"/>
      <c r="D26" s="53"/>
      <c r="E26" s="53"/>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B1:AN86"/>
  <sheetViews>
    <sheetView showGridLines="0" showZeros="0" workbookViewId="0" topLeftCell="A1">
      <selection activeCell="A1" sqref="A1"/>
    </sheetView>
  </sheetViews>
  <sheetFormatPr defaultColWidth="9.140625" defaultRowHeight="12.75"/>
  <cols>
    <col min="1" max="1" width="2.421875" style="56" customWidth="1"/>
    <col min="2" max="2" width="29.8515625" style="56" customWidth="1"/>
    <col min="3" max="6" width="8.421875" style="56" customWidth="1"/>
    <col min="7" max="7" width="8.00390625" style="66" customWidth="1"/>
    <col min="8" max="8" width="8.00390625" style="57" customWidth="1"/>
    <col min="9" max="29" width="8.00390625" style="56" customWidth="1"/>
    <col min="30" max="30" width="0" style="56" hidden="1" customWidth="1"/>
    <col min="31" max="16384" width="8.00390625" style="56" customWidth="1"/>
  </cols>
  <sheetData>
    <row r="1" ht="15">
      <c r="B1" s="155" t="s">
        <v>101</v>
      </c>
    </row>
    <row r="2" ht="15">
      <c r="B2" s="155" t="s">
        <v>102</v>
      </c>
    </row>
    <row r="3" spans="2:40" ht="22.5" customHeight="1">
      <c r="B3" s="104" t="s">
        <v>66</v>
      </c>
      <c r="C3" s="105" t="s">
        <v>95</v>
      </c>
      <c r="D3" s="105" t="s">
        <v>96</v>
      </c>
      <c r="E3" s="105" t="s">
        <v>97</v>
      </c>
      <c r="F3" s="105" t="s">
        <v>98</v>
      </c>
      <c r="G3" s="105" t="s">
        <v>696</v>
      </c>
      <c r="H3" s="105" t="s">
        <v>766</v>
      </c>
      <c r="I3" s="87"/>
      <c r="J3" s="115"/>
      <c r="L3" s="87"/>
      <c r="W3" s="66"/>
      <c r="X3" s="66"/>
      <c r="Y3" s="66"/>
      <c r="Z3" s="57"/>
      <c r="AA3" s="57"/>
      <c r="AB3" s="57"/>
      <c r="AC3" s="57"/>
      <c r="AD3" s="57"/>
      <c r="AE3" s="57"/>
      <c r="AF3" s="57"/>
      <c r="AG3" s="57"/>
      <c r="AH3" s="57"/>
      <c r="AI3" s="57"/>
      <c r="AJ3" s="57"/>
      <c r="AK3" s="57"/>
      <c r="AL3" s="57"/>
      <c r="AM3" s="57"/>
      <c r="AN3" s="57"/>
    </row>
    <row r="4" spans="2:40" ht="22.5" customHeight="1">
      <c r="B4" s="61" t="s">
        <v>68</v>
      </c>
      <c r="C4" s="62">
        <v>1782</v>
      </c>
      <c r="D4" s="61">
        <v>1728</v>
      </c>
      <c r="E4" s="61">
        <v>1852</v>
      </c>
      <c r="F4" s="61">
        <f>+M4-C4-D4-E4</f>
        <v>-5362</v>
      </c>
      <c r="G4" s="61">
        <v>1732</v>
      </c>
      <c r="H4" s="61">
        <v>1885</v>
      </c>
      <c r="I4" s="89"/>
      <c r="J4" s="116"/>
      <c r="K4" s="112"/>
      <c r="L4" s="57"/>
      <c r="M4" s="89"/>
      <c r="R4" s="63"/>
      <c r="S4" s="85"/>
      <c r="T4" s="85"/>
      <c r="U4" s="85"/>
      <c r="V4" s="66"/>
      <c r="W4" s="85"/>
      <c r="X4" s="85"/>
      <c r="Y4" s="110"/>
      <c r="Z4" s="57"/>
      <c r="AA4" s="57"/>
      <c r="AB4" s="57"/>
      <c r="AC4" s="57"/>
      <c r="AD4" s="57"/>
      <c r="AE4" s="57"/>
      <c r="AF4" s="57"/>
      <c r="AG4" s="57"/>
      <c r="AH4" s="57"/>
      <c r="AI4" s="57"/>
      <c r="AJ4" s="57"/>
      <c r="AK4" s="57"/>
      <c r="AL4" s="57"/>
      <c r="AM4" s="57"/>
      <c r="AN4" s="57"/>
    </row>
    <row r="5" spans="2:25" ht="12">
      <c r="B5" s="61" t="s">
        <v>69</v>
      </c>
      <c r="C5" s="62">
        <v>1079</v>
      </c>
      <c r="D5" s="61">
        <v>1412</v>
      </c>
      <c r="E5" s="61">
        <v>1281</v>
      </c>
      <c r="F5" s="61">
        <f aca="true" t="shared" si="0" ref="F5:F20">+M5-C5-D5-E5</f>
        <v>-3772</v>
      </c>
      <c r="G5" s="61">
        <v>1259</v>
      </c>
      <c r="H5" s="61">
        <v>1342</v>
      </c>
      <c r="I5" s="89"/>
      <c r="J5" s="116"/>
      <c r="K5" s="85"/>
      <c r="L5" s="57"/>
      <c r="M5" s="89"/>
      <c r="R5" s="63"/>
      <c r="S5" s="85"/>
      <c r="T5" s="85"/>
      <c r="U5" s="85"/>
      <c r="V5" s="66"/>
      <c r="W5" s="85"/>
      <c r="X5" s="85"/>
      <c r="Y5" s="110"/>
    </row>
    <row r="6" spans="2:25" ht="12">
      <c r="B6" s="61" t="s">
        <v>70</v>
      </c>
      <c r="C6" s="62">
        <v>832</v>
      </c>
      <c r="D6" s="61">
        <v>1242</v>
      </c>
      <c r="E6" s="61">
        <v>685</v>
      </c>
      <c r="F6" s="61">
        <f t="shared" si="0"/>
        <v>-2759</v>
      </c>
      <c r="G6" s="61">
        <v>1085</v>
      </c>
      <c r="H6" s="61">
        <v>995</v>
      </c>
      <c r="I6" s="89"/>
      <c r="J6" s="116"/>
      <c r="K6" s="85"/>
      <c r="L6" s="57"/>
      <c r="M6" s="89"/>
      <c r="R6" s="63"/>
      <c r="S6" s="85"/>
      <c r="T6" s="85"/>
      <c r="U6" s="85"/>
      <c r="V6" s="66"/>
      <c r="W6" s="85"/>
      <c r="X6" s="85"/>
      <c r="Y6" s="110"/>
    </row>
    <row r="7" spans="2:25" ht="12" hidden="1">
      <c r="B7" s="61" t="s">
        <v>71</v>
      </c>
      <c r="C7" s="62"/>
      <c r="D7" s="61"/>
      <c r="E7" s="61"/>
      <c r="F7" s="61">
        <f t="shared" si="0"/>
        <v>0</v>
      </c>
      <c r="G7" s="61"/>
      <c r="H7" s="61"/>
      <c r="I7" s="89"/>
      <c r="J7" s="116"/>
      <c r="K7" s="85"/>
      <c r="L7" s="57"/>
      <c r="M7" s="89"/>
      <c r="R7" s="63"/>
      <c r="S7" s="85"/>
      <c r="T7" s="85"/>
      <c r="U7" s="85"/>
      <c r="V7" s="66"/>
      <c r="W7" s="85"/>
      <c r="X7" s="85"/>
      <c r="Y7" s="110"/>
    </row>
    <row r="8" spans="2:25" ht="12">
      <c r="B8" s="64" t="s">
        <v>72</v>
      </c>
      <c r="C8" s="62">
        <v>84</v>
      </c>
      <c r="D8" s="61">
        <v>39</v>
      </c>
      <c r="E8" s="61">
        <v>44</v>
      </c>
      <c r="F8" s="61">
        <f t="shared" si="0"/>
        <v>-167</v>
      </c>
      <c r="G8" s="61">
        <v>35</v>
      </c>
      <c r="H8" s="61">
        <v>135</v>
      </c>
      <c r="I8" s="89"/>
      <c r="J8" s="116"/>
      <c r="K8" s="85"/>
      <c r="L8" s="66"/>
      <c r="M8" s="89"/>
      <c r="R8" s="63"/>
      <c r="S8" s="85"/>
      <c r="T8" s="85"/>
      <c r="U8" s="85"/>
      <c r="V8" s="66"/>
      <c r="W8" s="85"/>
      <c r="X8" s="85"/>
      <c r="Y8" s="110"/>
    </row>
    <row r="9" spans="2:25" s="72" customFormat="1" ht="22.5" customHeight="1">
      <c r="B9" s="67" t="s">
        <v>73</v>
      </c>
      <c r="C9" s="68">
        <f>SUM(C4:C8)</f>
        <v>3777</v>
      </c>
      <c r="D9" s="68">
        <f>SUM(D4:D8)</f>
        <v>4421</v>
      </c>
      <c r="E9" s="68">
        <f>SUM(E4:E8)</f>
        <v>3862</v>
      </c>
      <c r="F9" s="68">
        <f t="shared" si="0"/>
        <v>-12060</v>
      </c>
      <c r="G9" s="68">
        <f>SUM(G4:G8)</f>
        <v>4111</v>
      </c>
      <c r="H9" s="68">
        <f>SUM(H4:H8)</f>
        <v>4357</v>
      </c>
      <c r="I9" s="114"/>
      <c r="J9" s="117"/>
      <c r="K9" s="69"/>
      <c r="L9" s="60"/>
      <c r="M9" s="60"/>
      <c r="R9" s="63"/>
      <c r="S9" s="85"/>
      <c r="T9" s="69"/>
      <c r="U9" s="69"/>
      <c r="V9" s="69"/>
      <c r="W9" s="85"/>
      <c r="X9" s="69"/>
      <c r="Y9" s="110"/>
    </row>
    <row r="10" spans="2:25" ht="12">
      <c r="B10" s="106" t="s">
        <v>74</v>
      </c>
      <c r="C10" s="62">
        <v>-956</v>
      </c>
      <c r="D10" s="61">
        <v>-1076</v>
      </c>
      <c r="E10" s="61">
        <v>-843</v>
      </c>
      <c r="F10" s="61">
        <f t="shared" si="0"/>
        <v>2875</v>
      </c>
      <c r="G10" s="61">
        <v>-1062</v>
      </c>
      <c r="H10" s="61">
        <v>-998</v>
      </c>
      <c r="I10" s="89"/>
      <c r="J10" s="116"/>
      <c r="K10" s="85"/>
      <c r="L10" s="66"/>
      <c r="M10" s="89"/>
      <c r="R10" s="63"/>
      <c r="S10" s="85"/>
      <c r="T10" s="85"/>
      <c r="U10" s="85"/>
      <c r="V10" s="66"/>
      <c r="W10" s="85"/>
      <c r="X10" s="85"/>
      <c r="Y10" s="110"/>
    </row>
    <row r="11" spans="2:25" ht="12">
      <c r="B11" s="107" t="s">
        <v>75</v>
      </c>
      <c r="C11" s="62">
        <v>-1150</v>
      </c>
      <c r="D11" s="62">
        <v>-1203</v>
      </c>
      <c r="E11" s="62">
        <v>-1066</v>
      </c>
      <c r="F11" s="62">
        <f t="shared" si="0"/>
        <v>3419</v>
      </c>
      <c r="G11" s="62">
        <v>-1207</v>
      </c>
      <c r="H11" s="62">
        <v>-1269</v>
      </c>
      <c r="I11" s="89"/>
      <c r="J11" s="116"/>
      <c r="K11" s="85"/>
      <c r="L11" s="66"/>
      <c r="M11" s="89"/>
      <c r="R11" s="63"/>
      <c r="S11" s="85"/>
      <c r="T11" s="85"/>
      <c r="U11" s="85"/>
      <c r="V11" s="66"/>
      <c r="W11" s="85"/>
      <c r="X11" s="85"/>
      <c r="Y11" s="110"/>
    </row>
    <row r="12" spans="2:25" ht="12" hidden="1">
      <c r="B12" s="107" t="s">
        <v>103</v>
      </c>
      <c r="C12" s="62"/>
      <c r="D12" s="61"/>
      <c r="E12" s="61"/>
      <c r="F12" s="61">
        <f t="shared" si="0"/>
        <v>0</v>
      </c>
      <c r="G12" s="61"/>
      <c r="H12" s="61"/>
      <c r="I12" s="89"/>
      <c r="J12" s="116"/>
      <c r="K12" s="85"/>
      <c r="L12" s="57"/>
      <c r="M12" s="89"/>
      <c r="R12" s="63"/>
      <c r="S12" s="85"/>
      <c r="T12" s="85"/>
      <c r="U12" s="85"/>
      <c r="V12" s="66"/>
      <c r="W12" s="85"/>
      <c r="X12" s="85"/>
      <c r="Y12" s="110"/>
    </row>
    <row r="13" spans="2:25" ht="12" hidden="1">
      <c r="B13" s="107" t="s">
        <v>104</v>
      </c>
      <c r="C13" s="62"/>
      <c r="D13" s="61"/>
      <c r="E13" s="61"/>
      <c r="F13" s="61">
        <f t="shared" si="0"/>
        <v>0</v>
      </c>
      <c r="G13" s="61"/>
      <c r="H13" s="61"/>
      <c r="I13" s="89"/>
      <c r="J13" s="116"/>
      <c r="K13" s="85"/>
      <c r="L13" s="57"/>
      <c r="M13" s="89"/>
      <c r="R13" s="63"/>
      <c r="S13" s="85"/>
      <c r="T13" s="85"/>
      <c r="U13" s="85"/>
      <c r="V13" s="66"/>
      <c r="W13" s="85"/>
      <c r="X13" s="85"/>
      <c r="Y13" s="110"/>
    </row>
    <row r="14" spans="2:25" ht="22.5" customHeight="1">
      <c r="B14" s="108" t="s">
        <v>76</v>
      </c>
      <c r="C14" s="62">
        <v>-28</v>
      </c>
      <c r="D14" s="61">
        <v>-39</v>
      </c>
      <c r="E14" s="61">
        <v>-40</v>
      </c>
      <c r="F14" s="61">
        <f t="shared" si="0"/>
        <v>107</v>
      </c>
      <c r="G14" s="61">
        <v>-51</v>
      </c>
      <c r="H14" s="61">
        <v>-50</v>
      </c>
      <c r="I14" s="89"/>
      <c r="J14" s="116"/>
      <c r="K14" s="85"/>
      <c r="L14" s="57"/>
      <c r="M14" s="89"/>
      <c r="R14" s="63"/>
      <c r="S14" s="85"/>
      <c r="T14" s="85"/>
      <c r="U14" s="85"/>
      <c r="V14" s="66"/>
      <c r="W14" s="85"/>
      <c r="X14" s="85"/>
      <c r="Y14" s="110"/>
    </row>
    <row r="15" spans="2:25" ht="12" hidden="1">
      <c r="B15" s="107" t="s">
        <v>77</v>
      </c>
      <c r="C15" s="62"/>
      <c r="D15" s="61"/>
      <c r="E15" s="61"/>
      <c r="F15" s="61">
        <f t="shared" si="0"/>
        <v>0</v>
      </c>
      <c r="G15" s="61"/>
      <c r="H15" s="61"/>
      <c r="I15" s="89"/>
      <c r="J15" s="57"/>
      <c r="K15" s="85"/>
      <c r="L15" s="57"/>
      <c r="M15" s="89"/>
      <c r="R15" s="63"/>
      <c r="S15" s="85"/>
      <c r="T15" s="85"/>
      <c r="U15" s="85"/>
      <c r="V15" s="66"/>
      <c r="W15" s="85"/>
      <c r="X15" s="85"/>
      <c r="Y15" s="110"/>
    </row>
    <row r="16" spans="2:25" s="72" customFormat="1" ht="22.5" customHeight="1">
      <c r="B16" s="109" t="s">
        <v>78</v>
      </c>
      <c r="C16" s="68">
        <f>SUM(C10:C15)</f>
        <v>-2134</v>
      </c>
      <c r="D16" s="68">
        <f>SUM(D10:D15)</f>
        <v>-2318</v>
      </c>
      <c r="E16" s="68">
        <f>SUM(E10:E15)</f>
        <v>-1949</v>
      </c>
      <c r="F16" s="68">
        <f t="shared" si="0"/>
        <v>6401</v>
      </c>
      <c r="G16" s="68">
        <f>SUM(G10:G15)</f>
        <v>-2320</v>
      </c>
      <c r="H16" s="68">
        <v>-2317</v>
      </c>
      <c r="I16" s="114"/>
      <c r="J16" s="117"/>
      <c r="K16" s="69"/>
      <c r="L16" s="60"/>
      <c r="M16" s="60"/>
      <c r="R16" s="63"/>
      <c r="S16" s="85"/>
      <c r="T16" s="69"/>
      <c r="U16" s="69"/>
      <c r="V16" s="69"/>
      <c r="W16" s="85"/>
      <c r="X16" s="69"/>
      <c r="Y16" s="110"/>
    </row>
    <row r="17" spans="2:25" s="72" customFormat="1" ht="15.75" customHeight="1">
      <c r="B17" s="75" t="s">
        <v>79</v>
      </c>
      <c r="C17" s="76">
        <f>+C9+C16</f>
        <v>1643</v>
      </c>
      <c r="D17" s="76">
        <f>+D9+D16</f>
        <v>2103</v>
      </c>
      <c r="E17" s="76">
        <f>+E9+E16</f>
        <v>1913</v>
      </c>
      <c r="F17" s="76">
        <f t="shared" si="0"/>
        <v>-5659</v>
      </c>
      <c r="G17" s="76">
        <f>+G9+G16</f>
        <v>1791</v>
      </c>
      <c r="H17" s="76">
        <v>2040</v>
      </c>
      <c r="I17" s="114"/>
      <c r="J17" s="69"/>
      <c r="K17" s="69"/>
      <c r="L17" s="60"/>
      <c r="M17" s="60"/>
      <c r="R17" s="63"/>
      <c r="S17" s="85"/>
      <c r="T17" s="69"/>
      <c r="U17" s="69"/>
      <c r="V17" s="69"/>
      <c r="W17" s="85"/>
      <c r="X17" s="69"/>
      <c r="Y17" s="110"/>
    </row>
    <row r="18" spans="2:25" s="79" customFormat="1" ht="24">
      <c r="B18" s="77" t="s">
        <v>80</v>
      </c>
      <c r="C18" s="62">
        <v>-3</v>
      </c>
      <c r="D18" s="61">
        <v>-1</v>
      </c>
      <c r="E18" s="61">
        <v>1</v>
      </c>
      <c r="F18" s="61">
        <f t="shared" si="0"/>
        <v>3</v>
      </c>
      <c r="G18" s="61">
        <v>3</v>
      </c>
      <c r="H18" s="61">
        <v>-3</v>
      </c>
      <c r="I18" s="89"/>
      <c r="J18" s="116"/>
      <c r="K18" s="85"/>
      <c r="L18" s="57"/>
      <c r="M18" s="89"/>
      <c r="R18" s="63"/>
      <c r="S18" s="85"/>
      <c r="T18" s="85"/>
      <c r="U18" s="85"/>
      <c r="V18" s="98"/>
      <c r="W18" s="85"/>
      <c r="X18" s="85"/>
      <c r="Y18" s="110"/>
    </row>
    <row r="19" spans="2:25" ht="12">
      <c r="B19" s="64" t="s">
        <v>81</v>
      </c>
      <c r="C19" s="62">
        <v>-104</v>
      </c>
      <c r="D19" s="61">
        <v>26</v>
      </c>
      <c r="E19" s="61">
        <v>-26</v>
      </c>
      <c r="F19" s="61">
        <f t="shared" si="0"/>
        <v>104</v>
      </c>
      <c r="G19" s="61">
        <v>-48</v>
      </c>
      <c r="H19" s="61">
        <v>-36</v>
      </c>
      <c r="I19" s="89"/>
      <c r="J19" s="116"/>
      <c r="K19" s="85"/>
      <c r="L19" s="57"/>
      <c r="M19" s="89"/>
      <c r="R19" s="63"/>
      <c r="S19" s="85"/>
      <c r="T19" s="85"/>
      <c r="U19" s="85"/>
      <c r="V19" s="66"/>
      <c r="W19" s="85"/>
      <c r="X19" s="85"/>
      <c r="Y19" s="110"/>
    </row>
    <row r="20" spans="2:25" s="83" customFormat="1" ht="22.5" customHeight="1">
      <c r="B20" s="80" t="s">
        <v>82</v>
      </c>
      <c r="C20" s="80">
        <f>SUM(C17:C19)</f>
        <v>1536</v>
      </c>
      <c r="D20" s="80">
        <f>SUM(D17:D19)</f>
        <v>2128</v>
      </c>
      <c r="E20" s="80">
        <f>SUM(E17:E19)</f>
        <v>1888</v>
      </c>
      <c r="F20" s="80">
        <f t="shared" si="0"/>
        <v>-5552</v>
      </c>
      <c r="G20" s="80">
        <f>SUM(G17:G19)</f>
        <v>1746</v>
      </c>
      <c r="H20" s="80">
        <f>+H17+H19+H18</f>
        <v>2001</v>
      </c>
      <c r="I20" s="114"/>
      <c r="J20" s="118"/>
      <c r="K20" s="81"/>
      <c r="L20" s="60"/>
      <c r="M20" s="60"/>
      <c r="R20" s="63"/>
      <c r="S20" s="85"/>
      <c r="T20" s="81"/>
      <c r="U20" s="81"/>
      <c r="V20" s="81"/>
      <c r="W20" s="85"/>
      <c r="X20" s="81"/>
      <c r="Y20" s="110"/>
    </row>
    <row r="21" spans="2:25" s="83" customFormat="1" ht="11.25">
      <c r="B21" s="84"/>
      <c r="C21" s="84"/>
      <c r="D21" s="84"/>
      <c r="E21" s="84"/>
      <c r="F21" s="84"/>
      <c r="G21" s="82"/>
      <c r="H21" s="82"/>
      <c r="J21" s="82"/>
      <c r="K21" s="82"/>
      <c r="L21" s="82"/>
      <c r="S21" s="85"/>
      <c r="T21" s="82"/>
      <c r="U21" s="82"/>
      <c r="V21" s="82"/>
      <c r="W21" s="82"/>
      <c r="X21" s="82"/>
      <c r="Y21" s="82"/>
    </row>
    <row r="22" spans="2:25" ht="11.25">
      <c r="B22" s="85"/>
      <c r="C22" s="86"/>
      <c r="D22" s="86"/>
      <c r="E22" s="86"/>
      <c r="F22" s="86"/>
      <c r="S22" s="66"/>
      <c r="T22" s="66"/>
      <c r="U22" s="66"/>
      <c r="V22" s="66"/>
      <c r="W22" s="66"/>
      <c r="X22" s="66"/>
      <c r="Y22" s="66"/>
    </row>
    <row r="23" spans="2:25" ht="15">
      <c r="B23" s="155" t="s">
        <v>101</v>
      </c>
      <c r="S23" s="66"/>
      <c r="T23" s="66"/>
      <c r="U23" s="66"/>
      <c r="V23" s="66"/>
      <c r="W23" s="66"/>
      <c r="X23" s="66"/>
      <c r="Y23" s="66"/>
    </row>
    <row r="24" spans="2:25" ht="15">
      <c r="B24" s="155" t="s">
        <v>105</v>
      </c>
      <c r="S24" s="66"/>
      <c r="T24" s="66"/>
      <c r="U24" s="66"/>
      <c r="V24" s="66"/>
      <c r="W24" s="66"/>
      <c r="X24" s="66"/>
      <c r="Y24" s="66"/>
    </row>
    <row r="25" spans="2:25" ht="24">
      <c r="B25" s="104" t="s">
        <v>66</v>
      </c>
      <c r="C25" s="105" t="s">
        <v>95</v>
      </c>
      <c r="D25" s="105" t="s">
        <v>96</v>
      </c>
      <c r="E25" s="105" t="s">
        <v>97</v>
      </c>
      <c r="F25" s="105" t="s">
        <v>98</v>
      </c>
      <c r="G25" s="105" t="s">
        <v>696</v>
      </c>
      <c r="H25" s="105" t="s">
        <v>766</v>
      </c>
      <c r="S25" s="66"/>
      <c r="T25" s="66"/>
      <c r="U25" s="66"/>
      <c r="V25" s="66"/>
      <c r="W25" s="66"/>
      <c r="X25" s="66"/>
      <c r="Y25" s="66"/>
    </row>
    <row r="26" spans="2:8" ht="12">
      <c r="B26" s="61" t="s">
        <v>68</v>
      </c>
      <c r="C26" s="62">
        <v>368</v>
      </c>
      <c r="D26" s="61">
        <v>315</v>
      </c>
      <c r="E26" s="61">
        <v>382</v>
      </c>
      <c r="F26" s="61">
        <v>459</v>
      </c>
      <c r="G26" s="61">
        <v>293</v>
      </c>
      <c r="H26" s="61">
        <v>369</v>
      </c>
    </row>
    <row r="27" spans="2:8" ht="12">
      <c r="B27" s="61" t="s">
        <v>69</v>
      </c>
      <c r="C27" s="62">
        <v>312</v>
      </c>
      <c r="D27" s="61">
        <v>437</v>
      </c>
      <c r="E27" s="61">
        <v>356</v>
      </c>
      <c r="F27" s="61">
        <v>487</v>
      </c>
      <c r="G27" s="61">
        <v>396</v>
      </c>
      <c r="H27" s="61">
        <v>285</v>
      </c>
    </row>
    <row r="28" spans="2:8" ht="12">
      <c r="B28" s="61" t="s">
        <v>70</v>
      </c>
      <c r="C28" s="62">
        <v>854</v>
      </c>
      <c r="D28" s="61">
        <v>1274</v>
      </c>
      <c r="E28" s="61">
        <v>696</v>
      </c>
      <c r="F28" s="61">
        <v>645</v>
      </c>
      <c r="G28" s="61">
        <v>1085</v>
      </c>
      <c r="H28" s="61">
        <v>1041</v>
      </c>
    </row>
    <row r="29" spans="2:8" ht="12">
      <c r="B29" s="61" t="s">
        <v>71</v>
      </c>
      <c r="C29" s="62"/>
      <c r="D29" s="61"/>
      <c r="E29" s="61"/>
      <c r="F29" s="61"/>
      <c r="G29" s="61"/>
      <c r="H29" s="61"/>
    </row>
    <row r="30" spans="2:8" ht="12">
      <c r="B30" s="64" t="s">
        <v>72</v>
      </c>
      <c r="C30" s="62">
        <v>34</v>
      </c>
      <c r="D30" s="61">
        <v>-15</v>
      </c>
      <c r="E30" s="61">
        <v>-4</v>
      </c>
      <c r="F30" s="61">
        <v>-3</v>
      </c>
      <c r="G30" s="61">
        <v>2</v>
      </c>
      <c r="H30" s="61">
        <v>3</v>
      </c>
    </row>
    <row r="31" spans="2:8" ht="12">
      <c r="B31" s="67" t="s">
        <v>73</v>
      </c>
      <c r="C31" s="68">
        <f>SUM(C26:C30)</f>
        <v>1568</v>
      </c>
      <c r="D31" s="68">
        <f>SUM(D26:D30)</f>
        <v>2011</v>
      </c>
      <c r="E31" s="68">
        <f>SUM(E26:E30)</f>
        <v>1430</v>
      </c>
      <c r="F31" s="68">
        <f>SUM(F26:F30)</f>
        <v>1588</v>
      </c>
      <c r="G31" s="68">
        <f>SUM(G26:G30)</f>
        <v>1776</v>
      </c>
      <c r="H31" s="68">
        <v>1698</v>
      </c>
    </row>
    <row r="32" spans="2:23" ht="12">
      <c r="B32" s="106" t="s">
        <v>74</v>
      </c>
      <c r="C32" s="62">
        <v>-418</v>
      </c>
      <c r="D32" s="61">
        <v>-480</v>
      </c>
      <c r="E32" s="61">
        <v>-365</v>
      </c>
      <c r="F32" s="61">
        <v>-482</v>
      </c>
      <c r="G32" s="61">
        <v>-465</v>
      </c>
      <c r="H32" s="61">
        <v>-440</v>
      </c>
      <c r="W32" s="113"/>
    </row>
    <row r="33" spans="2:8" ht="12">
      <c r="B33" s="107" t="s">
        <v>75</v>
      </c>
      <c r="C33" s="62">
        <v>-505</v>
      </c>
      <c r="D33" s="62">
        <v>-531</v>
      </c>
      <c r="E33" s="62">
        <v>-465</v>
      </c>
      <c r="F33" s="62">
        <v>-552</v>
      </c>
      <c r="G33" s="62">
        <v>-562</v>
      </c>
      <c r="H33" s="62">
        <v>-605</v>
      </c>
    </row>
    <row r="34" spans="2:8" ht="12" hidden="1">
      <c r="B34" s="107" t="s">
        <v>103</v>
      </c>
      <c r="C34" s="62"/>
      <c r="D34" s="61"/>
      <c r="E34" s="61"/>
      <c r="F34" s="61"/>
      <c r="G34" s="61"/>
      <c r="H34" s="61"/>
    </row>
    <row r="35" spans="2:8" ht="12" hidden="1">
      <c r="B35" s="107" t="s">
        <v>104</v>
      </c>
      <c r="C35" s="62"/>
      <c r="D35" s="61"/>
      <c r="E35" s="61"/>
      <c r="F35" s="61"/>
      <c r="G35" s="61"/>
      <c r="H35" s="61"/>
    </row>
    <row r="36" spans="2:8" ht="36">
      <c r="B36" s="108" t="s">
        <v>76</v>
      </c>
      <c r="C36" s="62">
        <v>-8</v>
      </c>
      <c r="D36" s="61">
        <v>-9</v>
      </c>
      <c r="E36" s="61">
        <v>-9</v>
      </c>
      <c r="F36" s="61">
        <v>-9</v>
      </c>
      <c r="G36" s="61">
        <v>-27</v>
      </c>
      <c r="H36" s="61">
        <v>-30</v>
      </c>
    </row>
    <row r="37" spans="2:8" ht="12">
      <c r="B37" s="107" t="s">
        <v>77</v>
      </c>
      <c r="C37" s="62"/>
      <c r="D37" s="61"/>
      <c r="E37" s="61"/>
      <c r="F37" s="61"/>
      <c r="G37" s="61"/>
      <c r="H37" s="61"/>
    </row>
    <row r="38" spans="2:8" ht="12">
      <c r="B38" s="109" t="s">
        <v>78</v>
      </c>
      <c r="C38" s="68">
        <f aca="true" t="shared" si="1" ref="C38:H38">SUM(C32:C37)</f>
        <v>-931</v>
      </c>
      <c r="D38" s="68">
        <f t="shared" si="1"/>
        <v>-1020</v>
      </c>
      <c r="E38" s="68">
        <f t="shared" si="1"/>
        <v>-839</v>
      </c>
      <c r="F38" s="68">
        <f t="shared" si="1"/>
        <v>-1043</v>
      </c>
      <c r="G38" s="68">
        <f t="shared" si="1"/>
        <v>-1054</v>
      </c>
      <c r="H38" s="68">
        <f t="shared" si="1"/>
        <v>-1075</v>
      </c>
    </row>
    <row r="39" spans="2:8" ht="12">
      <c r="B39" s="75" t="s">
        <v>79</v>
      </c>
      <c r="C39" s="76">
        <f aca="true" t="shared" si="2" ref="C39:H39">+C31+C38</f>
        <v>637</v>
      </c>
      <c r="D39" s="76">
        <f t="shared" si="2"/>
        <v>991</v>
      </c>
      <c r="E39" s="76">
        <f t="shared" si="2"/>
        <v>591</v>
      </c>
      <c r="F39" s="76">
        <f t="shared" si="2"/>
        <v>545</v>
      </c>
      <c r="G39" s="76">
        <f t="shared" si="2"/>
        <v>722</v>
      </c>
      <c r="H39" s="76">
        <f t="shared" si="2"/>
        <v>623</v>
      </c>
    </row>
    <row r="40" spans="2:8" ht="24">
      <c r="B40" s="77" t="s">
        <v>80</v>
      </c>
      <c r="C40" s="62"/>
      <c r="D40" s="61"/>
      <c r="E40" s="61"/>
      <c r="F40" s="61"/>
      <c r="G40" s="61">
        <v>1</v>
      </c>
      <c r="H40" s="61">
        <v>1</v>
      </c>
    </row>
    <row r="41" spans="2:8" ht="12">
      <c r="B41" s="64" t="s">
        <v>81</v>
      </c>
      <c r="C41" s="62">
        <v>1</v>
      </c>
      <c r="D41" s="61"/>
      <c r="E41" s="61"/>
      <c r="F41" s="61">
        <v>1</v>
      </c>
      <c r="G41" s="61"/>
      <c r="H41" s="61">
        <v>-1</v>
      </c>
    </row>
    <row r="42" spans="2:8" ht="12">
      <c r="B42" s="80" t="s">
        <v>82</v>
      </c>
      <c r="C42" s="80">
        <f aca="true" t="shared" si="3" ref="C42:H42">SUM(C39:C41)</f>
        <v>638</v>
      </c>
      <c r="D42" s="80">
        <f t="shared" si="3"/>
        <v>991</v>
      </c>
      <c r="E42" s="80">
        <f t="shared" si="3"/>
        <v>591</v>
      </c>
      <c r="F42" s="80">
        <f t="shared" si="3"/>
        <v>546</v>
      </c>
      <c r="G42" s="80">
        <f t="shared" si="3"/>
        <v>723</v>
      </c>
      <c r="H42" s="80">
        <f t="shared" si="3"/>
        <v>623</v>
      </c>
    </row>
    <row r="45" ht="15">
      <c r="B45" s="155" t="s">
        <v>101</v>
      </c>
    </row>
    <row r="46" ht="15">
      <c r="B46" s="155" t="s">
        <v>106</v>
      </c>
    </row>
    <row r="47" spans="2:8" ht="24">
      <c r="B47" s="58" t="s">
        <v>66</v>
      </c>
      <c r="C47" s="105" t="s">
        <v>95</v>
      </c>
      <c r="D47" s="105" t="s">
        <v>96</v>
      </c>
      <c r="E47" s="105" t="s">
        <v>97</v>
      </c>
      <c r="F47" s="105" t="s">
        <v>98</v>
      </c>
      <c r="G47" s="105" t="s">
        <v>696</v>
      </c>
      <c r="H47" s="105" t="s">
        <v>766</v>
      </c>
    </row>
    <row r="48" spans="2:8" ht="12">
      <c r="B48" s="61" t="s">
        <v>68</v>
      </c>
      <c r="C48" s="62">
        <v>1072</v>
      </c>
      <c r="D48" s="61">
        <v>1091</v>
      </c>
      <c r="E48" s="61">
        <v>1148</v>
      </c>
      <c r="F48" s="61">
        <v>1140</v>
      </c>
      <c r="G48" s="61">
        <v>1093</v>
      </c>
      <c r="H48" s="61">
        <v>1121</v>
      </c>
    </row>
    <row r="49" spans="2:8" ht="12">
      <c r="B49" s="61" t="s">
        <v>69</v>
      </c>
      <c r="C49" s="62">
        <v>381</v>
      </c>
      <c r="D49" s="61">
        <v>560</v>
      </c>
      <c r="E49" s="61">
        <v>571</v>
      </c>
      <c r="F49" s="61">
        <v>681</v>
      </c>
      <c r="G49" s="61">
        <v>489</v>
      </c>
      <c r="H49" s="61">
        <v>663</v>
      </c>
    </row>
    <row r="50" spans="2:8" ht="12">
      <c r="B50" s="61" t="s">
        <v>70</v>
      </c>
      <c r="C50" s="62">
        <v>-36</v>
      </c>
      <c r="D50" s="61">
        <v>-57</v>
      </c>
      <c r="E50" s="61">
        <v>-27</v>
      </c>
      <c r="F50" s="61">
        <v>-66</v>
      </c>
      <c r="G50" s="61">
        <v>-35</v>
      </c>
      <c r="H50" s="61">
        <v>-53</v>
      </c>
    </row>
    <row r="51" spans="2:8" ht="12">
      <c r="B51" s="61" t="s">
        <v>71</v>
      </c>
      <c r="C51" s="62"/>
      <c r="D51" s="61"/>
      <c r="E51" s="61"/>
      <c r="F51" s="61"/>
      <c r="G51" s="61"/>
      <c r="H51" s="61"/>
    </row>
    <row r="52" spans="2:8" ht="12">
      <c r="B52" s="64" t="s">
        <v>72</v>
      </c>
      <c r="C52" s="62">
        <v>39</v>
      </c>
      <c r="D52" s="61">
        <v>41</v>
      </c>
      <c r="E52" s="61">
        <v>38</v>
      </c>
      <c r="F52" s="61">
        <v>143</v>
      </c>
      <c r="G52" s="61">
        <v>24</v>
      </c>
      <c r="H52" s="61">
        <v>121</v>
      </c>
    </row>
    <row r="53" spans="2:8" ht="12">
      <c r="B53" s="67" t="s">
        <v>73</v>
      </c>
      <c r="C53" s="68">
        <v>1456</v>
      </c>
      <c r="D53" s="68">
        <v>1635</v>
      </c>
      <c r="E53" s="68">
        <v>1730</v>
      </c>
      <c r="F53" s="68">
        <v>1898</v>
      </c>
      <c r="G53" s="68">
        <v>1571</v>
      </c>
      <c r="H53" s="68">
        <v>1852</v>
      </c>
    </row>
    <row r="54" spans="2:8" ht="12">
      <c r="B54" s="61" t="s">
        <v>74</v>
      </c>
      <c r="C54" s="62">
        <v>-402</v>
      </c>
      <c r="D54" s="61">
        <v>-456</v>
      </c>
      <c r="E54" s="61">
        <v>-349</v>
      </c>
      <c r="F54" s="61">
        <v>-467</v>
      </c>
      <c r="G54" s="61">
        <v>-459</v>
      </c>
      <c r="H54" s="61">
        <v>-423</v>
      </c>
    </row>
    <row r="55" spans="2:8" ht="12">
      <c r="B55" s="73" t="s">
        <v>75</v>
      </c>
      <c r="C55" s="62">
        <v>-303</v>
      </c>
      <c r="D55" s="62">
        <v>-307</v>
      </c>
      <c r="E55" s="62">
        <v>-261</v>
      </c>
      <c r="F55" s="62">
        <v>-251</v>
      </c>
      <c r="G55" s="62">
        <v>-312</v>
      </c>
      <c r="H55" s="62">
        <v>-311</v>
      </c>
    </row>
    <row r="56" spans="2:8" ht="12" hidden="1">
      <c r="B56" s="73" t="s">
        <v>103</v>
      </c>
      <c r="C56" s="62"/>
      <c r="D56" s="61"/>
      <c r="E56" s="61"/>
      <c r="F56" s="61"/>
      <c r="G56" s="61"/>
      <c r="H56" s="61"/>
    </row>
    <row r="57" spans="2:8" ht="12" hidden="1">
      <c r="B57" s="73" t="s">
        <v>104</v>
      </c>
      <c r="C57" s="62"/>
      <c r="D57" s="61"/>
      <c r="E57" s="61"/>
      <c r="F57" s="61"/>
      <c r="G57" s="61"/>
      <c r="H57" s="61"/>
    </row>
    <row r="58" spans="2:8" ht="36">
      <c r="B58" s="74" t="s">
        <v>76</v>
      </c>
      <c r="C58" s="62">
        <v>-17</v>
      </c>
      <c r="D58" s="61">
        <v>-18</v>
      </c>
      <c r="E58" s="61">
        <v>-16</v>
      </c>
      <c r="F58" s="61">
        <v>-51</v>
      </c>
      <c r="G58" s="61">
        <v>-22</v>
      </c>
      <c r="H58" s="61">
        <v>-16</v>
      </c>
    </row>
    <row r="59" spans="2:8" ht="12" hidden="1">
      <c r="B59" s="73" t="s">
        <v>77</v>
      </c>
      <c r="C59" s="62"/>
      <c r="D59" s="61"/>
      <c r="E59" s="61"/>
      <c r="F59" s="61"/>
      <c r="G59" s="61"/>
      <c r="H59" s="61"/>
    </row>
    <row r="60" spans="2:8" ht="12">
      <c r="B60" s="67" t="s">
        <v>78</v>
      </c>
      <c r="C60" s="68">
        <v>-722</v>
      </c>
      <c r="D60" s="68">
        <v>-781</v>
      </c>
      <c r="E60" s="68">
        <v>-626</v>
      </c>
      <c r="F60" s="68">
        <v>-769</v>
      </c>
      <c r="G60" s="68">
        <v>-793</v>
      </c>
      <c r="H60" s="68">
        <v>-750</v>
      </c>
    </row>
    <row r="61" spans="2:8" ht="12">
      <c r="B61" s="75" t="s">
        <v>79</v>
      </c>
      <c r="C61" s="76">
        <v>734</v>
      </c>
      <c r="D61" s="76">
        <v>854</v>
      </c>
      <c r="E61" s="76">
        <v>1104</v>
      </c>
      <c r="F61" s="76">
        <v>1129</v>
      </c>
      <c r="G61" s="76">
        <v>778</v>
      </c>
      <c r="H61" s="76">
        <v>1102</v>
      </c>
    </row>
    <row r="62" spans="2:8" ht="24">
      <c r="B62" s="77" t="s">
        <v>80</v>
      </c>
      <c r="C62" s="62"/>
      <c r="D62" s="61"/>
      <c r="E62" s="61">
        <v>-1</v>
      </c>
      <c r="F62" s="61">
        <v>29</v>
      </c>
      <c r="G62" s="61">
        <v>2</v>
      </c>
      <c r="H62" s="61">
        <v>-1</v>
      </c>
    </row>
    <row r="63" spans="2:8" ht="12">
      <c r="B63" s="64" t="s">
        <v>81</v>
      </c>
      <c r="C63" s="62">
        <v>-98</v>
      </c>
      <c r="D63" s="61">
        <v>29</v>
      </c>
      <c r="E63" s="61">
        <v>-37</v>
      </c>
      <c r="F63" s="61">
        <v>-97</v>
      </c>
      <c r="G63" s="61">
        <v>-51</v>
      </c>
      <c r="H63" s="61">
        <v>-31</v>
      </c>
    </row>
    <row r="64" spans="2:8" ht="12">
      <c r="B64" s="80" t="s">
        <v>82</v>
      </c>
      <c r="C64" s="80">
        <v>636</v>
      </c>
      <c r="D64" s="80">
        <v>883</v>
      </c>
      <c r="E64" s="80">
        <v>1066</v>
      </c>
      <c r="F64" s="80">
        <v>1061</v>
      </c>
      <c r="G64" s="80">
        <v>729</v>
      </c>
      <c r="H64" s="80">
        <f>SUM(H61:H63)</f>
        <v>1070</v>
      </c>
    </row>
    <row r="67" ht="15">
      <c r="B67" s="155" t="s">
        <v>101</v>
      </c>
    </row>
    <row r="68" ht="15">
      <c r="B68" s="155" t="s">
        <v>107</v>
      </c>
    </row>
    <row r="69" spans="2:8" ht="24">
      <c r="B69" s="58" t="s">
        <v>66</v>
      </c>
      <c r="C69" s="105" t="s">
        <v>95</v>
      </c>
      <c r="D69" s="105" t="s">
        <v>96</v>
      </c>
      <c r="E69" s="105" t="s">
        <v>97</v>
      </c>
      <c r="F69" s="105" t="s">
        <v>98</v>
      </c>
      <c r="G69" s="105" t="s">
        <v>696</v>
      </c>
      <c r="H69" s="105" t="s">
        <v>766</v>
      </c>
    </row>
    <row r="70" spans="2:8" ht="12">
      <c r="B70" s="61" t="s">
        <v>68</v>
      </c>
      <c r="C70" s="62">
        <v>341</v>
      </c>
      <c r="D70" s="61">
        <v>321</v>
      </c>
      <c r="E70" s="61">
        <v>321</v>
      </c>
      <c r="F70" s="61">
        <v>367</v>
      </c>
      <c r="G70" s="61">
        <v>345</v>
      </c>
      <c r="H70" s="61">
        <v>396</v>
      </c>
    </row>
    <row r="71" spans="2:8" ht="12">
      <c r="B71" s="61" t="s">
        <v>69</v>
      </c>
      <c r="C71" s="62">
        <v>386</v>
      </c>
      <c r="D71" s="61">
        <v>416</v>
      </c>
      <c r="E71" s="61">
        <v>355</v>
      </c>
      <c r="F71" s="61">
        <v>334</v>
      </c>
      <c r="G71" s="61">
        <v>374</v>
      </c>
      <c r="H71" s="61">
        <v>394</v>
      </c>
    </row>
    <row r="72" spans="2:8" ht="12">
      <c r="B72" s="61" t="s">
        <v>70</v>
      </c>
      <c r="C72" s="62">
        <v>15</v>
      </c>
      <c r="D72" s="61">
        <v>25</v>
      </c>
      <c r="E72" s="61">
        <v>16</v>
      </c>
      <c r="F72" s="61">
        <v>27</v>
      </c>
      <c r="G72" s="61">
        <v>35</v>
      </c>
      <c r="H72" s="61">
        <v>7</v>
      </c>
    </row>
    <row r="73" spans="2:8" ht="12">
      <c r="B73" s="61" t="s">
        <v>71</v>
      </c>
      <c r="C73" s="62"/>
      <c r="D73" s="61"/>
      <c r="E73" s="61"/>
      <c r="F73" s="61"/>
      <c r="G73" s="61"/>
      <c r="H73" s="61"/>
    </row>
    <row r="74" spans="2:8" ht="12">
      <c r="B74" s="64" t="s">
        <v>72</v>
      </c>
      <c r="C74" s="62">
        <v>11</v>
      </c>
      <c r="D74" s="61">
        <v>12</v>
      </c>
      <c r="E74" s="61">
        <v>10</v>
      </c>
      <c r="F74" s="61">
        <v>16</v>
      </c>
      <c r="G74" s="61">
        <v>9</v>
      </c>
      <c r="H74" s="61">
        <v>10</v>
      </c>
    </row>
    <row r="75" spans="2:8" ht="12">
      <c r="B75" s="67" t="s">
        <v>73</v>
      </c>
      <c r="C75" s="68">
        <v>753</v>
      </c>
      <c r="D75" s="68">
        <v>774</v>
      </c>
      <c r="E75" s="68">
        <v>702</v>
      </c>
      <c r="F75" s="68">
        <v>744</v>
      </c>
      <c r="G75" s="68">
        <v>763</v>
      </c>
      <c r="H75" s="68">
        <f>SUM(H70:H74)</f>
        <v>807</v>
      </c>
    </row>
    <row r="76" spans="2:8" ht="12">
      <c r="B76" s="61" t="s">
        <v>74</v>
      </c>
      <c r="C76" s="62">
        <v>-137</v>
      </c>
      <c r="D76" s="61">
        <v>-139</v>
      </c>
      <c r="E76" s="61">
        <v>-128</v>
      </c>
      <c r="F76" s="61">
        <v>-135</v>
      </c>
      <c r="G76" s="61">
        <v>-137</v>
      </c>
      <c r="H76" s="61">
        <v>-137</v>
      </c>
    </row>
    <row r="77" spans="2:8" ht="12">
      <c r="B77" s="73" t="s">
        <v>75</v>
      </c>
      <c r="C77" s="62">
        <v>-342</v>
      </c>
      <c r="D77" s="62">
        <v>-365</v>
      </c>
      <c r="E77" s="62">
        <v>-340</v>
      </c>
      <c r="F77" s="62">
        <v>-427</v>
      </c>
      <c r="G77" s="62">
        <v>-332</v>
      </c>
      <c r="H77" s="62">
        <v>-353</v>
      </c>
    </row>
    <row r="78" spans="2:8" ht="12" hidden="1">
      <c r="B78" s="73" t="s">
        <v>103</v>
      </c>
      <c r="C78" s="62"/>
      <c r="D78" s="61"/>
      <c r="E78" s="61"/>
      <c r="F78" s="61"/>
      <c r="G78" s="61"/>
      <c r="H78" s="61"/>
    </row>
    <row r="79" spans="2:8" ht="12" hidden="1">
      <c r="B79" s="73" t="s">
        <v>104</v>
      </c>
      <c r="C79" s="62"/>
      <c r="D79" s="61"/>
      <c r="E79" s="61"/>
      <c r="F79" s="61"/>
      <c r="G79" s="61"/>
      <c r="H79" s="61"/>
    </row>
    <row r="80" spans="2:8" ht="36">
      <c r="B80" s="74" t="s">
        <v>76</v>
      </c>
      <c r="C80" s="62">
        <v>-2</v>
      </c>
      <c r="D80" s="61">
        <v>-12</v>
      </c>
      <c r="E80" s="61">
        <v>-16</v>
      </c>
      <c r="F80" s="61">
        <v>-2</v>
      </c>
      <c r="G80" s="61">
        <v>-3</v>
      </c>
      <c r="H80" s="61">
        <v>-3</v>
      </c>
    </row>
    <row r="81" spans="2:8" ht="12">
      <c r="B81" s="73" t="s">
        <v>77</v>
      </c>
      <c r="C81" s="62"/>
      <c r="D81" s="61"/>
      <c r="E81" s="61"/>
      <c r="F81" s="61"/>
      <c r="G81" s="61"/>
      <c r="H81" s="61"/>
    </row>
    <row r="82" spans="2:8" ht="12">
      <c r="B82" s="67" t="s">
        <v>78</v>
      </c>
      <c r="C82" s="68">
        <v>-481</v>
      </c>
      <c r="D82" s="68">
        <v>-516</v>
      </c>
      <c r="E82" s="68">
        <v>-484</v>
      </c>
      <c r="F82" s="68">
        <v>-564</v>
      </c>
      <c r="G82" s="68">
        <v>-472</v>
      </c>
      <c r="H82" s="68">
        <f>SUM(H76:H81)</f>
        <v>-493</v>
      </c>
    </row>
    <row r="83" spans="2:8" ht="12">
      <c r="B83" s="75" t="s">
        <v>79</v>
      </c>
      <c r="C83" s="76">
        <v>272</v>
      </c>
      <c r="D83" s="76">
        <v>258</v>
      </c>
      <c r="E83" s="76">
        <v>218</v>
      </c>
      <c r="F83" s="76">
        <v>180</v>
      </c>
      <c r="G83" s="76">
        <v>291</v>
      </c>
      <c r="H83" s="76">
        <f>+H75+H82</f>
        <v>314</v>
      </c>
    </row>
    <row r="84" spans="2:8" ht="24">
      <c r="B84" s="77" t="s">
        <v>80</v>
      </c>
      <c r="C84" s="62">
        <v>-3</v>
      </c>
      <c r="D84" s="61">
        <v>-1</v>
      </c>
      <c r="E84" s="61">
        <v>2</v>
      </c>
      <c r="F84" s="61">
        <v>-6</v>
      </c>
      <c r="G84" s="61">
        <v>-1</v>
      </c>
      <c r="H84" s="61">
        <v>-2</v>
      </c>
    </row>
    <row r="85" spans="2:8" ht="12">
      <c r="B85" s="64" t="s">
        <v>81</v>
      </c>
      <c r="C85" s="62">
        <v>-7</v>
      </c>
      <c r="D85" s="61">
        <v>-3</v>
      </c>
      <c r="E85" s="61">
        <v>11</v>
      </c>
      <c r="F85" s="61">
        <v>-3</v>
      </c>
      <c r="G85" s="61">
        <v>4</v>
      </c>
      <c r="H85" s="61">
        <v>-4</v>
      </c>
    </row>
    <row r="86" spans="2:8" ht="12">
      <c r="B86" s="80" t="s">
        <v>82</v>
      </c>
      <c r="C86" s="80">
        <v>262</v>
      </c>
      <c r="D86" s="80">
        <v>254</v>
      </c>
      <c r="E86" s="80">
        <v>231</v>
      </c>
      <c r="F86" s="80">
        <v>171</v>
      </c>
      <c r="G86" s="80">
        <v>294</v>
      </c>
      <c r="H86" s="80">
        <f>SUM(H83:H85)</f>
        <v>308</v>
      </c>
    </row>
  </sheetData>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AG106"/>
  <sheetViews>
    <sheetView showGridLines="0" showZeros="0" workbookViewId="0" topLeftCell="A1">
      <selection activeCell="A1" sqref="A1"/>
    </sheetView>
  </sheetViews>
  <sheetFormatPr defaultColWidth="9.140625" defaultRowHeight="12.75"/>
  <cols>
    <col min="1" max="1" width="2.421875" style="56" customWidth="1"/>
    <col min="2" max="2" width="29.8515625" style="56" customWidth="1"/>
    <col min="3" max="6" width="8.421875" style="56" customWidth="1"/>
    <col min="7" max="7" width="8.00390625" style="66" customWidth="1"/>
    <col min="8" max="25" width="8.00390625" style="57" customWidth="1"/>
    <col min="26" max="29" width="8.00390625" style="56" customWidth="1"/>
    <col min="30" max="30" width="0" style="56" hidden="1" customWidth="1"/>
    <col min="31" max="16384" width="8.00390625" style="56" customWidth="1"/>
  </cols>
  <sheetData>
    <row r="1" ht="15">
      <c r="B1" s="155" t="s">
        <v>108</v>
      </c>
    </row>
    <row r="2" ht="15">
      <c r="B2" s="155" t="s">
        <v>102</v>
      </c>
    </row>
    <row r="3" spans="2:13" ht="22.5" customHeight="1">
      <c r="B3" s="58" t="s">
        <v>66</v>
      </c>
      <c r="C3" s="59" t="s">
        <v>95</v>
      </c>
      <c r="D3" s="59" t="s">
        <v>96</v>
      </c>
      <c r="E3" s="59" t="s">
        <v>97</v>
      </c>
      <c r="F3" s="59" t="s">
        <v>98</v>
      </c>
      <c r="G3" s="59" t="s">
        <v>696</v>
      </c>
      <c r="H3" s="59" t="s">
        <v>766</v>
      </c>
      <c r="I3" s="87"/>
      <c r="J3" s="88"/>
      <c r="L3" s="87"/>
      <c r="M3" s="56"/>
    </row>
    <row r="4" spans="2:25" ht="22.5" customHeight="1">
      <c r="B4" s="61" t="s">
        <v>68</v>
      </c>
      <c r="C4" s="62">
        <v>1201</v>
      </c>
      <c r="D4" s="62">
        <v>1212</v>
      </c>
      <c r="E4" s="62">
        <v>1263</v>
      </c>
      <c r="F4" s="62">
        <v>1332</v>
      </c>
      <c r="G4" s="62">
        <v>1349</v>
      </c>
      <c r="H4" s="62">
        <v>1436</v>
      </c>
      <c r="I4" s="63"/>
      <c r="J4" s="63"/>
      <c r="K4" s="63"/>
      <c r="M4" s="89"/>
      <c r="R4" s="85"/>
      <c r="S4" s="85"/>
      <c r="V4" s="90"/>
      <c r="W4" s="85"/>
      <c r="X4" s="85"/>
      <c r="Y4" s="91"/>
    </row>
    <row r="5" spans="2:25" ht="12">
      <c r="B5" s="61" t="s">
        <v>69</v>
      </c>
      <c r="C5" s="62">
        <v>789</v>
      </c>
      <c r="D5" s="62">
        <v>829</v>
      </c>
      <c r="E5" s="62">
        <v>774</v>
      </c>
      <c r="F5" s="62">
        <v>848</v>
      </c>
      <c r="G5" s="62">
        <v>788</v>
      </c>
      <c r="H5" s="62">
        <v>822</v>
      </c>
      <c r="I5" s="63"/>
      <c r="J5" s="63"/>
      <c r="K5" s="63"/>
      <c r="M5" s="89"/>
      <c r="R5" s="85"/>
      <c r="S5" s="85"/>
      <c r="W5" s="85"/>
      <c r="X5" s="85"/>
      <c r="Y5" s="91"/>
    </row>
    <row r="6" spans="2:25" ht="12">
      <c r="B6" s="61" t="s">
        <v>70</v>
      </c>
      <c r="C6" s="62">
        <v>65</v>
      </c>
      <c r="D6" s="62">
        <v>76</v>
      </c>
      <c r="E6" s="62">
        <v>58</v>
      </c>
      <c r="F6" s="62">
        <v>74</v>
      </c>
      <c r="G6" s="62">
        <v>64</v>
      </c>
      <c r="H6" s="62">
        <v>83</v>
      </c>
      <c r="I6" s="63"/>
      <c r="J6" s="63"/>
      <c r="K6" s="63"/>
      <c r="M6" s="89"/>
      <c r="R6" s="85"/>
      <c r="S6" s="85"/>
      <c r="W6" s="85"/>
      <c r="X6" s="85"/>
      <c r="Y6" s="91"/>
    </row>
    <row r="7" spans="2:25" ht="12" hidden="1">
      <c r="B7" s="61" t="s">
        <v>71</v>
      </c>
      <c r="C7" s="62"/>
      <c r="D7" s="62"/>
      <c r="E7" s="62"/>
      <c r="F7" s="62">
        <v>0</v>
      </c>
      <c r="G7" s="62"/>
      <c r="H7" s="62"/>
      <c r="I7" s="63"/>
      <c r="J7" s="63"/>
      <c r="K7" s="63"/>
      <c r="M7" s="89"/>
      <c r="R7" s="85"/>
      <c r="S7" s="85"/>
      <c r="W7" s="85"/>
      <c r="X7" s="85"/>
      <c r="Y7" s="91"/>
    </row>
    <row r="8" spans="2:25" ht="12">
      <c r="B8" s="64" t="s">
        <v>72</v>
      </c>
      <c r="C8" s="62">
        <v>9</v>
      </c>
      <c r="D8" s="62">
        <v>11</v>
      </c>
      <c r="E8" s="62">
        <v>14</v>
      </c>
      <c r="F8" s="62">
        <v>14</v>
      </c>
      <c r="G8" s="62">
        <v>14</v>
      </c>
      <c r="H8" s="62">
        <v>40</v>
      </c>
      <c r="I8" s="63"/>
      <c r="J8" s="63"/>
      <c r="K8" s="63"/>
      <c r="L8" s="66"/>
      <c r="M8" s="89"/>
      <c r="R8" s="85"/>
      <c r="S8" s="85"/>
      <c r="W8" s="85"/>
      <c r="X8" s="85"/>
      <c r="Y8" s="91"/>
    </row>
    <row r="9" spans="2:25" s="72" customFormat="1" ht="22.5" customHeight="1">
      <c r="B9" s="67" t="s">
        <v>73</v>
      </c>
      <c r="C9" s="68">
        <v>2064</v>
      </c>
      <c r="D9" s="68">
        <v>2128</v>
      </c>
      <c r="E9" s="68">
        <v>2109</v>
      </c>
      <c r="F9" s="68">
        <v>2268</v>
      </c>
      <c r="G9" s="68">
        <v>2215</v>
      </c>
      <c r="H9" s="68">
        <v>2381</v>
      </c>
      <c r="I9" s="70"/>
      <c r="J9" s="92"/>
      <c r="K9" s="69"/>
      <c r="L9" s="60"/>
      <c r="M9" s="60"/>
      <c r="N9" s="71"/>
      <c r="O9" s="71"/>
      <c r="P9" s="71"/>
      <c r="Q9" s="71"/>
      <c r="R9" s="85"/>
      <c r="S9" s="85"/>
      <c r="T9" s="69"/>
      <c r="U9" s="69"/>
      <c r="V9" s="69"/>
      <c r="W9" s="69"/>
      <c r="X9" s="85"/>
      <c r="Y9" s="91"/>
    </row>
    <row r="10" spans="2:25" ht="12">
      <c r="B10" s="61" t="s">
        <v>74</v>
      </c>
      <c r="C10" s="62">
        <v>-658</v>
      </c>
      <c r="D10" s="62">
        <v>-659</v>
      </c>
      <c r="E10" s="62">
        <v>-686</v>
      </c>
      <c r="F10" s="62">
        <v>-647</v>
      </c>
      <c r="G10" s="62">
        <v>-673</v>
      </c>
      <c r="H10" s="62">
        <v>-689</v>
      </c>
      <c r="I10" s="63"/>
      <c r="J10" s="63"/>
      <c r="K10" s="63"/>
      <c r="L10" s="66"/>
      <c r="M10" s="89"/>
      <c r="R10" s="85"/>
      <c r="S10" s="85"/>
      <c r="W10" s="85"/>
      <c r="X10" s="85"/>
      <c r="Y10" s="91"/>
    </row>
    <row r="11" spans="2:25" ht="12">
      <c r="B11" s="73" t="s">
        <v>75</v>
      </c>
      <c r="C11" s="62">
        <v>-778</v>
      </c>
      <c r="D11" s="62">
        <v>-875</v>
      </c>
      <c r="E11" s="62">
        <v>-800</v>
      </c>
      <c r="F11" s="62">
        <v>-928</v>
      </c>
      <c r="G11" s="62">
        <v>-882</v>
      </c>
      <c r="H11" s="62">
        <v>-940</v>
      </c>
      <c r="I11" s="63"/>
      <c r="J11" s="63"/>
      <c r="K11" s="63"/>
      <c r="L11" s="66"/>
      <c r="M11" s="89"/>
      <c r="R11" s="85"/>
      <c r="S11" s="85"/>
      <c r="T11" s="90"/>
      <c r="W11" s="85"/>
      <c r="X11" s="85"/>
      <c r="Y11" s="91"/>
    </row>
    <row r="12" spans="2:25" ht="12" hidden="1">
      <c r="B12" s="73" t="s">
        <v>103</v>
      </c>
      <c r="C12" s="62"/>
      <c r="D12" s="62"/>
      <c r="E12" s="62"/>
      <c r="F12" s="62">
        <v>0</v>
      </c>
      <c r="G12" s="62"/>
      <c r="H12" s="62"/>
      <c r="I12" s="63"/>
      <c r="J12" s="63"/>
      <c r="K12" s="63"/>
      <c r="M12" s="89"/>
      <c r="R12" s="85"/>
      <c r="S12" s="85"/>
      <c r="W12" s="85"/>
      <c r="X12" s="85"/>
      <c r="Y12" s="91"/>
    </row>
    <row r="13" spans="2:25" ht="12" hidden="1">
      <c r="B13" s="73" t="s">
        <v>104</v>
      </c>
      <c r="C13" s="62"/>
      <c r="D13" s="62"/>
      <c r="E13" s="62"/>
      <c r="F13" s="62">
        <v>0</v>
      </c>
      <c r="G13" s="62"/>
      <c r="H13" s="62"/>
      <c r="I13" s="63"/>
      <c r="J13" s="63"/>
      <c r="K13" s="63"/>
      <c r="M13" s="89"/>
      <c r="R13" s="85"/>
      <c r="S13" s="85"/>
      <c r="W13" s="85"/>
      <c r="X13" s="85"/>
      <c r="Y13" s="91"/>
    </row>
    <row r="14" spans="2:25" ht="22.5" customHeight="1">
      <c r="B14" s="74" t="s">
        <v>76</v>
      </c>
      <c r="C14" s="62">
        <v>-21</v>
      </c>
      <c r="D14" s="62">
        <v>-21</v>
      </c>
      <c r="E14" s="62">
        <v>-21</v>
      </c>
      <c r="F14" s="62">
        <v>-21</v>
      </c>
      <c r="G14" s="62">
        <v>-19</v>
      </c>
      <c r="H14" s="62">
        <v>-19</v>
      </c>
      <c r="I14" s="63"/>
      <c r="J14" s="63"/>
      <c r="K14" s="63"/>
      <c r="M14" s="89"/>
      <c r="R14" s="85"/>
      <c r="S14" s="85"/>
      <c r="W14" s="85"/>
      <c r="X14" s="85"/>
      <c r="Y14" s="91"/>
    </row>
    <row r="15" spans="2:25" ht="12" hidden="1">
      <c r="B15" s="73" t="s">
        <v>77</v>
      </c>
      <c r="C15" s="62"/>
      <c r="D15" s="62"/>
      <c r="E15" s="62"/>
      <c r="F15" s="62">
        <v>0</v>
      </c>
      <c r="G15" s="62"/>
      <c r="H15" s="62"/>
      <c r="I15" s="63"/>
      <c r="K15" s="63"/>
      <c r="M15" s="89"/>
      <c r="R15" s="85"/>
      <c r="S15" s="85"/>
      <c r="W15" s="85"/>
      <c r="X15" s="85"/>
      <c r="Y15" s="91"/>
    </row>
    <row r="16" spans="2:25" s="72" customFormat="1" ht="22.5" customHeight="1">
      <c r="B16" s="67" t="s">
        <v>78</v>
      </c>
      <c r="C16" s="68">
        <v>-1457</v>
      </c>
      <c r="D16" s="68">
        <v>-1555</v>
      </c>
      <c r="E16" s="68">
        <v>-1507</v>
      </c>
      <c r="F16" s="68">
        <v>-1596</v>
      </c>
      <c r="G16" s="68">
        <v>-1574</v>
      </c>
      <c r="H16" s="68">
        <v>-1648</v>
      </c>
      <c r="I16" s="70"/>
      <c r="J16" s="92"/>
      <c r="K16" s="69"/>
      <c r="L16" s="60"/>
      <c r="M16" s="60"/>
      <c r="N16" s="71"/>
      <c r="O16" s="71"/>
      <c r="P16" s="71"/>
      <c r="Q16" s="71"/>
      <c r="R16" s="85"/>
      <c r="S16" s="85"/>
      <c r="T16" s="69"/>
      <c r="U16" s="69"/>
      <c r="V16" s="69"/>
      <c r="W16" s="69"/>
      <c r="X16" s="85"/>
      <c r="Y16" s="91"/>
    </row>
    <row r="17" spans="2:25" s="72" customFormat="1" ht="15.75" customHeight="1">
      <c r="B17" s="75" t="s">
        <v>79</v>
      </c>
      <c r="C17" s="76">
        <v>607</v>
      </c>
      <c r="D17" s="76">
        <v>573</v>
      </c>
      <c r="E17" s="76">
        <v>602</v>
      </c>
      <c r="F17" s="76">
        <v>672</v>
      </c>
      <c r="G17" s="76">
        <v>641</v>
      </c>
      <c r="H17" s="76">
        <v>733</v>
      </c>
      <c r="I17" s="70"/>
      <c r="J17" s="69"/>
      <c r="K17" s="69"/>
      <c r="L17" s="60"/>
      <c r="M17" s="60"/>
      <c r="N17" s="71"/>
      <c r="O17" s="71"/>
      <c r="P17" s="71"/>
      <c r="Q17" s="71"/>
      <c r="R17" s="85"/>
      <c r="S17" s="85"/>
      <c r="T17" s="69"/>
      <c r="U17" s="69"/>
      <c r="V17" s="69"/>
      <c r="W17" s="69"/>
      <c r="X17" s="85"/>
      <c r="Y17" s="91"/>
    </row>
    <row r="18" spans="2:25" s="79" customFormat="1" ht="24">
      <c r="B18" s="77" t="s">
        <v>80</v>
      </c>
      <c r="C18" s="62"/>
      <c r="D18" s="62"/>
      <c r="E18" s="62">
        <v>-1</v>
      </c>
      <c r="F18" s="62">
        <v>0</v>
      </c>
      <c r="G18" s="62">
        <v>1</v>
      </c>
      <c r="H18" s="62">
        <v>-1</v>
      </c>
      <c r="I18" s="63"/>
      <c r="J18" s="63"/>
      <c r="K18" s="63"/>
      <c r="L18" s="57"/>
      <c r="M18" s="89"/>
      <c r="N18" s="78"/>
      <c r="O18" s="78"/>
      <c r="P18" s="78"/>
      <c r="Q18" s="78"/>
      <c r="R18" s="85"/>
      <c r="S18" s="85"/>
      <c r="T18" s="78"/>
      <c r="U18" s="78"/>
      <c r="V18" s="78"/>
      <c r="W18" s="85"/>
      <c r="X18" s="85"/>
      <c r="Y18" s="91"/>
    </row>
    <row r="19" spans="2:25" ht="12">
      <c r="B19" s="64" t="s">
        <v>81</v>
      </c>
      <c r="C19" s="62">
        <v>-196</v>
      </c>
      <c r="D19" s="62">
        <v>-147</v>
      </c>
      <c r="E19" s="62">
        <v>-56</v>
      </c>
      <c r="F19" s="62">
        <v>-144</v>
      </c>
      <c r="G19" s="62">
        <v>-98</v>
      </c>
      <c r="H19" s="62">
        <v>-84</v>
      </c>
      <c r="I19" s="63"/>
      <c r="J19" s="63"/>
      <c r="K19" s="63"/>
      <c r="M19" s="89"/>
      <c r="R19" s="85"/>
      <c r="S19" s="85"/>
      <c r="W19" s="85"/>
      <c r="X19" s="85"/>
      <c r="Y19" s="91"/>
    </row>
    <row r="20" spans="2:25" s="83" customFormat="1" ht="22.5" customHeight="1">
      <c r="B20" s="80" t="s">
        <v>82</v>
      </c>
      <c r="C20" s="80">
        <v>411</v>
      </c>
      <c r="D20" s="80">
        <v>426</v>
      </c>
      <c r="E20" s="80">
        <v>545</v>
      </c>
      <c r="F20" s="80">
        <v>528</v>
      </c>
      <c r="G20" s="80">
        <v>544</v>
      </c>
      <c r="H20" s="80">
        <v>648</v>
      </c>
      <c r="I20" s="70"/>
      <c r="J20" s="81"/>
      <c r="K20" s="81"/>
      <c r="L20" s="60"/>
      <c r="M20" s="60"/>
      <c r="N20" s="82"/>
      <c r="O20" s="82"/>
      <c r="P20" s="82"/>
      <c r="Q20" s="82"/>
      <c r="R20" s="85"/>
      <c r="S20" s="85"/>
      <c r="T20" s="81"/>
      <c r="U20" s="81"/>
      <c r="V20" s="81"/>
      <c r="W20" s="81"/>
      <c r="X20" s="85"/>
      <c r="Y20" s="91"/>
    </row>
    <row r="21" spans="2:25" s="83" customFormat="1" ht="11.25">
      <c r="B21" s="84"/>
      <c r="C21" s="84"/>
      <c r="D21" s="84"/>
      <c r="E21" s="84"/>
      <c r="F21" s="84"/>
      <c r="G21" s="82"/>
      <c r="H21" s="63"/>
      <c r="I21" s="82"/>
      <c r="J21" s="82"/>
      <c r="K21" s="82"/>
      <c r="L21" s="82"/>
      <c r="M21" s="82"/>
      <c r="N21" s="82"/>
      <c r="O21" s="82"/>
      <c r="P21" s="82"/>
      <c r="Q21" s="82"/>
      <c r="R21" s="82"/>
      <c r="S21" s="82"/>
      <c r="T21" s="82"/>
      <c r="U21" s="82"/>
      <c r="V21" s="82"/>
      <c r="W21" s="82"/>
      <c r="X21" s="85"/>
      <c r="Y21" s="82"/>
    </row>
    <row r="23" ht="15">
      <c r="B23" s="155" t="s">
        <v>108</v>
      </c>
    </row>
    <row r="24" ht="15">
      <c r="B24" s="155" t="s">
        <v>109</v>
      </c>
    </row>
    <row r="25" spans="2:8" ht="24">
      <c r="B25" s="104" t="s">
        <v>66</v>
      </c>
      <c r="C25" s="105" t="s">
        <v>95</v>
      </c>
      <c r="D25" s="105" t="s">
        <v>96</v>
      </c>
      <c r="E25" s="105" t="s">
        <v>97</v>
      </c>
      <c r="F25" s="105" t="s">
        <v>98</v>
      </c>
      <c r="G25" s="105" t="s">
        <v>696</v>
      </c>
      <c r="H25" s="105" t="s">
        <v>766</v>
      </c>
    </row>
    <row r="26" spans="2:8" ht="12">
      <c r="B26" s="61" t="s">
        <v>68</v>
      </c>
      <c r="C26" s="62">
        <v>949</v>
      </c>
      <c r="D26" s="61">
        <v>962</v>
      </c>
      <c r="E26" s="61">
        <v>1019</v>
      </c>
      <c r="F26" s="61">
        <v>1095</v>
      </c>
      <c r="G26" s="61">
        <v>1123</v>
      </c>
      <c r="H26" s="61">
        <v>1214</v>
      </c>
    </row>
    <row r="27" spans="2:8" ht="12">
      <c r="B27" s="61" t="s">
        <v>69</v>
      </c>
      <c r="C27" s="62">
        <v>384</v>
      </c>
      <c r="D27" s="61">
        <v>378</v>
      </c>
      <c r="E27" s="61">
        <v>363</v>
      </c>
      <c r="F27" s="61">
        <v>396</v>
      </c>
      <c r="G27" s="61">
        <v>393</v>
      </c>
      <c r="H27" s="61">
        <v>386</v>
      </c>
    </row>
    <row r="28" spans="2:8" ht="12">
      <c r="B28" s="61" t="s">
        <v>70</v>
      </c>
      <c r="C28" s="62">
        <v>65</v>
      </c>
      <c r="D28" s="61">
        <v>76</v>
      </c>
      <c r="E28" s="61">
        <v>58</v>
      </c>
      <c r="F28" s="61">
        <v>74</v>
      </c>
      <c r="G28" s="61">
        <v>64</v>
      </c>
      <c r="H28" s="61">
        <v>83</v>
      </c>
    </row>
    <row r="29" spans="2:8" ht="12">
      <c r="B29" s="61" t="s">
        <v>71</v>
      </c>
      <c r="C29" s="62"/>
      <c r="D29" s="61"/>
      <c r="E29" s="61"/>
      <c r="F29" s="61"/>
      <c r="G29" s="61"/>
      <c r="H29" s="61"/>
    </row>
    <row r="30" spans="2:8" ht="12">
      <c r="B30" s="64" t="s">
        <v>72</v>
      </c>
      <c r="C30" s="62">
        <v>4</v>
      </c>
      <c r="D30" s="61">
        <v>5</v>
      </c>
      <c r="E30" s="61">
        <v>4</v>
      </c>
      <c r="F30" s="61">
        <v>5</v>
      </c>
      <c r="G30" s="61">
        <v>15</v>
      </c>
      <c r="H30" s="61">
        <v>26</v>
      </c>
    </row>
    <row r="31" spans="2:8" ht="12">
      <c r="B31" s="67" t="s">
        <v>73</v>
      </c>
      <c r="C31" s="68">
        <v>1402</v>
      </c>
      <c r="D31" s="68">
        <v>1421</v>
      </c>
      <c r="E31" s="68">
        <v>1444</v>
      </c>
      <c r="F31" s="68">
        <v>1570</v>
      </c>
      <c r="G31" s="68">
        <v>1595</v>
      </c>
      <c r="H31" s="68">
        <v>1709</v>
      </c>
    </row>
    <row r="32" spans="2:8" ht="12">
      <c r="B32" s="106" t="s">
        <v>74</v>
      </c>
      <c r="C32" s="62">
        <v>-461</v>
      </c>
      <c r="D32" s="61">
        <v>-468</v>
      </c>
      <c r="E32" s="61">
        <v>-491</v>
      </c>
      <c r="F32" s="61">
        <v>-472</v>
      </c>
      <c r="G32" s="61">
        <v>-498</v>
      </c>
      <c r="H32" s="61">
        <v>-509</v>
      </c>
    </row>
    <row r="33" spans="2:8" ht="12">
      <c r="B33" s="107" t="s">
        <v>75</v>
      </c>
      <c r="C33" s="62">
        <v>-624</v>
      </c>
      <c r="D33" s="61">
        <v>-681</v>
      </c>
      <c r="E33" s="61">
        <v>-640</v>
      </c>
      <c r="F33" s="61">
        <v>-756</v>
      </c>
      <c r="G33" s="61">
        <v>-706</v>
      </c>
      <c r="H33" s="61">
        <v>-759</v>
      </c>
    </row>
    <row r="34" spans="2:8" ht="12">
      <c r="B34" s="107" t="s">
        <v>103</v>
      </c>
      <c r="C34" s="62"/>
      <c r="D34" s="61"/>
      <c r="E34" s="61"/>
      <c r="F34" s="61"/>
      <c r="G34" s="61"/>
      <c r="H34" s="61"/>
    </row>
    <row r="35" spans="2:8" ht="12">
      <c r="B35" s="107" t="s">
        <v>104</v>
      </c>
      <c r="C35" s="62"/>
      <c r="D35" s="61"/>
      <c r="E35" s="61"/>
      <c r="F35" s="61"/>
      <c r="G35" s="61"/>
      <c r="H35" s="61"/>
    </row>
    <row r="36" spans="2:8" ht="36">
      <c r="B36" s="108" t="s">
        <v>76</v>
      </c>
      <c r="C36" s="62">
        <v>-11</v>
      </c>
      <c r="D36" s="61">
        <v>-12</v>
      </c>
      <c r="E36" s="61">
        <v>-12</v>
      </c>
      <c r="F36" s="61">
        <v>-14</v>
      </c>
      <c r="G36" s="61">
        <v>-13</v>
      </c>
      <c r="H36" s="61">
        <v>-13</v>
      </c>
    </row>
    <row r="37" spans="2:8" ht="12">
      <c r="B37" s="107" t="s">
        <v>77</v>
      </c>
      <c r="C37" s="62"/>
      <c r="D37" s="61"/>
      <c r="E37" s="61"/>
      <c r="F37" s="61"/>
      <c r="G37" s="61"/>
      <c r="H37" s="61"/>
    </row>
    <row r="38" spans="2:8" ht="12">
      <c r="B38" s="109" t="s">
        <v>78</v>
      </c>
      <c r="C38" s="68">
        <v>-1096</v>
      </c>
      <c r="D38" s="68">
        <v>-1161</v>
      </c>
      <c r="E38" s="68">
        <v>-1143</v>
      </c>
      <c r="F38" s="68">
        <v>-1242</v>
      </c>
      <c r="G38" s="68">
        <v>-1217</v>
      </c>
      <c r="H38" s="68">
        <f>SUM(H32:H37)</f>
        <v>-1281</v>
      </c>
    </row>
    <row r="39" spans="2:8" ht="12">
      <c r="B39" s="75" t="s">
        <v>79</v>
      </c>
      <c r="C39" s="76">
        <v>306</v>
      </c>
      <c r="D39" s="76">
        <v>260</v>
      </c>
      <c r="E39" s="76">
        <v>301</v>
      </c>
      <c r="F39" s="76">
        <v>328</v>
      </c>
      <c r="G39" s="76">
        <v>378</v>
      </c>
      <c r="H39" s="76">
        <v>428</v>
      </c>
    </row>
    <row r="40" spans="2:8" ht="24">
      <c r="B40" s="77" t="s">
        <v>80</v>
      </c>
      <c r="C40" s="62"/>
      <c r="D40" s="61"/>
      <c r="E40" s="61"/>
      <c r="F40" s="61"/>
      <c r="G40" s="61">
        <v>1</v>
      </c>
      <c r="H40" s="61">
        <v>-1</v>
      </c>
    </row>
    <row r="41" spans="2:8" ht="12">
      <c r="B41" s="64" t="s">
        <v>81</v>
      </c>
      <c r="C41" s="62">
        <v>-105</v>
      </c>
      <c r="D41" s="61">
        <v>-63</v>
      </c>
      <c r="E41" s="61">
        <v>-5</v>
      </c>
      <c r="F41" s="61">
        <v>-70</v>
      </c>
      <c r="G41" s="61">
        <v>-43</v>
      </c>
      <c r="H41" s="61">
        <v>-40</v>
      </c>
    </row>
    <row r="42" spans="2:8" ht="12">
      <c r="B42" s="80" t="s">
        <v>82</v>
      </c>
      <c r="C42" s="80">
        <v>201</v>
      </c>
      <c r="D42" s="80">
        <v>197</v>
      </c>
      <c r="E42" s="80">
        <v>296</v>
      </c>
      <c r="F42" s="80">
        <v>258</v>
      </c>
      <c r="G42" s="80">
        <v>336</v>
      </c>
      <c r="H42" s="80">
        <v>387</v>
      </c>
    </row>
    <row r="45" ht="15">
      <c r="B45" s="155" t="s">
        <v>108</v>
      </c>
    </row>
    <row r="46" ht="15">
      <c r="B46" s="155" t="s">
        <v>110</v>
      </c>
    </row>
    <row r="47" spans="2:8" ht="24">
      <c r="B47" s="58" t="s">
        <v>66</v>
      </c>
      <c r="C47" s="59" t="s">
        <v>95</v>
      </c>
      <c r="D47" s="59" t="s">
        <v>96</v>
      </c>
      <c r="E47" s="59" t="s">
        <v>97</v>
      </c>
      <c r="F47" s="59" t="s">
        <v>98</v>
      </c>
      <c r="G47" s="59" t="s">
        <v>696</v>
      </c>
      <c r="H47" s="59" t="s">
        <v>766</v>
      </c>
    </row>
    <row r="48" spans="2:8" ht="12">
      <c r="B48" s="61" t="s">
        <v>68</v>
      </c>
      <c r="C48" s="62">
        <v>253</v>
      </c>
      <c r="D48" s="61">
        <v>249</v>
      </c>
      <c r="E48" s="61">
        <v>244</v>
      </c>
      <c r="F48" s="61">
        <v>236</v>
      </c>
      <c r="G48" s="61">
        <v>226</v>
      </c>
      <c r="H48" s="61">
        <v>222</v>
      </c>
    </row>
    <row r="49" spans="2:8" ht="12">
      <c r="B49" s="61" t="s">
        <v>69</v>
      </c>
      <c r="C49" s="62">
        <v>397</v>
      </c>
      <c r="D49" s="61">
        <v>438</v>
      </c>
      <c r="E49" s="61">
        <v>403</v>
      </c>
      <c r="F49" s="61">
        <v>444</v>
      </c>
      <c r="G49" s="61">
        <v>392</v>
      </c>
      <c r="H49" s="61">
        <v>416</v>
      </c>
    </row>
    <row r="50" spans="2:8" ht="12">
      <c r="B50" s="61" t="s">
        <v>70</v>
      </c>
      <c r="C50" s="62"/>
      <c r="D50" s="61"/>
      <c r="E50" s="61"/>
      <c r="F50" s="61"/>
      <c r="G50" s="61"/>
      <c r="H50" s="61"/>
    </row>
    <row r="51" spans="2:8" ht="12">
      <c r="B51" s="61" t="s">
        <v>71</v>
      </c>
      <c r="C51" s="62"/>
      <c r="D51" s="61"/>
      <c r="E51" s="61"/>
      <c r="F51" s="61"/>
      <c r="G51" s="61"/>
      <c r="H51" s="61"/>
    </row>
    <row r="52" spans="2:8" ht="12">
      <c r="B52" s="64" t="s">
        <v>72</v>
      </c>
      <c r="C52" s="62">
        <v>15</v>
      </c>
      <c r="D52" s="61">
        <v>16</v>
      </c>
      <c r="E52" s="61">
        <v>18</v>
      </c>
      <c r="F52" s="61">
        <v>22</v>
      </c>
      <c r="G52" s="61">
        <v>3</v>
      </c>
      <c r="H52" s="61">
        <v>30</v>
      </c>
    </row>
    <row r="53" spans="2:8" ht="12">
      <c r="B53" s="67" t="s">
        <v>73</v>
      </c>
      <c r="C53" s="68">
        <v>665</v>
      </c>
      <c r="D53" s="68">
        <v>703</v>
      </c>
      <c r="E53" s="68">
        <v>665</v>
      </c>
      <c r="F53" s="68">
        <v>702</v>
      </c>
      <c r="G53" s="68">
        <v>621</v>
      </c>
      <c r="H53" s="68">
        <v>668</v>
      </c>
    </row>
    <row r="54" spans="2:8" ht="12">
      <c r="B54" s="61" t="s">
        <v>74</v>
      </c>
      <c r="C54" s="62">
        <v>-196</v>
      </c>
      <c r="D54" s="61">
        <v>-192</v>
      </c>
      <c r="E54" s="61">
        <v>-195</v>
      </c>
      <c r="F54" s="61">
        <v>-175</v>
      </c>
      <c r="G54" s="61">
        <v>-175</v>
      </c>
      <c r="H54" s="61">
        <v>-179</v>
      </c>
    </row>
    <row r="55" spans="2:8" ht="12">
      <c r="B55" s="73" t="s">
        <v>75</v>
      </c>
      <c r="C55" s="62">
        <v>-158</v>
      </c>
      <c r="D55" s="61">
        <v>-189</v>
      </c>
      <c r="E55" s="61">
        <v>-160</v>
      </c>
      <c r="F55" s="61">
        <v>-178</v>
      </c>
      <c r="G55" s="61">
        <v>-176</v>
      </c>
      <c r="H55" s="61">
        <v>-178</v>
      </c>
    </row>
    <row r="56" spans="2:8" ht="12">
      <c r="B56" s="73" t="s">
        <v>103</v>
      </c>
      <c r="C56" s="62"/>
      <c r="D56" s="61"/>
      <c r="E56" s="61"/>
      <c r="F56" s="61"/>
      <c r="G56" s="61"/>
      <c r="H56" s="61"/>
    </row>
    <row r="57" spans="2:8" ht="12">
      <c r="B57" s="73" t="s">
        <v>104</v>
      </c>
      <c r="C57" s="62"/>
      <c r="D57" s="61"/>
      <c r="E57" s="61"/>
      <c r="F57" s="61"/>
      <c r="G57" s="61"/>
      <c r="H57" s="61"/>
    </row>
    <row r="58" spans="2:8" ht="36">
      <c r="B58" s="74" t="s">
        <v>76</v>
      </c>
      <c r="C58" s="62">
        <v>-10</v>
      </c>
      <c r="D58" s="61">
        <v>-9</v>
      </c>
      <c r="E58" s="61">
        <v>-8</v>
      </c>
      <c r="F58" s="61">
        <v>-8</v>
      </c>
      <c r="G58" s="61">
        <v>-7</v>
      </c>
      <c r="H58" s="61">
        <v>-6</v>
      </c>
    </row>
    <row r="59" spans="2:8" ht="12">
      <c r="B59" s="73" t="s">
        <v>77</v>
      </c>
      <c r="C59" s="62"/>
      <c r="D59" s="61"/>
      <c r="E59" s="61"/>
      <c r="F59" s="61"/>
      <c r="G59" s="61"/>
      <c r="H59" s="61"/>
    </row>
    <row r="60" spans="2:8" ht="12">
      <c r="B60" s="67" t="s">
        <v>78</v>
      </c>
      <c r="C60" s="68">
        <v>-364</v>
      </c>
      <c r="D60" s="68">
        <v>-390</v>
      </c>
      <c r="E60" s="68">
        <v>-363</v>
      </c>
      <c r="F60" s="68">
        <v>-361</v>
      </c>
      <c r="G60" s="68">
        <v>-358</v>
      </c>
      <c r="H60" s="68">
        <v>-363</v>
      </c>
    </row>
    <row r="61" spans="2:8" ht="12">
      <c r="B61" s="75" t="s">
        <v>79</v>
      </c>
      <c r="C61" s="76">
        <v>301</v>
      </c>
      <c r="D61" s="76">
        <v>313</v>
      </c>
      <c r="E61" s="76">
        <v>302</v>
      </c>
      <c r="F61" s="76">
        <v>341</v>
      </c>
      <c r="G61" s="76">
        <v>263</v>
      </c>
      <c r="H61" s="76">
        <f>+H53+H60</f>
        <v>305</v>
      </c>
    </row>
    <row r="62" spans="2:8" ht="24">
      <c r="B62" s="77" t="s">
        <v>80</v>
      </c>
      <c r="C62" s="62"/>
      <c r="D62" s="61"/>
      <c r="E62" s="61">
        <v>-1</v>
      </c>
      <c r="F62" s="61">
        <v>0</v>
      </c>
      <c r="G62" s="61"/>
      <c r="H62" s="61"/>
    </row>
    <row r="63" spans="2:8" ht="12">
      <c r="B63" s="64" t="s">
        <v>81</v>
      </c>
      <c r="C63" s="62">
        <v>-91</v>
      </c>
      <c r="D63" s="61">
        <v>-84</v>
      </c>
      <c r="E63" s="61">
        <v>-51</v>
      </c>
      <c r="F63" s="61">
        <v>-73</v>
      </c>
      <c r="G63" s="61">
        <v>-55</v>
      </c>
      <c r="H63" s="61">
        <v>-44</v>
      </c>
    </row>
    <row r="64" spans="2:8" ht="12">
      <c r="B64" s="80" t="s">
        <v>82</v>
      </c>
      <c r="C64" s="80">
        <v>210</v>
      </c>
      <c r="D64" s="80">
        <v>229</v>
      </c>
      <c r="E64" s="80">
        <v>250</v>
      </c>
      <c r="F64" s="80">
        <v>268</v>
      </c>
      <c r="G64" s="80">
        <v>208</v>
      </c>
      <c r="H64" s="80">
        <f>SUM(H61:H63)</f>
        <v>261</v>
      </c>
    </row>
    <row r="106" ht="11.25">
      <c r="AG106" s="56" t="s">
        <v>126</v>
      </c>
    </row>
  </sheetData>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X64"/>
  <sheetViews>
    <sheetView showGridLines="0" showZeros="0" workbookViewId="0" topLeftCell="A1">
      <selection activeCell="A1" sqref="A1"/>
    </sheetView>
  </sheetViews>
  <sheetFormatPr defaultColWidth="9.140625" defaultRowHeight="12.75"/>
  <cols>
    <col min="1" max="1" width="2.421875" style="56" customWidth="1"/>
    <col min="2" max="2" width="29.8515625" style="56" customWidth="1"/>
    <col min="3" max="6" width="8.421875" style="56" customWidth="1"/>
    <col min="7" max="7" width="8.421875" style="66" customWidth="1"/>
    <col min="8" max="8" width="8.00390625" style="66" customWidth="1"/>
    <col min="9" max="23" width="8.00390625" style="57" customWidth="1"/>
    <col min="24" max="27" width="8.00390625" style="56" customWidth="1"/>
    <col min="28" max="28" width="0" style="56" hidden="1" customWidth="1"/>
    <col min="29" max="16384" width="8.00390625" style="56" customWidth="1"/>
  </cols>
  <sheetData>
    <row r="1" ht="15">
      <c r="B1" s="155" t="s">
        <v>111</v>
      </c>
    </row>
    <row r="2" ht="15">
      <c r="B2" s="155" t="s">
        <v>102</v>
      </c>
    </row>
    <row r="3" spans="2:24" ht="22.5" customHeight="1">
      <c r="B3" s="58" t="s">
        <v>66</v>
      </c>
      <c r="C3" s="59" t="s">
        <v>95</v>
      </c>
      <c r="D3" s="59" t="s">
        <v>96</v>
      </c>
      <c r="E3" s="59" t="s">
        <v>97</v>
      </c>
      <c r="F3" s="59" t="s">
        <v>98</v>
      </c>
      <c r="G3" s="59" t="s">
        <v>696</v>
      </c>
      <c r="H3" s="59" t="s">
        <v>766</v>
      </c>
      <c r="I3" s="87"/>
      <c r="J3" s="88"/>
      <c r="L3" s="87"/>
      <c r="M3" s="56"/>
      <c r="R3" s="66"/>
      <c r="S3" s="66"/>
      <c r="T3" s="66"/>
      <c r="X3" s="57"/>
    </row>
    <row r="4" spans="2:24" ht="22.5" customHeight="1">
      <c r="B4" s="61" t="s">
        <v>68</v>
      </c>
      <c r="C4" s="61">
        <v>111</v>
      </c>
      <c r="D4" s="61">
        <v>120</v>
      </c>
      <c r="E4" s="61">
        <v>118</v>
      </c>
      <c r="F4" s="61">
        <v>136</v>
      </c>
      <c r="G4" s="61">
        <v>143</v>
      </c>
      <c r="H4" s="61">
        <v>160</v>
      </c>
      <c r="I4" s="63"/>
      <c r="J4" s="63"/>
      <c r="K4" s="63"/>
      <c r="M4" s="89"/>
      <c r="R4" s="85"/>
      <c r="S4" s="66"/>
      <c r="T4" s="66"/>
      <c r="U4" s="85"/>
      <c r="V4" s="85"/>
      <c r="W4" s="91"/>
      <c r="X4" s="57"/>
    </row>
    <row r="5" spans="2:24" ht="12">
      <c r="B5" s="61" t="s">
        <v>69</v>
      </c>
      <c r="C5" s="62">
        <v>868</v>
      </c>
      <c r="D5" s="62">
        <v>939</v>
      </c>
      <c r="E5" s="62">
        <v>830</v>
      </c>
      <c r="F5" s="62">
        <v>1115</v>
      </c>
      <c r="G5" s="62">
        <v>994</v>
      </c>
      <c r="H5" s="62">
        <v>865</v>
      </c>
      <c r="I5" s="63"/>
      <c r="J5" s="63"/>
      <c r="K5" s="85"/>
      <c r="M5" s="89"/>
      <c r="R5" s="85"/>
      <c r="S5" s="66"/>
      <c r="T5" s="66"/>
      <c r="U5" s="85"/>
      <c r="V5" s="85"/>
      <c r="W5" s="91"/>
      <c r="X5" s="57"/>
    </row>
    <row r="6" spans="2:24" ht="12">
      <c r="B6" s="61" t="s">
        <v>70</v>
      </c>
      <c r="C6" s="61">
        <v>18</v>
      </c>
      <c r="D6" s="61">
        <v>24</v>
      </c>
      <c r="E6" s="61">
        <v>17</v>
      </c>
      <c r="F6" s="61">
        <v>30</v>
      </c>
      <c r="G6" s="61">
        <v>15</v>
      </c>
      <c r="H6" s="61">
        <v>22</v>
      </c>
      <c r="I6" s="63"/>
      <c r="J6" s="63"/>
      <c r="K6" s="63"/>
      <c r="M6" s="89"/>
      <c r="R6" s="85"/>
      <c r="S6" s="66"/>
      <c r="T6" s="66"/>
      <c r="U6" s="85"/>
      <c r="V6" s="85"/>
      <c r="W6" s="91"/>
      <c r="X6" s="57"/>
    </row>
    <row r="7" spans="2:24" ht="11.25" customHeight="1" hidden="1">
      <c r="B7" s="61" t="s">
        <v>71</v>
      </c>
      <c r="C7" s="61"/>
      <c r="D7" s="61"/>
      <c r="E7" s="61"/>
      <c r="F7" s="61">
        <v>0</v>
      </c>
      <c r="G7" s="61"/>
      <c r="H7" s="61"/>
      <c r="I7" s="63"/>
      <c r="J7" s="63"/>
      <c r="K7" s="63"/>
      <c r="M7" s="89"/>
      <c r="R7" s="85"/>
      <c r="S7" s="66"/>
      <c r="T7" s="66"/>
      <c r="U7" s="85"/>
      <c r="V7" s="85"/>
      <c r="W7" s="91"/>
      <c r="X7" s="57"/>
    </row>
    <row r="8" spans="2:24" ht="12">
      <c r="B8" s="64" t="s">
        <v>72</v>
      </c>
      <c r="C8" s="61"/>
      <c r="D8" s="61">
        <v>47</v>
      </c>
      <c r="E8" s="61">
        <v>7</v>
      </c>
      <c r="F8" s="61">
        <v>4</v>
      </c>
      <c r="G8" s="61">
        <v>2</v>
      </c>
      <c r="H8" s="61">
        <v>26</v>
      </c>
      <c r="I8" s="63"/>
      <c r="J8" s="63"/>
      <c r="K8" s="63"/>
      <c r="L8" s="66"/>
      <c r="M8" s="89"/>
      <c r="R8" s="85"/>
      <c r="S8" s="66"/>
      <c r="T8" s="66"/>
      <c r="U8" s="85"/>
      <c r="V8" s="85"/>
      <c r="W8" s="91"/>
      <c r="X8" s="57"/>
    </row>
    <row r="9" spans="2:24" s="72" customFormat="1" ht="22.5" customHeight="1">
      <c r="B9" s="67" t="s">
        <v>73</v>
      </c>
      <c r="C9" s="68">
        <v>997</v>
      </c>
      <c r="D9" s="68">
        <v>1130</v>
      </c>
      <c r="E9" s="68">
        <v>972</v>
      </c>
      <c r="F9" s="68">
        <v>1285</v>
      </c>
      <c r="G9" s="68">
        <v>1154</v>
      </c>
      <c r="H9" s="68">
        <v>1073</v>
      </c>
      <c r="I9" s="70"/>
      <c r="J9" s="92"/>
      <c r="K9" s="69"/>
      <c r="L9" s="60"/>
      <c r="M9" s="60"/>
      <c r="N9" s="71"/>
      <c r="O9" s="71"/>
      <c r="P9" s="71"/>
      <c r="Q9" s="71"/>
      <c r="R9" s="85"/>
      <c r="S9" s="69"/>
      <c r="T9" s="69"/>
      <c r="U9" s="85"/>
      <c r="V9" s="85"/>
      <c r="W9" s="91"/>
      <c r="X9" s="71"/>
    </row>
    <row r="10" spans="2:24" ht="12">
      <c r="B10" s="61" t="s">
        <v>74</v>
      </c>
      <c r="C10" s="61">
        <v>-309</v>
      </c>
      <c r="D10" s="61">
        <v>-339</v>
      </c>
      <c r="E10" s="61">
        <v>-306</v>
      </c>
      <c r="F10" s="61">
        <v>-344</v>
      </c>
      <c r="G10" s="61">
        <v>-368</v>
      </c>
      <c r="H10" s="61">
        <v>-365</v>
      </c>
      <c r="I10" s="63"/>
      <c r="J10" s="63"/>
      <c r="K10" s="63"/>
      <c r="L10" s="66"/>
      <c r="M10" s="89"/>
      <c r="R10" s="85"/>
      <c r="S10" s="66"/>
      <c r="T10" s="66"/>
      <c r="U10" s="85"/>
      <c r="V10" s="85"/>
      <c r="W10" s="91"/>
      <c r="X10" s="57"/>
    </row>
    <row r="11" spans="2:24" ht="12">
      <c r="B11" s="73" t="s">
        <v>75</v>
      </c>
      <c r="C11" s="61">
        <v>-350</v>
      </c>
      <c r="D11" s="61">
        <v>-388</v>
      </c>
      <c r="E11" s="61">
        <v>-368</v>
      </c>
      <c r="F11" s="61">
        <v>-422</v>
      </c>
      <c r="G11" s="61">
        <v>-368</v>
      </c>
      <c r="H11" s="61">
        <v>-388</v>
      </c>
      <c r="I11" s="63"/>
      <c r="J11" s="63"/>
      <c r="K11" s="63"/>
      <c r="L11" s="66"/>
      <c r="M11" s="89"/>
      <c r="R11" s="85"/>
      <c r="S11" s="66"/>
      <c r="T11" s="66"/>
      <c r="U11" s="85"/>
      <c r="V11" s="85"/>
      <c r="W11" s="91"/>
      <c r="X11" s="57"/>
    </row>
    <row r="12" spans="2:24" ht="11.25" customHeight="1" hidden="1">
      <c r="B12" s="73" t="s">
        <v>103</v>
      </c>
      <c r="C12" s="61"/>
      <c r="D12" s="61"/>
      <c r="E12" s="61"/>
      <c r="F12" s="61">
        <v>0</v>
      </c>
      <c r="G12" s="61"/>
      <c r="H12" s="61"/>
      <c r="I12" s="63"/>
      <c r="J12" s="63"/>
      <c r="K12" s="63"/>
      <c r="M12" s="89"/>
      <c r="R12" s="85"/>
      <c r="S12" s="66"/>
      <c r="T12" s="66"/>
      <c r="U12" s="85"/>
      <c r="V12" s="85"/>
      <c r="W12" s="91"/>
      <c r="X12" s="57"/>
    </row>
    <row r="13" spans="2:24" ht="11.25" customHeight="1" hidden="1">
      <c r="B13" s="73" t="s">
        <v>104</v>
      </c>
      <c r="C13" s="61"/>
      <c r="D13" s="61"/>
      <c r="E13" s="61"/>
      <c r="F13" s="61">
        <v>0</v>
      </c>
      <c r="G13" s="61"/>
      <c r="H13" s="61"/>
      <c r="I13" s="63"/>
      <c r="J13" s="63"/>
      <c r="K13" s="63"/>
      <c r="M13" s="89"/>
      <c r="R13" s="85"/>
      <c r="S13" s="66"/>
      <c r="T13" s="66"/>
      <c r="U13" s="85"/>
      <c r="V13" s="85"/>
      <c r="W13" s="91"/>
      <c r="X13" s="57"/>
    </row>
    <row r="14" spans="2:24" ht="22.5" customHeight="1">
      <c r="B14" s="74" t="s">
        <v>76</v>
      </c>
      <c r="C14" s="61">
        <v>-20</v>
      </c>
      <c r="D14" s="61">
        <v>-21</v>
      </c>
      <c r="E14" s="61">
        <v>-20</v>
      </c>
      <c r="F14" s="61">
        <v>-23</v>
      </c>
      <c r="G14" s="61">
        <v>-12</v>
      </c>
      <c r="H14" s="61">
        <v>-10</v>
      </c>
      <c r="I14" s="63"/>
      <c r="J14" s="63"/>
      <c r="K14" s="63"/>
      <c r="M14" s="89"/>
      <c r="R14" s="85"/>
      <c r="S14" s="66"/>
      <c r="T14" s="66"/>
      <c r="U14" s="85"/>
      <c r="V14" s="85"/>
      <c r="W14" s="91"/>
      <c r="X14" s="57"/>
    </row>
    <row r="15" spans="2:24" ht="11.25" customHeight="1" hidden="1">
      <c r="B15" s="73" t="s">
        <v>77</v>
      </c>
      <c r="C15" s="61"/>
      <c r="D15" s="61"/>
      <c r="E15" s="61"/>
      <c r="F15" s="61">
        <v>0</v>
      </c>
      <c r="G15" s="61"/>
      <c r="H15" s="61"/>
      <c r="I15" s="63"/>
      <c r="K15" s="63"/>
      <c r="M15" s="89"/>
      <c r="R15" s="85"/>
      <c r="S15" s="66"/>
      <c r="T15" s="66"/>
      <c r="U15" s="85"/>
      <c r="V15" s="85"/>
      <c r="W15" s="91"/>
      <c r="X15" s="57"/>
    </row>
    <row r="16" spans="2:24" s="72" customFormat="1" ht="22.5" customHeight="1">
      <c r="B16" s="67" t="s">
        <v>78</v>
      </c>
      <c r="C16" s="68">
        <v>-679</v>
      </c>
      <c r="D16" s="68">
        <v>-748</v>
      </c>
      <c r="E16" s="68">
        <v>-694</v>
      </c>
      <c r="F16" s="68">
        <v>-789</v>
      </c>
      <c r="G16" s="68">
        <v>-748</v>
      </c>
      <c r="H16" s="68">
        <v>-763</v>
      </c>
      <c r="I16" s="70"/>
      <c r="J16" s="92"/>
      <c r="K16" s="69"/>
      <c r="L16" s="60"/>
      <c r="M16" s="60"/>
      <c r="N16" s="71"/>
      <c r="O16" s="71"/>
      <c r="P16" s="71"/>
      <c r="Q16" s="71"/>
      <c r="R16" s="85"/>
      <c r="S16" s="69"/>
      <c r="T16" s="69"/>
      <c r="U16" s="85"/>
      <c r="V16" s="85"/>
      <c r="W16" s="91"/>
      <c r="X16" s="57"/>
    </row>
    <row r="17" spans="2:24" s="72" customFormat="1" ht="15.75" customHeight="1">
      <c r="B17" s="75" t="s">
        <v>79</v>
      </c>
      <c r="C17" s="76">
        <v>318</v>
      </c>
      <c r="D17" s="76">
        <v>382</v>
      </c>
      <c r="E17" s="76">
        <v>278</v>
      </c>
      <c r="F17" s="76">
        <v>496</v>
      </c>
      <c r="G17" s="76">
        <v>406</v>
      </c>
      <c r="H17" s="76">
        <v>310</v>
      </c>
      <c r="I17" s="70"/>
      <c r="J17" s="69"/>
      <c r="K17" s="69"/>
      <c r="L17" s="60"/>
      <c r="M17" s="60"/>
      <c r="N17" s="71"/>
      <c r="O17" s="71"/>
      <c r="P17" s="71"/>
      <c r="Q17" s="71"/>
      <c r="R17" s="85"/>
      <c r="S17" s="69"/>
      <c r="T17" s="69"/>
      <c r="U17" s="85"/>
      <c r="V17" s="85"/>
      <c r="W17" s="91"/>
      <c r="X17" s="71"/>
    </row>
    <row r="18" spans="2:24" s="79" customFormat="1" ht="24">
      <c r="B18" s="77" t="s">
        <v>80</v>
      </c>
      <c r="C18" s="61"/>
      <c r="D18" s="61"/>
      <c r="E18" s="61"/>
      <c r="F18" s="61">
        <v>0</v>
      </c>
      <c r="G18" s="61"/>
      <c r="H18" s="61"/>
      <c r="I18" s="63"/>
      <c r="J18" s="63"/>
      <c r="K18" s="63"/>
      <c r="L18" s="57"/>
      <c r="M18" s="89"/>
      <c r="N18" s="78"/>
      <c r="O18" s="78"/>
      <c r="P18" s="78"/>
      <c r="Q18" s="78"/>
      <c r="R18" s="85"/>
      <c r="S18" s="98"/>
      <c r="T18" s="98"/>
      <c r="U18" s="85"/>
      <c r="V18" s="85"/>
      <c r="W18" s="91"/>
      <c r="X18" s="57"/>
    </row>
    <row r="19" spans="2:24" ht="12">
      <c r="B19" s="64" t="s">
        <v>81</v>
      </c>
      <c r="C19" s="61">
        <v>-1</v>
      </c>
      <c r="D19" s="61">
        <v>-2</v>
      </c>
      <c r="E19" s="61">
        <v>-1</v>
      </c>
      <c r="F19" s="61">
        <v>7</v>
      </c>
      <c r="G19" s="61">
        <v>-1</v>
      </c>
      <c r="H19" s="61">
        <v>-1</v>
      </c>
      <c r="I19" s="63"/>
      <c r="J19" s="63"/>
      <c r="K19" s="63"/>
      <c r="M19" s="89"/>
      <c r="R19" s="85"/>
      <c r="S19" s="66"/>
      <c r="T19" s="66"/>
      <c r="U19" s="85"/>
      <c r="V19" s="85"/>
      <c r="W19" s="91"/>
      <c r="X19" s="57"/>
    </row>
    <row r="20" spans="2:24" s="83" customFormat="1" ht="22.5" customHeight="1">
      <c r="B20" s="80" t="s">
        <v>82</v>
      </c>
      <c r="C20" s="80">
        <v>317</v>
      </c>
      <c r="D20" s="80">
        <v>380</v>
      </c>
      <c r="E20" s="80">
        <v>277</v>
      </c>
      <c r="F20" s="80">
        <v>503</v>
      </c>
      <c r="G20" s="80">
        <v>405</v>
      </c>
      <c r="H20" s="80">
        <v>309</v>
      </c>
      <c r="I20" s="70"/>
      <c r="J20" s="81"/>
      <c r="K20" s="81"/>
      <c r="L20" s="60"/>
      <c r="M20" s="60"/>
      <c r="N20" s="82"/>
      <c r="O20" s="82"/>
      <c r="P20" s="82"/>
      <c r="Q20" s="82"/>
      <c r="R20" s="85"/>
      <c r="S20" s="81"/>
      <c r="T20" s="81"/>
      <c r="U20" s="85"/>
      <c r="V20" s="85"/>
      <c r="W20" s="91"/>
      <c r="X20" s="57"/>
    </row>
    <row r="21" spans="2:23" s="83" customFormat="1" ht="11.25">
      <c r="B21" s="84"/>
      <c r="C21" s="84"/>
      <c r="D21" s="84"/>
      <c r="E21" s="84"/>
      <c r="F21" s="84"/>
      <c r="G21" s="84"/>
      <c r="H21" s="82"/>
      <c r="I21" s="82"/>
      <c r="J21" s="82"/>
      <c r="K21" s="82"/>
      <c r="L21" s="82"/>
      <c r="M21" s="82"/>
      <c r="N21" s="82"/>
      <c r="O21" s="82"/>
      <c r="P21" s="82"/>
      <c r="Q21" s="82"/>
      <c r="R21" s="85"/>
      <c r="S21" s="82"/>
      <c r="T21" s="82"/>
      <c r="U21" s="82"/>
      <c r="V21" s="82"/>
      <c r="W21" s="82"/>
    </row>
    <row r="23" ht="15">
      <c r="B23" s="155" t="s">
        <v>111</v>
      </c>
    </row>
    <row r="24" ht="15">
      <c r="B24" s="155" t="s">
        <v>112</v>
      </c>
    </row>
    <row r="25" spans="2:8" ht="24">
      <c r="B25" s="104" t="s">
        <v>66</v>
      </c>
      <c r="C25" s="105" t="s">
        <v>95</v>
      </c>
      <c r="D25" s="105" t="s">
        <v>96</v>
      </c>
      <c r="E25" s="105" t="s">
        <v>97</v>
      </c>
      <c r="F25" s="105" t="s">
        <v>98</v>
      </c>
      <c r="G25" s="105" t="s">
        <v>696</v>
      </c>
      <c r="H25" s="105" t="s">
        <v>766</v>
      </c>
    </row>
    <row r="26" spans="2:8" ht="12">
      <c r="B26" s="61" t="s">
        <v>68</v>
      </c>
      <c r="C26" s="62">
        <v>9</v>
      </c>
      <c r="D26" s="61">
        <v>12</v>
      </c>
      <c r="E26" s="61">
        <v>12</v>
      </c>
      <c r="F26" s="61">
        <v>14</v>
      </c>
      <c r="G26" s="61">
        <v>19</v>
      </c>
      <c r="H26" s="61">
        <v>32</v>
      </c>
    </row>
    <row r="27" spans="2:8" ht="12">
      <c r="B27" s="61" t="s">
        <v>69</v>
      </c>
      <c r="C27" s="62">
        <v>641</v>
      </c>
      <c r="D27" s="61">
        <v>704</v>
      </c>
      <c r="E27" s="61">
        <v>625</v>
      </c>
      <c r="F27" s="61">
        <v>864</v>
      </c>
      <c r="G27" s="61">
        <v>762</v>
      </c>
      <c r="H27" s="61">
        <v>616</v>
      </c>
    </row>
    <row r="28" spans="2:8" ht="12">
      <c r="B28" s="61" t="s">
        <v>70</v>
      </c>
      <c r="C28" s="62">
        <v>3</v>
      </c>
      <c r="D28" s="61">
        <v>6</v>
      </c>
      <c r="E28" s="61">
        <v>8</v>
      </c>
      <c r="F28" s="61">
        <v>11</v>
      </c>
      <c r="G28" s="61">
        <v>3</v>
      </c>
      <c r="H28" s="61">
        <v>4</v>
      </c>
    </row>
    <row r="29" spans="2:8" ht="12">
      <c r="B29" s="61" t="s">
        <v>71</v>
      </c>
      <c r="C29" s="62"/>
      <c r="D29" s="61"/>
      <c r="E29" s="61"/>
      <c r="F29" s="61"/>
      <c r="G29" s="61"/>
      <c r="H29" s="61"/>
    </row>
    <row r="30" spans="2:8" ht="12">
      <c r="B30" s="64" t="s">
        <v>72</v>
      </c>
      <c r="C30" s="62">
        <v>-1</v>
      </c>
      <c r="D30" s="61">
        <v>2</v>
      </c>
      <c r="E30" s="61">
        <v>7</v>
      </c>
      <c r="F30" s="61">
        <v>4</v>
      </c>
      <c r="G30" s="61">
        <v>2</v>
      </c>
      <c r="H30" s="61">
        <v>2</v>
      </c>
    </row>
    <row r="31" spans="2:8" ht="12">
      <c r="B31" s="67" t="s">
        <v>73</v>
      </c>
      <c r="C31" s="68">
        <v>652</v>
      </c>
      <c r="D31" s="68">
        <v>724</v>
      </c>
      <c r="E31" s="68">
        <v>652</v>
      </c>
      <c r="F31" s="68">
        <v>893</v>
      </c>
      <c r="G31" s="68">
        <v>786</v>
      </c>
      <c r="H31" s="68">
        <f>SUM(H26:H30)</f>
        <v>654</v>
      </c>
    </row>
    <row r="32" spans="2:8" ht="12">
      <c r="B32" s="106" t="s">
        <v>74</v>
      </c>
      <c r="C32" s="62">
        <v>-220</v>
      </c>
      <c r="D32" s="61">
        <v>-224</v>
      </c>
      <c r="E32" s="61">
        <v>-194</v>
      </c>
      <c r="F32" s="61">
        <v>-224</v>
      </c>
      <c r="G32" s="61">
        <v>-244</v>
      </c>
      <c r="H32" s="61">
        <v>-234</v>
      </c>
    </row>
    <row r="33" spans="2:8" ht="12">
      <c r="B33" s="107" t="s">
        <v>75</v>
      </c>
      <c r="C33" s="62">
        <v>-245</v>
      </c>
      <c r="D33" s="61">
        <v>-266</v>
      </c>
      <c r="E33" s="61">
        <v>-255</v>
      </c>
      <c r="F33" s="61">
        <v>-303</v>
      </c>
      <c r="G33" s="61">
        <v>-254</v>
      </c>
      <c r="H33" s="61">
        <v>-269</v>
      </c>
    </row>
    <row r="34" spans="2:8" ht="12" hidden="1">
      <c r="B34" s="107" t="s">
        <v>103</v>
      </c>
      <c r="C34" s="62"/>
      <c r="D34" s="61"/>
      <c r="E34" s="61"/>
      <c r="F34" s="61"/>
      <c r="G34" s="61"/>
      <c r="H34" s="61"/>
    </row>
    <row r="35" spans="2:8" ht="12" hidden="1">
      <c r="B35" s="107" t="s">
        <v>104</v>
      </c>
      <c r="C35" s="62"/>
      <c r="D35" s="61"/>
      <c r="E35" s="61"/>
      <c r="F35" s="61"/>
      <c r="G35" s="61"/>
      <c r="H35" s="61"/>
    </row>
    <row r="36" spans="2:8" ht="36">
      <c r="B36" s="108" t="s">
        <v>76</v>
      </c>
      <c r="C36" s="62">
        <v>-14</v>
      </c>
      <c r="D36" s="61">
        <v>-15</v>
      </c>
      <c r="E36" s="61">
        <v>-14</v>
      </c>
      <c r="F36" s="61">
        <v>-17</v>
      </c>
      <c r="G36" s="61">
        <v>-9</v>
      </c>
      <c r="H36" s="61">
        <v>-6</v>
      </c>
    </row>
    <row r="37" spans="2:8" ht="12">
      <c r="B37" s="107" t="s">
        <v>77</v>
      </c>
      <c r="C37" s="62"/>
      <c r="D37" s="61"/>
      <c r="E37" s="61"/>
      <c r="F37" s="61"/>
      <c r="G37" s="61"/>
      <c r="H37" s="61"/>
    </row>
    <row r="38" spans="2:8" ht="12">
      <c r="B38" s="109" t="s">
        <v>78</v>
      </c>
      <c r="C38" s="68">
        <v>-479</v>
      </c>
      <c r="D38" s="68">
        <v>-505</v>
      </c>
      <c r="E38" s="68">
        <v>-463</v>
      </c>
      <c r="F38" s="68">
        <v>-544</v>
      </c>
      <c r="G38" s="68">
        <v>-507</v>
      </c>
      <c r="H38" s="68">
        <f>SUM(H32:H37)</f>
        <v>-509</v>
      </c>
    </row>
    <row r="39" spans="2:8" ht="12">
      <c r="B39" s="75" t="s">
        <v>79</v>
      </c>
      <c r="C39" s="76">
        <v>173</v>
      </c>
      <c r="D39" s="76">
        <v>219</v>
      </c>
      <c r="E39" s="76">
        <v>189</v>
      </c>
      <c r="F39" s="76">
        <v>349</v>
      </c>
      <c r="G39" s="76">
        <v>279</v>
      </c>
      <c r="H39" s="76">
        <f>+H31+H38</f>
        <v>145</v>
      </c>
    </row>
    <row r="40" spans="2:8" ht="24">
      <c r="B40" s="77" t="s">
        <v>80</v>
      </c>
      <c r="C40" s="62"/>
      <c r="D40" s="61"/>
      <c r="E40" s="61"/>
      <c r="F40" s="61"/>
      <c r="G40" s="61"/>
      <c r="H40" s="61"/>
    </row>
    <row r="41" spans="2:8" ht="12">
      <c r="B41" s="64" t="s">
        <v>81</v>
      </c>
      <c r="C41" s="62"/>
      <c r="D41" s="61"/>
      <c r="E41" s="61"/>
      <c r="F41" s="61"/>
      <c r="G41" s="61"/>
      <c r="H41" s="61"/>
    </row>
    <row r="42" spans="2:8" ht="12">
      <c r="B42" s="80" t="s">
        <v>82</v>
      </c>
      <c r="C42" s="80">
        <v>173</v>
      </c>
      <c r="D42" s="80">
        <v>219</v>
      </c>
      <c r="E42" s="80">
        <v>189</v>
      </c>
      <c r="F42" s="80">
        <v>349</v>
      </c>
      <c r="G42" s="80">
        <v>279</v>
      </c>
      <c r="H42" s="80">
        <f>SUM(H39:H41)</f>
        <v>145</v>
      </c>
    </row>
    <row r="45" ht="15">
      <c r="B45" s="155" t="s">
        <v>111</v>
      </c>
    </row>
    <row r="46" ht="15">
      <c r="B46" s="155" t="s">
        <v>113</v>
      </c>
    </row>
    <row r="47" spans="2:8" ht="24">
      <c r="B47" s="58" t="s">
        <v>66</v>
      </c>
      <c r="C47" s="59" t="s">
        <v>95</v>
      </c>
      <c r="D47" s="59" t="s">
        <v>96</v>
      </c>
      <c r="E47" s="59" t="s">
        <v>97</v>
      </c>
      <c r="F47" s="59" t="s">
        <v>98</v>
      </c>
      <c r="G47" s="59" t="s">
        <v>696</v>
      </c>
      <c r="H47" s="59" t="s">
        <v>766</v>
      </c>
    </row>
    <row r="48" spans="2:8" ht="12">
      <c r="B48" s="61" t="s">
        <v>68</v>
      </c>
      <c r="C48" s="62">
        <v>102</v>
      </c>
      <c r="D48" s="61">
        <v>108</v>
      </c>
      <c r="E48" s="61">
        <v>106</v>
      </c>
      <c r="F48" s="61">
        <v>122</v>
      </c>
      <c r="G48" s="61">
        <v>125</v>
      </c>
      <c r="H48" s="61">
        <v>126</v>
      </c>
    </row>
    <row r="49" spans="2:8" ht="12">
      <c r="B49" s="61" t="s">
        <v>69</v>
      </c>
      <c r="C49" s="62">
        <v>228</v>
      </c>
      <c r="D49" s="61">
        <v>233</v>
      </c>
      <c r="E49" s="61">
        <v>203</v>
      </c>
      <c r="F49" s="61">
        <v>250</v>
      </c>
      <c r="G49" s="61">
        <v>229</v>
      </c>
      <c r="H49" s="61">
        <v>249</v>
      </c>
    </row>
    <row r="50" spans="2:8" ht="12">
      <c r="B50" s="61" t="s">
        <v>70</v>
      </c>
      <c r="C50" s="62">
        <v>15</v>
      </c>
      <c r="D50" s="61">
        <v>18</v>
      </c>
      <c r="E50" s="61">
        <v>9</v>
      </c>
      <c r="F50" s="61">
        <v>19</v>
      </c>
      <c r="G50" s="61">
        <v>11</v>
      </c>
      <c r="H50" s="61">
        <v>19</v>
      </c>
    </row>
    <row r="51" spans="2:8" ht="12">
      <c r="B51" s="61" t="s">
        <v>71</v>
      </c>
      <c r="C51" s="62"/>
      <c r="D51" s="61"/>
      <c r="E51" s="61"/>
      <c r="F51" s="61"/>
      <c r="G51" s="61"/>
      <c r="H51" s="61"/>
    </row>
    <row r="52" spans="2:8" ht="12">
      <c r="B52" s="64" t="s">
        <v>72</v>
      </c>
      <c r="C52" s="62">
        <v>2</v>
      </c>
      <c r="D52" s="61">
        <v>45</v>
      </c>
      <c r="E52" s="61">
        <v>0</v>
      </c>
      <c r="F52" s="61">
        <v>1</v>
      </c>
      <c r="G52" s="61">
        <v>1</v>
      </c>
      <c r="H52" s="61">
        <v>25</v>
      </c>
    </row>
    <row r="53" spans="2:8" ht="12">
      <c r="B53" s="67" t="s">
        <v>73</v>
      </c>
      <c r="C53" s="68">
        <v>347</v>
      </c>
      <c r="D53" s="68">
        <v>404</v>
      </c>
      <c r="E53" s="68">
        <v>318</v>
      </c>
      <c r="F53" s="68">
        <v>392</v>
      </c>
      <c r="G53" s="68">
        <v>366</v>
      </c>
      <c r="H53" s="68">
        <f>SUM(H48:H52)</f>
        <v>419</v>
      </c>
    </row>
    <row r="54" spans="2:8" ht="12">
      <c r="B54" s="61" t="s">
        <v>74</v>
      </c>
      <c r="C54" s="62">
        <v>-89</v>
      </c>
      <c r="D54" s="61">
        <v>-115</v>
      </c>
      <c r="E54" s="61">
        <v>-112</v>
      </c>
      <c r="F54" s="61">
        <v>-121</v>
      </c>
      <c r="G54" s="61">
        <v>-124</v>
      </c>
      <c r="H54" s="61">
        <v>-131</v>
      </c>
    </row>
    <row r="55" spans="2:8" ht="12">
      <c r="B55" s="73" t="s">
        <v>75</v>
      </c>
      <c r="C55" s="62">
        <v>-107</v>
      </c>
      <c r="D55" s="61">
        <v>-120</v>
      </c>
      <c r="E55" s="61">
        <v>-111</v>
      </c>
      <c r="F55" s="61">
        <v>-119</v>
      </c>
      <c r="G55" s="61">
        <v>-112</v>
      </c>
      <c r="H55" s="61">
        <v>-120</v>
      </c>
    </row>
    <row r="56" spans="2:8" ht="12" hidden="1">
      <c r="B56" s="73" t="s">
        <v>103</v>
      </c>
      <c r="C56" s="62"/>
      <c r="D56" s="61"/>
      <c r="E56" s="61"/>
      <c r="F56" s="61"/>
      <c r="G56" s="61"/>
      <c r="H56" s="61"/>
    </row>
    <row r="57" spans="2:8" ht="12" hidden="1">
      <c r="B57" s="73" t="s">
        <v>104</v>
      </c>
      <c r="C57" s="62"/>
      <c r="D57" s="61"/>
      <c r="E57" s="61"/>
      <c r="F57" s="61"/>
      <c r="G57" s="61"/>
      <c r="H57" s="61"/>
    </row>
    <row r="58" spans="2:8" ht="36">
      <c r="B58" s="74" t="s">
        <v>76</v>
      </c>
      <c r="C58" s="62">
        <v>-6</v>
      </c>
      <c r="D58" s="61">
        <v>-6</v>
      </c>
      <c r="E58" s="61">
        <v>-6</v>
      </c>
      <c r="F58" s="61">
        <v>-5</v>
      </c>
      <c r="G58" s="61">
        <v>-3</v>
      </c>
      <c r="H58" s="61">
        <v>-3</v>
      </c>
    </row>
    <row r="59" spans="2:8" ht="12">
      <c r="B59" s="73" t="s">
        <v>77</v>
      </c>
      <c r="C59" s="62"/>
      <c r="D59" s="61"/>
      <c r="E59" s="61"/>
      <c r="F59" s="61"/>
      <c r="G59" s="61"/>
      <c r="H59" s="61"/>
    </row>
    <row r="60" spans="2:8" ht="12">
      <c r="B60" s="67" t="s">
        <v>78</v>
      </c>
      <c r="C60" s="68">
        <v>-202</v>
      </c>
      <c r="D60" s="68">
        <v>-241</v>
      </c>
      <c r="E60" s="68">
        <v>-229</v>
      </c>
      <c r="F60" s="68">
        <v>-245</v>
      </c>
      <c r="G60" s="68">
        <v>-239</v>
      </c>
      <c r="H60" s="68">
        <v>-254</v>
      </c>
    </row>
    <row r="61" spans="2:8" ht="12">
      <c r="B61" s="75" t="s">
        <v>79</v>
      </c>
      <c r="C61" s="76">
        <v>145</v>
      </c>
      <c r="D61" s="76">
        <v>163</v>
      </c>
      <c r="E61" s="76">
        <v>89</v>
      </c>
      <c r="F61" s="76">
        <v>147</v>
      </c>
      <c r="G61" s="76">
        <v>127</v>
      </c>
      <c r="H61" s="76">
        <v>165</v>
      </c>
    </row>
    <row r="62" spans="2:8" ht="24">
      <c r="B62" s="77" t="s">
        <v>80</v>
      </c>
      <c r="C62" s="62"/>
      <c r="D62" s="61"/>
      <c r="E62" s="61"/>
      <c r="F62" s="61">
        <v>0</v>
      </c>
      <c r="G62" s="61">
        <v>0</v>
      </c>
      <c r="H62" s="61"/>
    </row>
    <row r="63" spans="2:8" ht="12">
      <c r="B63" s="64" t="s">
        <v>81</v>
      </c>
      <c r="C63" s="62">
        <v>-1</v>
      </c>
      <c r="D63" s="61">
        <v>-2</v>
      </c>
      <c r="E63" s="61">
        <v>-1</v>
      </c>
      <c r="F63" s="61">
        <v>7</v>
      </c>
      <c r="G63" s="61">
        <v>7</v>
      </c>
      <c r="H63" s="61">
        <v>-1</v>
      </c>
    </row>
    <row r="64" spans="2:8" ht="12">
      <c r="B64" s="80" t="s">
        <v>82</v>
      </c>
      <c r="C64" s="80">
        <v>144</v>
      </c>
      <c r="D64" s="80">
        <v>161</v>
      </c>
      <c r="E64" s="80">
        <v>88</v>
      </c>
      <c r="F64" s="80">
        <v>154</v>
      </c>
      <c r="G64" s="80">
        <v>134</v>
      </c>
      <c r="H64" s="80">
        <v>164</v>
      </c>
    </row>
  </sheetData>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A28"/>
  <sheetViews>
    <sheetView showGridLines="0" showZeros="0" workbookViewId="0" topLeftCell="A1">
      <selection activeCell="A1" sqref="A1"/>
    </sheetView>
  </sheetViews>
  <sheetFormatPr defaultColWidth="9.140625" defaultRowHeight="12.75"/>
  <cols>
    <col min="1" max="1" width="2.421875" style="56" customWidth="1"/>
    <col min="2" max="2" width="29.8515625" style="56" customWidth="1"/>
    <col min="3" max="6" width="8.421875" style="56" customWidth="1"/>
    <col min="7" max="25" width="8.00390625" style="57" customWidth="1"/>
    <col min="26" max="30" width="8.00390625" style="56" customWidth="1"/>
    <col min="31" max="31" width="0" style="56" hidden="1" customWidth="1"/>
    <col min="32" max="16384" width="8.00390625" style="56" customWidth="1"/>
  </cols>
  <sheetData>
    <row r="1" spans="2:27" ht="15">
      <c r="B1" s="155" t="s">
        <v>114</v>
      </c>
      <c r="U1" s="66"/>
      <c r="V1" s="66"/>
      <c r="W1" s="66"/>
      <c r="X1" s="66"/>
      <c r="Y1" s="66"/>
      <c r="Z1" s="66"/>
      <c r="AA1" s="66"/>
    </row>
    <row r="2" spans="2:27" ht="15">
      <c r="B2" s="155" t="s">
        <v>102</v>
      </c>
      <c r="U2" s="66"/>
      <c r="V2" s="66"/>
      <c r="W2" s="66"/>
      <c r="X2" s="66"/>
      <c r="Y2" s="66"/>
      <c r="Z2" s="66"/>
      <c r="AA2" s="66"/>
    </row>
    <row r="3" spans="2:27" ht="22.5" customHeight="1">
      <c r="B3" s="58" t="s">
        <v>66</v>
      </c>
      <c r="C3" s="59" t="s">
        <v>95</v>
      </c>
      <c r="D3" s="59" t="s">
        <v>96</v>
      </c>
      <c r="E3" s="59" t="s">
        <v>97</v>
      </c>
      <c r="F3" s="59" t="s">
        <v>98</v>
      </c>
      <c r="G3" s="59" t="s">
        <v>696</v>
      </c>
      <c r="H3" s="59" t="s">
        <v>766</v>
      </c>
      <c r="I3" s="87"/>
      <c r="J3" s="95"/>
      <c r="K3" s="87"/>
      <c r="L3" s="87"/>
      <c r="U3" s="66"/>
      <c r="V3" s="66"/>
      <c r="W3" s="66"/>
      <c r="X3" s="66"/>
      <c r="Y3" s="66"/>
      <c r="Z3" s="66"/>
      <c r="AA3" s="66"/>
    </row>
    <row r="4" spans="2:27" ht="22.5" customHeight="1">
      <c r="B4" s="61" t="s">
        <v>68</v>
      </c>
      <c r="C4" s="62">
        <v>-2</v>
      </c>
      <c r="D4" s="61">
        <v>-2</v>
      </c>
      <c r="E4" s="61">
        <v>-2</v>
      </c>
      <c r="F4" s="61">
        <v>-5</v>
      </c>
      <c r="G4" s="61">
        <v>-8</v>
      </c>
      <c r="H4" s="61">
        <v>-10</v>
      </c>
      <c r="I4" s="85"/>
      <c r="J4" s="85"/>
      <c r="K4" s="63"/>
      <c r="L4" s="85"/>
      <c r="S4" s="63"/>
      <c r="T4" s="91"/>
      <c r="U4" s="85"/>
      <c r="V4" s="66"/>
      <c r="W4" s="66"/>
      <c r="X4" s="85"/>
      <c r="Y4" s="85"/>
      <c r="Z4" s="85"/>
      <c r="AA4" s="66"/>
    </row>
    <row r="5" spans="2:27" ht="12" hidden="1">
      <c r="B5" s="61" t="s">
        <v>69</v>
      </c>
      <c r="C5" s="62"/>
      <c r="D5" s="61"/>
      <c r="E5" s="61"/>
      <c r="F5" s="61">
        <v>0</v>
      </c>
      <c r="G5" s="61"/>
      <c r="H5" s="61"/>
      <c r="I5" s="85"/>
      <c r="J5" s="85"/>
      <c r="K5" s="63"/>
      <c r="L5" s="85"/>
      <c r="S5" s="63"/>
      <c r="T5" s="91"/>
      <c r="U5" s="85"/>
      <c r="V5" s="66"/>
      <c r="W5" s="66"/>
      <c r="X5" s="85"/>
      <c r="Y5" s="85"/>
      <c r="Z5" s="85"/>
      <c r="AA5" s="66"/>
    </row>
    <row r="6" spans="2:27" ht="12" hidden="1">
      <c r="B6" s="61" t="s">
        <v>70</v>
      </c>
      <c r="C6" s="62"/>
      <c r="D6" s="61"/>
      <c r="E6" s="61"/>
      <c r="F6" s="61">
        <v>0</v>
      </c>
      <c r="G6" s="61"/>
      <c r="H6" s="61"/>
      <c r="I6" s="85"/>
      <c r="J6" s="85"/>
      <c r="K6" s="63"/>
      <c r="L6" s="85"/>
      <c r="S6" s="63"/>
      <c r="T6" s="91"/>
      <c r="U6" s="85"/>
      <c r="V6" s="66"/>
      <c r="W6" s="66"/>
      <c r="X6" s="85"/>
      <c r="Y6" s="85"/>
      <c r="Z6" s="85"/>
      <c r="AA6" s="66"/>
    </row>
    <row r="7" spans="2:27" ht="12">
      <c r="B7" s="61" t="s">
        <v>71</v>
      </c>
      <c r="C7" s="62">
        <v>1186</v>
      </c>
      <c r="D7" s="61">
        <v>1115</v>
      </c>
      <c r="E7" s="61">
        <v>1143</v>
      </c>
      <c r="F7" s="61">
        <v>1106</v>
      </c>
      <c r="G7" s="61">
        <v>1138</v>
      </c>
      <c r="H7" s="61">
        <v>1125</v>
      </c>
      <c r="I7" s="85"/>
      <c r="J7" s="85"/>
      <c r="K7" s="63"/>
      <c r="L7" s="85"/>
      <c r="S7" s="63"/>
      <c r="T7" s="91"/>
      <c r="U7" s="85"/>
      <c r="V7" s="66"/>
      <c r="W7" s="66"/>
      <c r="X7" s="85"/>
      <c r="Y7" s="85"/>
      <c r="Z7" s="85"/>
      <c r="AA7" s="66"/>
    </row>
    <row r="8" spans="2:27" ht="12" hidden="1">
      <c r="B8" s="64" t="s">
        <v>72</v>
      </c>
      <c r="C8" s="62"/>
      <c r="D8" s="61"/>
      <c r="E8" s="61"/>
      <c r="F8" s="61">
        <v>0</v>
      </c>
      <c r="G8" s="61"/>
      <c r="H8" s="61"/>
      <c r="I8" s="85"/>
      <c r="J8" s="85"/>
      <c r="K8" s="63"/>
      <c r="L8" s="85"/>
      <c r="S8" s="63"/>
      <c r="T8" s="91"/>
      <c r="U8" s="85"/>
      <c r="V8" s="66"/>
      <c r="W8" s="66"/>
      <c r="X8" s="85"/>
      <c r="Y8" s="85"/>
      <c r="Z8" s="85"/>
      <c r="AA8" s="66"/>
    </row>
    <row r="9" spans="2:27" s="72" customFormat="1" ht="22.5" customHeight="1">
      <c r="B9" s="67" t="s">
        <v>73</v>
      </c>
      <c r="C9" s="68">
        <v>1184</v>
      </c>
      <c r="D9" s="68">
        <v>1113</v>
      </c>
      <c r="E9" s="68">
        <v>1141</v>
      </c>
      <c r="F9" s="68">
        <v>1101</v>
      </c>
      <c r="G9" s="68">
        <v>1130</v>
      </c>
      <c r="H9" s="68">
        <v>1115</v>
      </c>
      <c r="I9" s="96"/>
      <c r="J9" s="69"/>
      <c r="K9" s="69"/>
      <c r="L9" s="85"/>
      <c r="M9" s="71"/>
      <c r="N9" s="71"/>
      <c r="O9" s="71"/>
      <c r="P9" s="71"/>
      <c r="Q9" s="71"/>
      <c r="R9" s="71"/>
      <c r="S9" s="63"/>
      <c r="T9" s="91"/>
      <c r="U9" s="85"/>
      <c r="V9" s="69"/>
      <c r="W9" s="69"/>
      <c r="X9" s="69"/>
      <c r="Y9" s="85"/>
      <c r="Z9" s="85"/>
      <c r="AA9" s="97"/>
    </row>
    <row r="10" spans="2:27" ht="12">
      <c r="B10" s="61" t="s">
        <v>74</v>
      </c>
      <c r="C10" s="62">
        <v>-282</v>
      </c>
      <c r="D10" s="61">
        <v>-287</v>
      </c>
      <c r="E10" s="61">
        <v>-276</v>
      </c>
      <c r="F10" s="61">
        <v>-278</v>
      </c>
      <c r="G10" s="61">
        <v>-292</v>
      </c>
      <c r="H10" s="61">
        <v>-305</v>
      </c>
      <c r="I10" s="85"/>
      <c r="J10" s="85"/>
      <c r="K10" s="63"/>
      <c r="L10" s="85"/>
      <c r="S10" s="63"/>
      <c r="T10" s="91"/>
      <c r="U10" s="85"/>
      <c r="V10" s="66"/>
      <c r="W10" s="66"/>
      <c r="X10" s="85"/>
      <c r="Y10" s="85"/>
      <c r="Z10" s="85"/>
      <c r="AA10" s="66"/>
    </row>
    <row r="11" spans="2:27" ht="12">
      <c r="B11" s="73" t="s">
        <v>75</v>
      </c>
      <c r="C11" s="62">
        <v>-147</v>
      </c>
      <c r="D11" s="61">
        <v>-152</v>
      </c>
      <c r="E11" s="61">
        <v>-150</v>
      </c>
      <c r="F11" s="61">
        <v>-140</v>
      </c>
      <c r="G11" s="61">
        <v>-135</v>
      </c>
      <c r="H11" s="61">
        <v>-111</v>
      </c>
      <c r="I11" s="85"/>
      <c r="J11" s="85"/>
      <c r="K11" s="63"/>
      <c r="L11" s="85"/>
      <c r="S11" s="63"/>
      <c r="T11" s="91"/>
      <c r="U11" s="85"/>
      <c r="V11" s="66"/>
      <c r="W11" s="66"/>
      <c r="X11" s="85"/>
      <c r="Y11" s="85"/>
      <c r="Z11" s="85"/>
      <c r="AA11" s="66"/>
    </row>
    <row r="12" spans="2:27" ht="12" hidden="1">
      <c r="B12" s="73" t="s">
        <v>99</v>
      </c>
      <c r="C12" s="62"/>
      <c r="D12" s="61"/>
      <c r="E12" s="61"/>
      <c r="F12" s="61">
        <v>0</v>
      </c>
      <c r="G12" s="61"/>
      <c r="H12" s="61"/>
      <c r="I12" s="85"/>
      <c r="J12" s="85"/>
      <c r="K12" s="63"/>
      <c r="L12" s="85"/>
      <c r="S12" s="63"/>
      <c r="T12" s="91"/>
      <c r="U12" s="85"/>
      <c r="V12" s="66"/>
      <c r="W12" s="66"/>
      <c r="X12" s="85"/>
      <c r="Y12" s="85"/>
      <c r="Z12" s="85"/>
      <c r="AA12" s="66"/>
    </row>
    <row r="13" spans="2:27" ht="12" hidden="1">
      <c r="B13" s="73" t="s">
        <v>104</v>
      </c>
      <c r="C13" s="62"/>
      <c r="D13" s="61"/>
      <c r="E13" s="61"/>
      <c r="F13" s="61">
        <v>0</v>
      </c>
      <c r="G13" s="61"/>
      <c r="H13" s="61"/>
      <c r="I13" s="85"/>
      <c r="J13" s="85"/>
      <c r="K13" s="63"/>
      <c r="L13" s="85"/>
      <c r="S13" s="63"/>
      <c r="T13" s="91"/>
      <c r="U13" s="85"/>
      <c r="V13" s="66"/>
      <c r="W13" s="66"/>
      <c r="X13" s="85"/>
      <c r="Y13" s="85"/>
      <c r="Z13" s="85"/>
      <c r="AA13" s="66"/>
    </row>
    <row r="14" spans="2:27" ht="22.5" customHeight="1">
      <c r="B14" s="74" t="s">
        <v>76</v>
      </c>
      <c r="C14" s="62">
        <v>-173</v>
      </c>
      <c r="D14" s="61">
        <v>-172</v>
      </c>
      <c r="E14" s="61">
        <v>-169</v>
      </c>
      <c r="F14" s="61">
        <v>-176</v>
      </c>
      <c r="G14" s="61">
        <v>-192</v>
      </c>
      <c r="H14" s="61">
        <v>-192</v>
      </c>
      <c r="I14" s="85"/>
      <c r="J14" s="85"/>
      <c r="K14" s="63"/>
      <c r="L14" s="85"/>
      <c r="S14" s="63"/>
      <c r="T14" s="91"/>
      <c r="U14" s="85"/>
      <c r="V14" s="66"/>
      <c r="W14" s="66"/>
      <c r="X14" s="85"/>
      <c r="Y14" s="85"/>
      <c r="Z14" s="85"/>
      <c r="AA14" s="66"/>
    </row>
    <row r="15" spans="2:27" ht="12" hidden="1">
      <c r="B15" s="73" t="s">
        <v>77</v>
      </c>
      <c r="C15" s="62"/>
      <c r="D15" s="61"/>
      <c r="E15" s="61"/>
      <c r="F15" s="61">
        <v>0</v>
      </c>
      <c r="G15" s="61"/>
      <c r="H15" s="61"/>
      <c r="I15" s="85"/>
      <c r="J15" s="85"/>
      <c r="K15" s="63"/>
      <c r="L15" s="85"/>
      <c r="S15" s="63"/>
      <c r="T15" s="91"/>
      <c r="U15" s="85"/>
      <c r="V15" s="66"/>
      <c r="W15" s="66"/>
      <c r="X15" s="85"/>
      <c r="Y15" s="85"/>
      <c r="Z15" s="85"/>
      <c r="AA15" s="66"/>
    </row>
    <row r="16" spans="2:27" s="72" customFormat="1" ht="22.5" customHeight="1">
      <c r="B16" s="67" t="s">
        <v>78</v>
      </c>
      <c r="C16" s="68">
        <v>-602</v>
      </c>
      <c r="D16" s="68">
        <v>-611</v>
      </c>
      <c r="E16" s="68">
        <v>-595</v>
      </c>
      <c r="F16" s="68">
        <v>-594</v>
      </c>
      <c r="G16" s="68">
        <v>-619</v>
      </c>
      <c r="H16" s="68">
        <v>-608</v>
      </c>
      <c r="I16" s="96"/>
      <c r="J16" s="69"/>
      <c r="K16" s="69"/>
      <c r="L16" s="85"/>
      <c r="M16" s="71"/>
      <c r="N16" s="71"/>
      <c r="O16" s="71"/>
      <c r="P16" s="71"/>
      <c r="Q16" s="71"/>
      <c r="R16" s="71"/>
      <c r="S16" s="63"/>
      <c r="T16" s="91"/>
      <c r="U16" s="85"/>
      <c r="V16" s="69"/>
      <c r="W16" s="69"/>
      <c r="X16" s="69"/>
      <c r="Y16" s="85"/>
      <c r="Z16" s="85"/>
      <c r="AA16" s="97"/>
    </row>
    <row r="17" spans="2:27" s="72" customFormat="1" ht="15.75" customHeight="1">
      <c r="B17" s="75" t="s">
        <v>79</v>
      </c>
      <c r="C17" s="76">
        <v>582</v>
      </c>
      <c r="D17" s="76">
        <v>502</v>
      </c>
      <c r="E17" s="76">
        <v>546</v>
      </c>
      <c r="F17" s="76">
        <v>507</v>
      </c>
      <c r="G17" s="76">
        <v>511</v>
      </c>
      <c r="H17" s="76">
        <v>507</v>
      </c>
      <c r="I17" s="96"/>
      <c r="J17" s="69"/>
      <c r="K17" s="69"/>
      <c r="L17" s="85"/>
      <c r="M17" s="71"/>
      <c r="N17" s="71"/>
      <c r="O17" s="71"/>
      <c r="P17" s="71"/>
      <c r="Q17" s="71"/>
      <c r="R17" s="71"/>
      <c r="S17" s="63"/>
      <c r="T17" s="91"/>
      <c r="U17" s="85"/>
      <c r="V17" s="69"/>
      <c r="W17" s="69"/>
      <c r="X17" s="69"/>
      <c r="Y17" s="85"/>
      <c r="Z17" s="85"/>
      <c r="AA17" s="97"/>
    </row>
    <row r="18" spans="2:27" s="79" customFormat="1" ht="24" hidden="1">
      <c r="B18" s="77" t="s">
        <v>80</v>
      </c>
      <c r="C18" s="62"/>
      <c r="D18" s="61"/>
      <c r="E18" s="61"/>
      <c r="F18" s="61">
        <v>0</v>
      </c>
      <c r="G18" s="61"/>
      <c r="H18" s="61">
        <v>507</v>
      </c>
      <c r="I18" s="85"/>
      <c r="J18" s="85"/>
      <c r="K18" s="63"/>
      <c r="L18" s="85"/>
      <c r="M18" s="78"/>
      <c r="N18" s="78"/>
      <c r="O18" s="78"/>
      <c r="P18" s="78"/>
      <c r="Q18" s="78"/>
      <c r="R18" s="78"/>
      <c r="S18" s="63"/>
      <c r="T18" s="91"/>
      <c r="U18" s="85"/>
      <c r="V18" s="98"/>
      <c r="W18" s="98"/>
      <c r="X18" s="85"/>
      <c r="Y18" s="85"/>
      <c r="Z18" s="85"/>
      <c r="AA18" s="98"/>
    </row>
    <row r="19" spans="2:27" ht="12" hidden="1">
      <c r="B19" s="64" t="s">
        <v>81</v>
      </c>
      <c r="C19" s="62"/>
      <c r="D19" s="61"/>
      <c r="E19" s="61"/>
      <c r="F19" s="61">
        <v>0</v>
      </c>
      <c r="G19" s="61"/>
      <c r="H19" s="61">
        <v>507</v>
      </c>
      <c r="I19" s="85"/>
      <c r="J19" s="85"/>
      <c r="K19" s="63"/>
      <c r="L19" s="85"/>
      <c r="S19" s="63"/>
      <c r="T19" s="91"/>
      <c r="U19" s="85"/>
      <c r="V19" s="66"/>
      <c r="W19" s="66"/>
      <c r="X19" s="85"/>
      <c r="Y19" s="85"/>
      <c r="Z19" s="85"/>
      <c r="AA19" s="66"/>
    </row>
    <row r="20" spans="2:27" s="83" customFormat="1" ht="22.5" customHeight="1">
      <c r="B20" s="80" t="s">
        <v>115</v>
      </c>
      <c r="C20" s="80">
        <v>582</v>
      </c>
      <c r="D20" s="80">
        <v>502</v>
      </c>
      <c r="E20" s="80">
        <v>546</v>
      </c>
      <c r="F20" s="80">
        <v>507</v>
      </c>
      <c r="G20" s="80">
        <v>511</v>
      </c>
      <c r="H20" s="80">
        <v>507</v>
      </c>
      <c r="I20" s="96"/>
      <c r="J20" s="81"/>
      <c r="K20" s="81"/>
      <c r="L20" s="85"/>
      <c r="M20" s="82"/>
      <c r="N20" s="82"/>
      <c r="O20" s="82"/>
      <c r="P20" s="82"/>
      <c r="Q20" s="82"/>
      <c r="R20" s="82"/>
      <c r="S20" s="63"/>
      <c r="T20" s="91"/>
      <c r="U20" s="85"/>
      <c r="V20" s="81"/>
      <c r="W20" s="81"/>
      <c r="X20" s="81"/>
      <c r="Y20" s="85"/>
      <c r="Z20" s="85"/>
      <c r="AA20" s="82"/>
    </row>
    <row r="21" spans="2:27" s="100" customFormat="1" ht="22.5" customHeight="1">
      <c r="B21" s="99" t="s">
        <v>116</v>
      </c>
      <c r="C21" s="65">
        <v>195</v>
      </c>
      <c r="D21" s="65">
        <v>180</v>
      </c>
      <c r="E21" s="65">
        <v>376</v>
      </c>
      <c r="F21" s="65">
        <v>294</v>
      </c>
      <c r="G21" s="65">
        <v>27</v>
      </c>
      <c r="H21" s="65">
        <v>545</v>
      </c>
      <c r="I21" s="85"/>
      <c r="J21" s="85"/>
      <c r="K21" s="85"/>
      <c r="L21" s="85"/>
      <c r="M21" s="66"/>
      <c r="N21" s="66"/>
      <c r="O21" s="66"/>
      <c r="P21" s="66"/>
      <c r="Q21" s="66"/>
      <c r="R21" s="66"/>
      <c r="S21" s="63"/>
      <c r="T21" s="91"/>
      <c r="U21" s="66"/>
      <c r="V21" s="66"/>
      <c r="W21" s="66"/>
      <c r="X21" s="85"/>
      <c r="Y21" s="85"/>
      <c r="Z21" s="85"/>
      <c r="AA21" s="66"/>
    </row>
    <row r="22" spans="2:26" s="66" customFormat="1" ht="16.5" customHeight="1">
      <c r="B22" s="101" t="s">
        <v>117</v>
      </c>
      <c r="C22" s="101">
        <v>777</v>
      </c>
      <c r="D22" s="101">
        <v>682</v>
      </c>
      <c r="E22" s="101">
        <v>922</v>
      </c>
      <c r="F22" s="101">
        <v>801</v>
      </c>
      <c r="G22" s="101">
        <v>538</v>
      </c>
      <c r="H22" s="101">
        <v>1052</v>
      </c>
      <c r="I22" s="102"/>
      <c r="J22" s="102"/>
      <c r="K22" s="102"/>
      <c r="L22" s="85"/>
      <c r="S22" s="63"/>
      <c r="T22" s="91"/>
      <c r="X22" s="85"/>
      <c r="Y22" s="85"/>
      <c r="Z22" s="85"/>
    </row>
    <row r="23" spans="2:25" s="100" customFormat="1" ht="16.5" customHeight="1" hidden="1">
      <c r="B23" s="65" t="s">
        <v>118</v>
      </c>
      <c r="C23" s="65"/>
      <c r="D23" s="65"/>
      <c r="E23" s="65"/>
      <c r="F23" s="65"/>
      <c r="G23" s="66"/>
      <c r="H23" s="85"/>
      <c r="I23" s="66"/>
      <c r="J23" s="66"/>
      <c r="K23" s="66"/>
      <c r="L23" s="85"/>
      <c r="M23" s="66"/>
      <c r="N23" s="66"/>
      <c r="O23" s="66"/>
      <c r="P23" s="66"/>
      <c r="Q23" s="66"/>
      <c r="R23" s="66"/>
      <c r="S23" s="66"/>
      <c r="T23" s="91"/>
      <c r="U23" s="66"/>
      <c r="V23" s="66"/>
      <c r="W23" s="66"/>
      <c r="X23" s="66"/>
      <c r="Y23" s="66"/>
    </row>
    <row r="24" spans="2:25" s="100" customFormat="1" ht="24" hidden="1">
      <c r="B24" s="99" t="s">
        <v>119</v>
      </c>
      <c r="C24" s="65"/>
      <c r="D24" s="65"/>
      <c r="E24" s="65"/>
      <c r="F24" s="65"/>
      <c r="G24" s="66"/>
      <c r="H24" s="85"/>
      <c r="I24" s="66"/>
      <c r="J24" s="66"/>
      <c r="K24" s="66"/>
      <c r="L24" s="85"/>
      <c r="M24" s="66"/>
      <c r="N24" s="66"/>
      <c r="O24" s="66"/>
      <c r="P24" s="66"/>
      <c r="Q24" s="66"/>
      <c r="R24" s="66"/>
      <c r="S24" s="66"/>
      <c r="T24" s="91"/>
      <c r="U24" s="66"/>
      <c r="V24" s="66"/>
      <c r="W24" s="66"/>
      <c r="X24" s="66"/>
      <c r="Y24" s="66"/>
    </row>
    <row r="25" spans="2:25" s="100" customFormat="1" ht="16.5" customHeight="1" hidden="1">
      <c r="B25" s="103" t="s">
        <v>120</v>
      </c>
      <c r="C25" s="103"/>
      <c r="D25" s="101"/>
      <c r="E25" s="101"/>
      <c r="F25" s="101"/>
      <c r="G25" s="66"/>
      <c r="H25" s="85"/>
      <c r="I25" s="66"/>
      <c r="J25" s="66"/>
      <c r="K25" s="66"/>
      <c r="L25" s="85"/>
      <c r="M25" s="66"/>
      <c r="N25" s="66"/>
      <c r="O25" s="66"/>
      <c r="P25" s="66"/>
      <c r="Q25" s="66"/>
      <c r="R25" s="66"/>
      <c r="S25" s="66"/>
      <c r="T25" s="91"/>
      <c r="U25" s="66"/>
      <c r="V25" s="66"/>
      <c r="W25" s="66"/>
      <c r="X25" s="66"/>
      <c r="Y25" s="66"/>
    </row>
    <row r="26" spans="2:24" ht="12">
      <c r="B26" s="65"/>
      <c r="C26" s="61"/>
      <c r="D26" s="61"/>
      <c r="E26" s="61"/>
      <c r="F26" s="61"/>
      <c r="H26" s="85"/>
      <c r="I26" s="66"/>
      <c r="J26" s="66"/>
      <c r="K26" s="66"/>
      <c r="L26" s="66"/>
      <c r="X26" s="85" t="e">
        <f>+#REF!+#REF!+#REF!</f>
        <v>#REF!</v>
      </c>
    </row>
    <row r="27" spans="2:12" ht="12">
      <c r="B27" s="94" t="s">
        <v>121</v>
      </c>
      <c r="C27" s="61"/>
      <c r="D27" s="61"/>
      <c r="E27" s="61"/>
      <c r="F27" s="61"/>
      <c r="H27" s="66"/>
      <c r="I27" s="66"/>
      <c r="J27" s="66"/>
      <c r="K27" s="66"/>
      <c r="L27" s="66"/>
    </row>
    <row r="28" spans="2:6" ht="12">
      <c r="B28" s="61"/>
      <c r="C28" s="61"/>
      <c r="D28" s="61"/>
      <c r="E28" s="61"/>
      <c r="F28" s="61"/>
    </row>
  </sheetData>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scale="97" r:id="rId1"/>
  <headerFooter alignWithMargins="0">
    <oddFooter>&amp;L&amp;F&amp;C&amp;D&amp;R&amp;P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s03759</cp:lastModifiedBy>
  <cp:lastPrinted>2011-03-01T13:46:59Z</cp:lastPrinted>
  <dcterms:created xsi:type="dcterms:W3CDTF">2011-02-15T13:45:26Z</dcterms:created>
  <dcterms:modified xsi:type="dcterms:W3CDTF">2011-07-15T13:30:57Z</dcterms:modified>
  <cp:category/>
  <cp:version/>
  <cp:contentType/>
  <cp:contentStatus/>
</cp:coreProperties>
</file>