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7021" documentId="13_ncr:1_{D6C55336-93C2-4FB3-A807-906F3A076B59}" xr6:coauthVersionLast="47" xr6:coauthVersionMax="47" xr10:uidLastSave="{518C3EFE-E539-4A38-A4BB-4C3196A30EC0}"/>
  <bookViews>
    <workbookView xWindow="-120" yWindow="-120" windowWidth="29040" windowHeight="15840" xr2:uid="{606B3701-F5DE-48E9-8898-52AFE5D3D011}"/>
  </bookViews>
  <sheets>
    <sheet name="Cover sheet" sheetId="247" r:id="rId1"/>
    <sheet name="EU KM1" sheetId="184" r:id="rId2"/>
    <sheet name="EU CR1" sheetId="198" r:id="rId3"/>
    <sheet name="EU CR1-A" sheetId="63" r:id="rId4"/>
    <sheet name="EU CQ1" sheetId="197" r:id="rId5"/>
    <sheet name="EU CQ3" sheetId="203" r:id="rId6"/>
    <sheet name="EU CQ4" sheetId="196" r:id="rId7"/>
    <sheet name="EU CQ5" sheetId="195" r:id="rId8"/>
    <sheet name="EU CQ7" sheetId="194" r:id="rId9"/>
    <sheet name="EU CR3" sheetId="193" r:id="rId10"/>
    <sheet name="Risk class scale PD" sheetId="204" r:id="rId11"/>
    <sheet name="EAD REA split IRB" sheetId="205" r:id="rId12"/>
    <sheet name="EU CR4" sheetId="25" r:id="rId13"/>
    <sheet name="EU CR5" sheetId="26" r:id="rId14"/>
    <sheet name="EU CR6" sheetId="179" r:id="rId15"/>
    <sheet name="EU CR6-A" sheetId="206" r:id="rId16"/>
    <sheet name="EU CR7" sheetId="29" r:id="rId17"/>
    <sheet name="EU CR7-A" sheetId="30" r:id="rId18"/>
    <sheet name="EU CR9" sheetId="207" r:id="rId19"/>
    <sheet name="BB Equity" sheetId="208" r:id="rId20"/>
    <sheet name="EU CCR1" sheetId="13" r:id="rId21"/>
    <sheet name="EU CCR2" sheetId="14" r:id="rId22"/>
    <sheet name="EU CCR3" sheetId="85" r:id="rId23"/>
    <sheet name="EU CCR4" sheetId="178" r:id="rId24"/>
    <sheet name="EU CCR5" sheetId="17" r:id="rId25"/>
    <sheet name="EU CCR6" sheetId="78" r:id="rId26"/>
    <sheet name="EU CCR8" sheetId="20" r:id="rId27"/>
    <sheet name="EU SEC1" sheetId="35" r:id="rId28"/>
    <sheet name="EU SEC4" sheetId="38" r:id="rId29"/>
    <sheet name="EU MR4" sheetId="248" r:id="rId30"/>
    <sheet name="Trading book VaR" sheetId="209" r:id="rId31"/>
    <sheet name="Banking book VaR" sheetId="210" r:id="rId32"/>
    <sheet name="EU IRRBB1" sheetId="172" r:id="rId33"/>
    <sheet name="EU MR1" sheetId="49" r:id="rId34"/>
    <sheet name="EU MR2-A" sheetId="50" r:id="rId35"/>
    <sheet name="EU MR3" sheetId="52" r:id="rId36"/>
    <sheet name="EU PV1" sheetId="211" r:id="rId37"/>
    <sheet name="Op risk" sheetId="249" r:id="rId38"/>
    <sheet name="EU OR1" sheetId="213" r:id="rId39"/>
    <sheet name="EU LIQ1" sheetId="239" r:id="rId40"/>
    <sheet name="EU LIQB" sheetId="240" r:id="rId41"/>
    <sheet name="EU LIQ2" sheetId="241" r:id="rId42"/>
    <sheet name="EU AE" sheetId="242" r:id="rId43"/>
    <sheet name="Reg Cap req" sheetId="215" r:id="rId44"/>
    <sheet name="Eco cap" sheetId="216" r:id="rId45"/>
    <sheet name="EU OV1" sheetId="117" r:id="rId46"/>
    <sheet name="EU CR8" sheetId="72" r:id="rId47"/>
    <sheet name="EU CCR7" sheetId="73" r:id="rId48"/>
    <sheet name="EU MR2-B" sheetId="51" r:id="rId49"/>
    <sheet name="EU CC1" sheetId="6" r:id="rId50"/>
    <sheet name="EU CC2 " sheetId="107" r:id="rId51"/>
    <sheet name="EU CCA" sheetId="243" r:id="rId52"/>
    <sheet name="EU KM2" sheetId="166" r:id="rId53"/>
    <sheet name="EU TLAC3b" sheetId="218" r:id="rId54"/>
    <sheet name="EU TLAC 1" sheetId="219" r:id="rId55"/>
    <sheet name="EU CCyB1" sheetId="11" r:id="rId56"/>
    <sheet name="EU CCyB2" sheetId="12" r:id="rId57"/>
    <sheet name="EU LR1" sheetId="54" r:id="rId58"/>
    <sheet name="EU LR2" sheetId="55" r:id="rId59"/>
    <sheet name="EU LR3" sheetId="56" r:id="rId60"/>
    <sheet name="EU INS1" sheetId="220" r:id="rId61"/>
    <sheet name="EU INS2" sheetId="221" r:id="rId62"/>
    <sheet name="EU LI1" sheetId="222" r:id="rId63"/>
    <sheet name="EU LI2" sheetId="223" r:id="rId64"/>
    <sheet name="EU LI3" sheetId="224" r:id="rId65"/>
    <sheet name="Subs EU KM1" sheetId="225" r:id="rId66"/>
    <sheet name="EU REM1" sheetId="226" r:id="rId67"/>
    <sheet name="EU REM2" sheetId="227" r:id="rId68"/>
    <sheet name="EU REM3" sheetId="228" r:id="rId69"/>
    <sheet name="EU REM4" sheetId="229" r:id="rId70"/>
    <sheet name="EU REM5" sheetId="230" r:id="rId71"/>
    <sheet name="EU ESG 1" sheetId="234" r:id="rId72"/>
    <sheet name="EU ESG 2" sheetId="235" r:id="rId73"/>
    <sheet name="EU ESG 4" sheetId="236" r:id="rId74"/>
    <sheet name="EU ESG 5" sheetId="237" r:id="rId75"/>
  </sheets>
  <externalReferences>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_xlnm._FilterDatabase" localSheetId="0" hidden="1">'Cover sheet'!#REF!</definedName>
    <definedName name="_xlnm._FilterDatabase" localSheetId="49" hidden="1">'EU CC1'!$B$5:$F$115</definedName>
    <definedName name="_xlnm._FilterDatabase" localSheetId="55" hidden="1">'EU CCyB1'!$A$9:$O$20</definedName>
    <definedName name="_xlnm._FilterDatabase" localSheetId="54" hidden="1">'EU TLAC 1'!$A$4:$D$53</definedName>
    <definedName name="_ftn1" localSheetId="33">'EU MR1'!#REF!</definedName>
    <definedName name="_ftn1" localSheetId="38">'EU OR1'!#REF!</definedName>
    <definedName name="_ftn1" localSheetId="66">'EU REM1'!#REF!</definedName>
    <definedName name="_ftn1" localSheetId="67">'EU REM2'!#REF!</definedName>
    <definedName name="_ftn1" localSheetId="68">'EU REM3'!#REF!</definedName>
    <definedName name="_ftn1" localSheetId="69">'EU REM4'!#REF!</definedName>
    <definedName name="_ftn1" localSheetId="70">'EU REM5'!#REF!</definedName>
    <definedName name="_ftnref1" localSheetId="33">'EU MR1'!#REF!</definedName>
    <definedName name="_ftnref1" localSheetId="38">'EU OR1'!#REF!</definedName>
    <definedName name="_ftnref1" localSheetId="66">'EU REM1'!#REF!</definedName>
    <definedName name="_ftnref1" localSheetId="67">'EU REM2'!#REF!</definedName>
    <definedName name="_ftnref1" localSheetId="68">'EU REM3'!#REF!</definedName>
    <definedName name="_ftnref1" localSheetId="69">'EU REM4'!#REF!</definedName>
    <definedName name="_ftnref1" localSheetId="70">'EU REM5'!#REF!</definedName>
    <definedName name="_ftnref1_50" localSheetId="1">'[1]Table 39_'!#REF!</definedName>
    <definedName name="_ftnref1_50" localSheetId="53">'[1]Table 39_'!#REF!</definedName>
    <definedName name="_ftnref1_50">'[1]Table 39_'!#REF!</definedName>
    <definedName name="_ftnref1_50_10" localSheetId="1">'[2]Table 39_'!#REF!</definedName>
    <definedName name="_ftnref1_50_10" localSheetId="53">'[2]Table 39_'!#REF!</definedName>
    <definedName name="_ftnref1_50_10">'[2]Table 39_'!#REF!</definedName>
    <definedName name="_ftnref1_50_15" localSheetId="1">'[2]Table 39_'!#REF!</definedName>
    <definedName name="_ftnref1_50_15" localSheetId="53">'[2]Table 39_'!#REF!</definedName>
    <definedName name="_ftnref1_50_15">'[2]Table 39_'!#REF!</definedName>
    <definedName name="_ftnref1_50_18" localSheetId="1">'[2]Table 39_'!#REF!</definedName>
    <definedName name="_ftnref1_50_18" localSheetId="53">'[2]Table 39_'!#REF!</definedName>
    <definedName name="_ftnref1_50_18">'[2]Table 39_'!#REF!</definedName>
    <definedName name="_ftnref1_50_19" localSheetId="53">'[2]Table 39_'!#REF!</definedName>
    <definedName name="_ftnref1_50_19">'[2]Table 39_'!#REF!</definedName>
    <definedName name="_ftnref1_50_20" localSheetId="53">'[2]Table 39_'!#REF!</definedName>
    <definedName name="_ftnref1_50_20">'[2]Table 39_'!#REF!</definedName>
    <definedName name="_ftnref1_50_21" localSheetId="53">'[2]Table 39_'!#REF!</definedName>
    <definedName name="_ftnref1_50_21">'[2]Table 39_'!#REF!</definedName>
    <definedName name="_ftnref1_50_23" localSheetId="53">'[2]Table 39_'!#REF!</definedName>
    <definedName name="_ftnref1_50_23">'[2]Table 39_'!#REF!</definedName>
    <definedName name="_ftnref1_50_24" localSheetId="53">'[2]Table 39_'!#REF!</definedName>
    <definedName name="_ftnref1_50_24">'[2]Table 39_'!#REF!</definedName>
    <definedName name="_ftnref1_50_4" localSheetId="53">'[2]Table 39_'!#REF!</definedName>
    <definedName name="_ftnref1_50_4">'[2]Table 39_'!#REF!</definedName>
    <definedName name="_ftnref1_50_5" localSheetId="53">'[2]Table 39_'!#REF!</definedName>
    <definedName name="_ftnref1_50_5">'[2]Table 39_'!#REF!</definedName>
    <definedName name="_ftnref1_51" localSheetId="53">'[1]Table 39_'!#REF!</definedName>
    <definedName name="_ftnref1_51">'[1]Table 39_'!#REF!</definedName>
    <definedName name="_ftnref1_51_10" localSheetId="53">'[2]Table 39_'!#REF!</definedName>
    <definedName name="_ftnref1_51_10">'[2]Table 39_'!#REF!</definedName>
    <definedName name="_ftnref1_51_15" localSheetId="53">'[2]Table 39_'!#REF!</definedName>
    <definedName name="_ftnref1_51_15">'[2]Table 39_'!#REF!</definedName>
    <definedName name="_ftnref1_51_18" localSheetId="53">'[2]Table 39_'!#REF!</definedName>
    <definedName name="_ftnref1_51_18">'[2]Table 39_'!#REF!</definedName>
    <definedName name="_ftnref1_51_19" localSheetId="53">'[2]Table 39_'!#REF!</definedName>
    <definedName name="_ftnref1_51_19">'[2]Table 39_'!#REF!</definedName>
    <definedName name="_ftnref1_51_20" localSheetId="53">'[2]Table 39_'!#REF!</definedName>
    <definedName name="_ftnref1_51_20">'[2]Table 39_'!#REF!</definedName>
    <definedName name="_ftnref1_51_21" localSheetId="53">'[2]Table 39_'!#REF!</definedName>
    <definedName name="_ftnref1_51_21">'[2]Table 39_'!#REF!</definedName>
    <definedName name="_ftnref1_51_23" localSheetId="53">'[2]Table 39_'!#REF!</definedName>
    <definedName name="_ftnref1_51_23">'[2]Table 39_'!#REF!</definedName>
    <definedName name="_ftnref1_51_24" localSheetId="53">'[2]Table 39_'!#REF!</definedName>
    <definedName name="_ftnref1_51_24">'[2]Table 39_'!#REF!</definedName>
    <definedName name="_ftnref1_51_4" localSheetId="53">'[2]Table 39_'!#REF!</definedName>
    <definedName name="_ftnref1_51_4">'[2]Table 39_'!#REF!</definedName>
    <definedName name="_ftnref1_51_5" localSheetId="53">'[2]Table 39_'!#REF!</definedName>
    <definedName name="_ftnref1_51_5">'[2]Table 39_'!#REF!</definedName>
    <definedName name="_h" localSheetId="4">'[2]Table 39_'!#REF!</definedName>
    <definedName name="_h" localSheetId="6">'[2]Table 39_'!#REF!</definedName>
    <definedName name="_h" localSheetId="7">'[2]Table 39_'!#REF!</definedName>
    <definedName name="_h" localSheetId="8">'[2]Table 39_'!#REF!</definedName>
    <definedName name="_h" localSheetId="2">'[2]Table 39_'!#REF!</definedName>
    <definedName name="_h" localSheetId="9">'[2]Table 39_'!#REF!</definedName>
    <definedName name="_h" localSheetId="41">'[2]Table 39_'!#REF!</definedName>
    <definedName name="_h" localSheetId="53">'[2]Table 39_'!#REF!</definedName>
    <definedName name="_h">'[2]Table 39_'!#REF!</definedName>
    <definedName name="_Toc483499734" localSheetId="35">'EU MR3'!#REF!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 localSheetId="4">#REF!</definedName>
    <definedName name="Basel12" localSheetId="5">#REF!</definedName>
    <definedName name="Basel12" localSheetId="6">#REF!</definedName>
    <definedName name="Basel12" localSheetId="7">#REF!</definedName>
    <definedName name="Basel12" localSheetId="8">#REF!</definedName>
    <definedName name="Basel12" localSheetId="2">#REF!</definedName>
    <definedName name="Basel12" localSheetId="9">#REF!</definedName>
    <definedName name="Basel12" localSheetId="15">#REF!</definedName>
    <definedName name="Basel12" localSheetId="1">#REF!</definedName>
    <definedName name="Basel12" localSheetId="41">#REF!</definedName>
    <definedName name="Basel12" localSheetId="37">'Op risk'!#REF!</definedName>
    <definedName name="Basel12">#REF!</definedName>
    <definedName name="BT">'[4]Lists-Aux'!$E:$E</definedName>
    <definedName name="Carlos" localSheetId="4">#REF!</definedName>
    <definedName name="Carlos" localSheetId="5">#REF!</definedName>
    <definedName name="Carlos" localSheetId="6">#REF!</definedName>
    <definedName name="Carlos" localSheetId="7">#REF!</definedName>
    <definedName name="Carlos" localSheetId="8">#REF!</definedName>
    <definedName name="Carlos" localSheetId="2">#REF!</definedName>
    <definedName name="Carlos" localSheetId="9">#REF!</definedName>
    <definedName name="Carlos" localSheetId="15">#REF!</definedName>
    <definedName name="Carlos" localSheetId="1">#REF!</definedName>
    <definedName name="Carlos" localSheetId="41">#REF!</definedName>
    <definedName name="Carlos" localSheetId="53">#REF!</definedName>
    <definedName name="Carlos" localSheetId="37">'Op risk'!#REF!</definedName>
    <definedName name="Carlos">#REF!</definedName>
    <definedName name="CCROTC" localSheetId="4">#REF!</definedName>
    <definedName name="CCROTC" localSheetId="5">#REF!</definedName>
    <definedName name="CCROTC" localSheetId="6">#REF!</definedName>
    <definedName name="CCROTC" localSheetId="7">#REF!</definedName>
    <definedName name="CCROTC" localSheetId="8">#REF!</definedName>
    <definedName name="CCROTC" localSheetId="2">#REF!</definedName>
    <definedName name="CCROTC" localSheetId="9">#REF!</definedName>
    <definedName name="CCROTC" localSheetId="15">#REF!</definedName>
    <definedName name="CCROTC" localSheetId="1">#REF!</definedName>
    <definedName name="CCROTC" localSheetId="41">#REF!</definedName>
    <definedName name="CCROTC" localSheetId="37">'Op risk'!#REF!</definedName>
    <definedName name="CCROTC">#REF!</definedName>
    <definedName name="CCRSFT" localSheetId="4">#REF!</definedName>
    <definedName name="CCRSFT" localSheetId="5">#REF!</definedName>
    <definedName name="CCRSFT" localSheetId="6">#REF!</definedName>
    <definedName name="CCRSFT" localSheetId="7">#REF!</definedName>
    <definedName name="CCRSFT" localSheetId="8">#REF!</definedName>
    <definedName name="CCRSFT" localSheetId="2">#REF!</definedName>
    <definedName name="CCRSFT" localSheetId="9">#REF!</definedName>
    <definedName name="CCRSFT" localSheetId="15">#REF!</definedName>
    <definedName name="CCRSFT" localSheetId="1">#REF!</definedName>
    <definedName name="CCRSFT" localSheetId="41">#REF!</definedName>
    <definedName name="CCRSFT" localSheetId="37">'Op risk'!#REF!</definedName>
    <definedName name="CCRSFT">#REF!</definedName>
    <definedName name="COF">'[6]Lists-Aux'!$G:$G</definedName>
    <definedName name="COI">'[4]Lists-Aux'!$H:$H</definedName>
    <definedName name="CP">'[4]Lists-Aux'!$I:$I</definedName>
    <definedName name="CQS">'[4]Lists-Aux'!$J:$J</definedName>
    <definedName name="csDesignMode">1</definedName>
    <definedName name="CT">'[4]Lists-Aux'!$K:$K</definedName>
    <definedName name="CurrPrefix" localSheetId="23">[8]Input!$N$1</definedName>
    <definedName name="CurrPrefix">[9]Input!$N$1</definedName>
    <definedName name="dfd">[3]Parameters!#REF!</definedName>
    <definedName name="DimensionsNames">[6]Dimensions!$B$2:$B$79</definedName>
    <definedName name="dsa" localSheetId="4">#REF!</definedName>
    <definedName name="dsa" localSheetId="5">#REF!</definedName>
    <definedName name="dsa" localSheetId="6">#REF!</definedName>
    <definedName name="dsa" localSheetId="7">#REF!</definedName>
    <definedName name="dsa" localSheetId="8">#REF!</definedName>
    <definedName name="dsa" localSheetId="2">#REF!</definedName>
    <definedName name="dsa" localSheetId="9">#REF!</definedName>
    <definedName name="dsa" localSheetId="15">#REF!</definedName>
    <definedName name="dsa" localSheetId="1">#REF!</definedName>
    <definedName name="dsa" localSheetId="41">#REF!</definedName>
    <definedName name="dsa" localSheetId="53">#REF!</definedName>
    <definedName name="dsa" localSheetId="37">'Op risk'!#REF!</definedName>
    <definedName name="dsa">#REF!</definedName>
    <definedName name="edc">[10]Members!$D$3:E$2477</definedName>
    <definedName name="ER">'[4]Lists-Aux'!$N:$N</definedName>
    <definedName name="fdsg" localSheetId="4">'[1]Table 39_'!#REF!</definedName>
    <definedName name="fdsg" localSheetId="5">'[1]Table 39_'!#REF!</definedName>
    <definedName name="fdsg" localSheetId="6">'[1]Table 39_'!#REF!</definedName>
    <definedName name="fdsg" localSheetId="7">'[1]Table 39_'!#REF!</definedName>
    <definedName name="fdsg" localSheetId="8">'[1]Table 39_'!#REF!</definedName>
    <definedName name="fdsg" localSheetId="2">'[1]Table 39_'!#REF!</definedName>
    <definedName name="fdsg" localSheetId="9">'[1]Table 39_'!#REF!</definedName>
    <definedName name="fdsg" localSheetId="15">'[1]Table 39_'!#REF!</definedName>
    <definedName name="fdsg" localSheetId="1">'[1]Table 39_'!#REF!</definedName>
    <definedName name="fdsg" localSheetId="41">'[1]Table 39_'!#REF!</definedName>
    <definedName name="fdsg" localSheetId="53">'[1]Table 39_'!#REF!</definedName>
    <definedName name="fdsg">'[1]Table 39_'!#REF!</definedName>
    <definedName name="Frequency">[5]Lists!$A$21:$A$25</definedName>
    <definedName name="GA">'[4]Lists-Aux'!$P:$P</definedName>
    <definedName name="Group">[3]Parameters!$C$93:$C$94</definedName>
    <definedName name="Group2">[11]Parameters!$C$42:$C$43</definedName>
    <definedName name="ho" localSheetId="4">#REF!</definedName>
    <definedName name="ho" localSheetId="5">#REF!</definedName>
    <definedName name="ho" localSheetId="6">#REF!</definedName>
    <definedName name="ho" localSheetId="7">#REF!</definedName>
    <definedName name="ho" localSheetId="8">#REF!</definedName>
    <definedName name="ho" localSheetId="2">#REF!</definedName>
    <definedName name="ho" localSheetId="9">#REF!</definedName>
    <definedName name="ho" localSheetId="15">#REF!</definedName>
    <definedName name="ho" localSheetId="1">#REF!</definedName>
    <definedName name="ho" localSheetId="41">#REF!</definedName>
    <definedName name="ho" localSheetId="53">#REF!</definedName>
    <definedName name="ho" localSheetId="37">'Op risk'!#REF!</definedName>
    <definedName name="ho">#REF!</definedName>
    <definedName name="IM">'[4]Lists-Aux'!$Q:$Q</definedName>
    <definedName name="Input1Area" localSheetId="23">[8]Input!$B$2:$C$20</definedName>
    <definedName name="Input1Area">[9]Input!$B$2:$C$20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4">#REF!</definedName>
    <definedName name="JedenRadekPodSestavou" localSheetId="5">#REF!</definedName>
    <definedName name="JedenRadekPodSestavou" localSheetId="6">#REF!</definedName>
    <definedName name="JedenRadekPodSestavou" localSheetId="7">#REF!</definedName>
    <definedName name="JedenRadekPodSestavou" localSheetId="8">#REF!</definedName>
    <definedName name="JedenRadekPodSestavou" localSheetId="2">#REF!</definedName>
    <definedName name="JedenRadekPodSestavou" localSheetId="9">#REF!</definedName>
    <definedName name="JedenRadekPodSestavou" localSheetId="15">#REF!</definedName>
    <definedName name="JedenRadekPodSestavou" localSheetId="1">#REF!</definedName>
    <definedName name="JedenRadekPodSestavou" localSheetId="41">#REF!</definedName>
    <definedName name="JedenRadekPodSestavou" localSheetId="53">#REF!</definedName>
    <definedName name="JedenRadekPodSestavou" localSheetId="37">'Op risk'!#REF!</definedName>
    <definedName name="JedenRadekPodSestavou">#REF!</definedName>
    <definedName name="JedenRadekPodSestavou_11" localSheetId="4">#REF!</definedName>
    <definedName name="JedenRadekPodSestavou_11" localSheetId="5">#REF!</definedName>
    <definedName name="JedenRadekPodSestavou_11" localSheetId="6">#REF!</definedName>
    <definedName name="JedenRadekPodSestavou_11" localSheetId="7">#REF!</definedName>
    <definedName name="JedenRadekPodSestavou_11" localSheetId="8">#REF!</definedName>
    <definedName name="JedenRadekPodSestavou_11" localSheetId="2">#REF!</definedName>
    <definedName name="JedenRadekPodSestavou_11" localSheetId="9">#REF!</definedName>
    <definedName name="JedenRadekPodSestavou_11" localSheetId="15">#REF!</definedName>
    <definedName name="JedenRadekPodSestavou_11" localSheetId="1">#REF!</definedName>
    <definedName name="JedenRadekPodSestavou_11" localSheetId="41">#REF!</definedName>
    <definedName name="JedenRadekPodSestavou_11" localSheetId="53">#REF!</definedName>
    <definedName name="JedenRadekPodSestavou_11" localSheetId="37">'Op risk'!#REF!</definedName>
    <definedName name="JedenRadekPodSestavou_11">#REF!</definedName>
    <definedName name="JedenRadekPodSestavou_2" localSheetId="4">#REF!</definedName>
    <definedName name="JedenRadekPodSestavou_2" localSheetId="5">#REF!</definedName>
    <definedName name="JedenRadekPodSestavou_2" localSheetId="6">#REF!</definedName>
    <definedName name="JedenRadekPodSestavou_2" localSheetId="7">#REF!</definedName>
    <definedName name="JedenRadekPodSestavou_2" localSheetId="8">#REF!</definedName>
    <definedName name="JedenRadekPodSestavou_2" localSheetId="2">#REF!</definedName>
    <definedName name="JedenRadekPodSestavou_2" localSheetId="9">#REF!</definedName>
    <definedName name="JedenRadekPodSestavou_2" localSheetId="15">#REF!</definedName>
    <definedName name="JedenRadekPodSestavou_2" localSheetId="1">#REF!</definedName>
    <definedName name="JedenRadekPodSestavou_2" localSheetId="41">#REF!</definedName>
    <definedName name="JedenRadekPodSestavou_2" localSheetId="53">#REF!</definedName>
    <definedName name="JedenRadekPodSestavou_2" localSheetId="37">'Op risk'!#REF!</definedName>
    <definedName name="JedenRadekPodSestavou_2">#REF!</definedName>
    <definedName name="JedenRadekPodSestavou_28" localSheetId="4">#REF!</definedName>
    <definedName name="JedenRadekPodSestavou_28" localSheetId="5">#REF!</definedName>
    <definedName name="JedenRadekPodSestavou_28" localSheetId="6">#REF!</definedName>
    <definedName name="JedenRadekPodSestavou_28" localSheetId="7">#REF!</definedName>
    <definedName name="JedenRadekPodSestavou_28" localSheetId="8">#REF!</definedName>
    <definedName name="JedenRadekPodSestavou_28" localSheetId="2">#REF!</definedName>
    <definedName name="JedenRadekPodSestavou_28" localSheetId="9">#REF!</definedName>
    <definedName name="JedenRadekPodSestavou_28" localSheetId="15">#REF!</definedName>
    <definedName name="JedenRadekPodSestavou_28" localSheetId="1">#REF!</definedName>
    <definedName name="JedenRadekPodSestavou_28" localSheetId="41">#REF!</definedName>
    <definedName name="JedenRadekPodSestavou_28" localSheetId="53">#REF!</definedName>
    <definedName name="JedenRadekPodSestavou_28" localSheetId="37">'Op risk'!#REF!</definedName>
    <definedName name="JedenRadekPodSestavou_28">#REF!</definedName>
    <definedName name="JedenRadekVedleSestavy" localSheetId="4">#REF!</definedName>
    <definedName name="JedenRadekVedleSestavy" localSheetId="5">#REF!</definedName>
    <definedName name="JedenRadekVedleSestavy" localSheetId="6">#REF!</definedName>
    <definedName name="JedenRadekVedleSestavy" localSheetId="7">#REF!</definedName>
    <definedName name="JedenRadekVedleSestavy" localSheetId="8">#REF!</definedName>
    <definedName name="JedenRadekVedleSestavy" localSheetId="2">#REF!</definedName>
    <definedName name="JedenRadekVedleSestavy" localSheetId="9">#REF!</definedName>
    <definedName name="JedenRadekVedleSestavy" localSheetId="15">#REF!</definedName>
    <definedName name="JedenRadekVedleSestavy" localSheetId="1">#REF!</definedName>
    <definedName name="JedenRadekVedleSestavy" localSheetId="41">#REF!</definedName>
    <definedName name="JedenRadekVedleSestavy" localSheetId="53">#REF!</definedName>
    <definedName name="JedenRadekVedleSestavy" localSheetId="37">'Op risk'!#REF!</definedName>
    <definedName name="JedenRadekVedleSestavy">#REF!</definedName>
    <definedName name="JedenRadekVedleSestavy_11" localSheetId="4">#REF!</definedName>
    <definedName name="JedenRadekVedleSestavy_11" localSheetId="5">#REF!</definedName>
    <definedName name="JedenRadekVedleSestavy_11" localSheetId="6">#REF!</definedName>
    <definedName name="JedenRadekVedleSestavy_11" localSheetId="7">#REF!</definedName>
    <definedName name="JedenRadekVedleSestavy_11" localSheetId="8">#REF!</definedName>
    <definedName name="JedenRadekVedleSestavy_11" localSheetId="2">#REF!</definedName>
    <definedName name="JedenRadekVedleSestavy_11" localSheetId="9">#REF!</definedName>
    <definedName name="JedenRadekVedleSestavy_11" localSheetId="15">#REF!</definedName>
    <definedName name="JedenRadekVedleSestavy_11" localSheetId="1">#REF!</definedName>
    <definedName name="JedenRadekVedleSestavy_11" localSheetId="41">#REF!</definedName>
    <definedName name="JedenRadekVedleSestavy_11" localSheetId="53">#REF!</definedName>
    <definedName name="JedenRadekVedleSestavy_11" localSheetId="37">'Op risk'!#REF!</definedName>
    <definedName name="JedenRadekVedleSestavy_11">#REF!</definedName>
    <definedName name="JedenRadekVedleSestavy_2" localSheetId="4">#REF!</definedName>
    <definedName name="JedenRadekVedleSestavy_2" localSheetId="5">#REF!</definedName>
    <definedName name="JedenRadekVedleSestavy_2" localSheetId="6">#REF!</definedName>
    <definedName name="JedenRadekVedleSestavy_2" localSheetId="7">#REF!</definedName>
    <definedName name="JedenRadekVedleSestavy_2" localSheetId="8">#REF!</definedName>
    <definedName name="JedenRadekVedleSestavy_2" localSheetId="2">#REF!</definedName>
    <definedName name="JedenRadekVedleSestavy_2" localSheetId="9">#REF!</definedName>
    <definedName name="JedenRadekVedleSestavy_2" localSheetId="15">#REF!</definedName>
    <definedName name="JedenRadekVedleSestavy_2" localSheetId="1">#REF!</definedName>
    <definedName name="JedenRadekVedleSestavy_2" localSheetId="41">#REF!</definedName>
    <definedName name="JedenRadekVedleSestavy_2" localSheetId="53">#REF!</definedName>
    <definedName name="JedenRadekVedleSestavy_2" localSheetId="37">'Op risk'!#REF!</definedName>
    <definedName name="JedenRadekVedleSestavy_2">#REF!</definedName>
    <definedName name="JedenRadekVedleSestavy_28" localSheetId="4">#REF!</definedName>
    <definedName name="JedenRadekVedleSestavy_28" localSheetId="5">#REF!</definedName>
    <definedName name="JedenRadekVedleSestavy_28" localSheetId="6">#REF!</definedName>
    <definedName name="JedenRadekVedleSestavy_28" localSheetId="7">#REF!</definedName>
    <definedName name="JedenRadekVedleSestavy_28" localSheetId="8">#REF!</definedName>
    <definedName name="JedenRadekVedleSestavy_28" localSheetId="2">#REF!</definedName>
    <definedName name="JedenRadekVedleSestavy_28" localSheetId="9">#REF!</definedName>
    <definedName name="JedenRadekVedleSestavy_28" localSheetId="15">#REF!</definedName>
    <definedName name="JedenRadekVedleSestavy_28" localSheetId="1">#REF!</definedName>
    <definedName name="JedenRadekVedleSestavy_28" localSheetId="41">#REF!</definedName>
    <definedName name="JedenRadekVedleSestavy_28" localSheetId="53">#REF!</definedName>
    <definedName name="JedenRadekVedleSestavy_28" localSheetId="37">'Op risk'!#REF!</definedName>
    <definedName name="JedenRadekVedleSestavy_28">#REF!</definedName>
    <definedName name="kk">'[12]List details'!$C$5:$C$8</definedName>
    <definedName name="ll">'[12]List details'!$C$5:$C$8</definedName>
    <definedName name="lmc" localSheetId="31">#REF!</definedName>
    <definedName name="lmc" localSheetId="19">#REF!</definedName>
    <definedName name="lmc" localSheetId="11">#REF!</definedName>
    <definedName name="lmc" localSheetId="44">#REF!</definedName>
    <definedName name="lmc" localSheetId="42">#REF!</definedName>
    <definedName name="lmc" localSheetId="51">#REF!</definedName>
    <definedName name="lmc" localSheetId="22">#REF!</definedName>
    <definedName name="lmc" localSheetId="23">#REF!</definedName>
    <definedName name="lmc" localSheetId="4">#REF!</definedName>
    <definedName name="lmc" localSheetId="5">#REF!</definedName>
    <definedName name="lmc" localSheetId="6">#REF!</definedName>
    <definedName name="lmc" localSheetId="7">#REF!</definedName>
    <definedName name="lmc" localSheetId="8">#REF!</definedName>
    <definedName name="lmc" localSheetId="2">#REF!</definedName>
    <definedName name="lmc" localSheetId="9">#REF!</definedName>
    <definedName name="lmc" localSheetId="14">#REF!</definedName>
    <definedName name="lmc" localSheetId="15">#REF!</definedName>
    <definedName name="lmc" localSheetId="18">#REF!</definedName>
    <definedName name="lmc" localSheetId="60">#REF!</definedName>
    <definedName name="lmc" localSheetId="61">#REF!</definedName>
    <definedName name="lmc" localSheetId="1">#REF!</definedName>
    <definedName name="lmc" localSheetId="41">#REF!</definedName>
    <definedName name="lmc" localSheetId="45">#REF!</definedName>
    <definedName name="lmc" localSheetId="37">'Op risk'!#REF!</definedName>
    <definedName name="lmc" localSheetId="43">#REF!</definedName>
    <definedName name="lmc" localSheetId="10">#REF!</definedName>
    <definedName name="lmc" localSheetId="65">#REF!</definedName>
    <definedName name="lmc" localSheetId="30">#REF!</definedName>
    <definedName name="lmc">#REF!</definedName>
    <definedName name="MaxOblastTabulky" localSheetId="4">#REF!</definedName>
    <definedName name="MaxOblastTabulky" localSheetId="5">#REF!</definedName>
    <definedName name="MaxOblastTabulky" localSheetId="6">#REF!</definedName>
    <definedName name="MaxOblastTabulky" localSheetId="7">#REF!</definedName>
    <definedName name="MaxOblastTabulky" localSheetId="8">#REF!</definedName>
    <definedName name="MaxOblastTabulky" localSheetId="2">#REF!</definedName>
    <definedName name="MaxOblastTabulky" localSheetId="9">#REF!</definedName>
    <definedName name="MaxOblastTabulky" localSheetId="15">#REF!</definedName>
    <definedName name="MaxOblastTabulky" localSheetId="1">#REF!</definedName>
    <definedName name="MaxOblastTabulky" localSheetId="41">#REF!</definedName>
    <definedName name="MaxOblastTabulky" localSheetId="53">#REF!</definedName>
    <definedName name="MaxOblastTabulky" localSheetId="37">'Op risk'!#REF!</definedName>
    <definedName name="MaxOblastTabulky">#REF!</definedName>
    <definedName name="MaxOblastTabulky_11" localSheetId="4">#REF!</definedName>
    <definedName name="MaxOblastTabulky_11" localSheetId="5">#REF!</definedName>
    <definedName name="MaxOblastTabulky_11" localSheetId="6">#REF!</definedName>
    <definedName name="MaxOblastTabulky_11" localSheetId="7">#REF!</definedName>
    <definedName name="MaxOblastTabulky_11" localSheetId="8">#REF!</definedName>
    <definedName name="MaxOblastTabulky_11" localSheetId="2">#REF!</definedName>
    <definedName name="MaxOblastTabulky_11" localSheetId="9">#REF!</definedName>
    <definedName name="MaxOblastTabulky_11" localSheetId="15">#REF!</definedName>
    <definedName name="MaxOblastTabulky_11" localSheetId="1">#REF!</definedName>
    <definedName name="MaxOblastTabulky_11" localSheetId="41">#REF!</definedName>
    <definedName name="MaxOblastTabulky_11" localSheetId="53">#REF!</definedName>
    <definedName name="MaxOblastTabulky_11" localSheetId="37">'Op risk'!#REF!</definedName>
    <definedName name="MaxOblastTabulky_11">#REF!</definedName>
    <definedName name="MaxOblastTabulky_2" localSheetId="4">#REF!</definedName>
    <definedName name="MaxOblastTabulky_2" localSheetId="5">#REF!</definedName>
    <definedName name="MaxOblastTabulky_2" localSheetId="6">#REF!</definedName>
    <definedName name="MaxOblastTabulky_2" localSheetId="7">#REF!</definedName>
    <definedName name="MaxOblastTabulky_2" localSheetId="8">#REF!</definedName>
    <definedName name="MaxOblastTabulky_2" localSheetId="2">#REF!</definedName>
    <definedName name="MaxOblastTabulky_2" localSheetId="9">#REF!</definedName>
    <definedName name="MaxOblastTabulky_2" localSheetId="15">#REF!</definedName>
    <definedName name="MaxOblastTabulky_2" localSheetId="1">#REF!</definedName>
    <definedName name="MaxOblastTabulky_2" localSheetId="41">#REF!</definedName>
    <definedName name="MaxOblastTabulky_2" localSheetId="53">#REF!</definedName>
    <definedName name="MaxOblastTabulky_2" localSheetId="37">'Op risk'!#REF!</definedName>
    <definedName name="MaxOblastTabulky_2">#REF!</definedName>
    <definedName name="MaxOblastTabulky_28" localSheetId="4">#REF!</definedName>
    <definedName name="MaxOblastTabulky_28" localSheetId="5">#REF!</definedName>
    <definedName name="MaxOblastTabulky_28" localSheetId="6">#REF!</definedName>
    <definedName name="MaxOblastTabulky_28" localSheetId="7">#REF!</definedName>
    <definedName name="MaxOblastTabulky_28" localSheetId="8">#REF!</definedName>
    <definedName name="MaxOblastTabulky_28" localSheetId="2">#REF!</definedName>
    <definedName name="MaxOblastTabulky_28" localSheetId="9">#REF!</definedName>
    <definedName name="MaxOblastTabulky_28" localSheetId="15">#REF!</definedName>
    <definedName name="MaxOblastTabulky_28" localSheetId="1">#REF!</definedName>
    <definedName name="MaxOblastTabulky_28" localSheetId="41">#REF!</definedName>
    <definedName name="MaxOblastTabulky_28" localSheetId="53">#REF!</definedName>
    <definedName name="MaxOblastTabulky_28" localSheetId="37">'Op risk'!#REF!</definedName>
    <definedName name="MaxOblastTabulky_28">#REF!</definedName>
    <definedName name="MC">'[6]Lists-Aux'!$C:$C</definedName>
    <definedName name="Members">[6]Members!$D$3:E$2992</definedName>
    <definedName name="MemberStatereporting">[13]Lists!$B$2:$B$29</definedName>
    <definedName name="OblastDat2" localSheetId="4">#REF!</definedName>
    <definedName name="OblastDat2" localSheetId="5">#REF!</definedName>
    <definedName name="OblastDat2" localSheetId="6">#REF!</definedName>
    <definedName name="OblastDat2" localSheetId="7">#REF!</definedName>
    <definedName name="OblastDat2" localSheetId="8">#REF!</definedName>
    <definedName name="OblastDat2" localSheetId="2">#REF!</definedName>
    <definedName name="OblastDat2" localSheetId="9">#REF!</definedName>
    <definedName name="OblastDat2" localSheetId="15">#REF!</definedName>
    <definedName name="OblastDat2" localSheetId="1">#REF!</definedName>
    <definedName name="OblastDat2" localSheetId="41">#REF!</definedName>
    <definedName name="OblastDat2" localSheetId="53">#REF!</definedName>
    <definedName name="OblastDat2" localSheetId="37">'Op risk'!#REF!</definedName>
    <definedName name="OblastDat2">#REF!</definedName>
    <definedName name="OblastDat2_11" localSheetId="4">#REF!</definedName>
    <definedName name="OblastDat2_11" localSheetId="5">#REF!</definedName>
    <definedName name="OblastDat2_11" localSheetId="6">#REF!</definedName>
    <definedName name="OblastDat2_11" localSheetId="7">#REF!</definedName>
    <definedName name="OblastDat2_11" localSheetId="8">#REF!</definedName>
    <definedName name="OblastDat2_11" localSheetId="2">#REF!</definedName>
    <definedName name="OblastDat2_11" localSheetId="9">#REF!</definedName>
    <definedName name="OblastDat2_11" localSheetId="15">#REF!</definedName>
    <definedName name="OblastDat2_11" localSheetId="1">#REF!</definedName>
    <definedName name="OblastDat2_11" localSheetId="41">#REF!</definedName>
    <definedName name="OblastDat2_11" localSheetId="53">#REF!</definedName>
    <definedName name="OblastDat2_11" localSheetId="37">'Op risk'!#REF!</definedName>
    <definedName name="OblastDat2_11">#REF!</definedName>
    <definedName name="OblastDat2_2" localSheetId="4">#REF!</definedName>
    <definedName name="OblastDat2_2" localSheetId="5">#REF!</definedName>
    <definedName name="OblastDat2_2" localSheetId="6">#REF!</definedName>
    <definedName name="OblastDat2_2" localSheetId="7">#REF!</definedName>
    <definedName name="OblastDat2_2" localSheetId="8">#REF!</definedName>
    <definedName name="OblastDat2_2" localSheetId="2">#REF!</definedName>
    <definedName name="OblastDat2_2" localSheetId="9">#REF!</definedName>
    <definedName name="OblastDat2_2" localSheetId="15">#REF!</definedName>
    <definedName name="OblastDat2_2" localSheetId="1">#REF!</definedName>
    <definedName name="OblastDat2_2" localSheetId="41">#REF!</definedName>
    <definedName name="OblastDat2_2" localSheetId="53">#REF!</definedName>
    <definedName name="OblastDat2_2" localSheetId="37">'Op risk'!#REF!</definedName>
    <definedName name="OblastDat2_2">#REF!</definedName>
    <definedName name="OblastDat2_28" localSheetId="4">#REF!</definedName>
    <definedName name="OblastDat2_28" localSheetId="5">#REF!</definedName>
    <definedName name="OblastDat2_28" localSheetId="6">#REF!</definedName>
    <definedName name="OblastDat2_28" localSheetId="7">#REF!</definedName>
    <definedName name="OblastDat2_28" localSheetId="8">#REF!</definedName>
    <definedName name="OblastDat2_28" localSheetId="2">#REF!</definedName>
    <definedName name="OblastDat2_28" localSheetId="9">#REF!</definedName>
    <definedName name="OblastDat2_28" localSheetId="15">#REF!</definedName>
    <definedName name="OblastDat2_28" localSheetId="1">#REF!</definedName>
    <definedName name="OblastDat2_28" localSheetId="41">#REF!</definedName>
    <definedName name="OblastDat2_28" localSheetId="53">#REF!</definedName>
    <definedName name="OblastDat2_28" localSheetId="37">'Op risk'!#REF!</definedName>
    <definedName name="OblastDat2_28">#REF!</definedName>
    <definedName name="OblastNadpisuRadku" localSheetId="4">#REF!</definedName>
    <definedName name="OblastNadpisuRadku" localSheetId="5">#REF!</definedName>
    <definedName name="OblastNadpisuRadku" localSheetId="6">#REF!</definedName>
    <definedName name="OblastNadpisuRadku" localSheetId="7">#REF!</definedName>
    <definedName name="OblastNadpisuRadku" localSheetId="8">#REF!</definedName>
    <definedName name="OblastNadpisuRadku" localSheetId="2">#REF!</definedName>
    <definedName name="OblastNadpisuRadku" localSheetId="9">#REF!</definedName>
    <definedName name="OblastNadpisuRadku" localSheetId="15">#REF!</definedName>
    <definedName name="OblastNadpisuRadku" localSheetId="1">#REF!</definedName>
    <definedName name="OblastNadpisuRadku" localSheetId="41">#REF!</definedName>
    <definedName name="OblastNadpisuRadku" localSheetId="53">#REF!</definedName>
    <definedName name="OblastNadpisuRadku" localSheetId="37">'Op risk'!#REF!</definedName>
    <definedName name="OblastNadpisuRadku">#REF!</definedName>
    <definedName name="OblastNadpisuRadku_11" localSheetId="4">#REF!</definedName>
    <definedName name="OblastNadpisuRadku_11" localSheetId="5">#REF!</definedName>
    <definedName name="OblastNadpisuRadku_11" localSheetId="6">#REF!</definedName>
    <definedName name="OblastNadpisuRadku_11" localSheetId="7">#REF!</definedName>
    <definedName name="OblastNadpisuRadku_11" localSheetId="8">#REF!</definedName>
    <definedName name="OblastNadpisuRadku_11" localSheetId="2">#REF!</definedName>
    <definedName name="OblastNadpisuRadku_11" localSheetId="9">#REF!</definedName>
    <definedName name="OblastNadpisuRadku_11" localSheetId="15">#REF!</definedName>
    <definedName name="OblastNadpisuRadku_11" localSheetId="1">#REF!</definedName>
    <definedName name="OblastNadpisuRadku_11" localSheetId="41">#REF!</definedName>
    <definedName name="OblastNadpisuRadku_11" localSheetId="53">#REF!</definedName>
    <definedName name="OblastNadpisuRadku_11" localSheetId="37">'Op risk'!#REF!</definedName>
    <definedName name="OblastNadpisuRadku_11">#REF!</definedName>
    <definedName name="OblastNadpisuRadku_2" localSheetId="4">#REF!</definedName>
    <definedName name="OblastNadpisuRadku_2" localSheetId="5">#REF!</definedName>
    <definedName name="OblastNadpisuRadku_2" localSheetId="6">#REF!</definedName>
    <definedName name="OblastNadpisuRadku_2" localSheetId="7">#REF!</definedName>
    <definedName name="OblastNadpisuRadku_2" localSheetId="8">#REF!</definedName>
    <definedName name="OblastNadpisuRadku_2" localSheetId="2">#REF!</definedName>
    <definedName name="OblastNadpisuRadku_2" localSheetId="9">#REF!</definedName>
    <definedName name="OblastNadpisuRadku_2" localSheetId="15">#REF!</definedName>
    <definedName name="OblastNadpisuRadku_2" localSheetId="1">#REF!</definedName>
    <definedName name="OblastNadpisuRadku_2" localSheetId="41">#REF!</definedName>
    <definedName name="OblastNadpisuRadku_2" localSheetId="53">#REF!</definedName>
    <definedName name="OblastNadpisuRadku_2" localSheetId="37">'Op risk'!#REF!</definedName>
    <definedName name="OblastNadpisuRadku_2">#REF!</definedName>
    <definedName name="OblastNadpisuRadku_28" localSheetId="4">#REF!</definedName>
    <definedName name="OblastNadpisuRadku_28" localSheetId="5">#REF!</definedName>
    <definedName name="OblastNadpisuRadku_28" localSheetId="6">#REF!</definedName>
    <definedName name="OblastNadpisuRadku_28" localSheetId="7">#REF!</definedName>
    <definedName name="OblastNadpisuRadku_28" localSheetId="8">#REF!</definedName>
    <definedName name="OblastNadpisuRadku_28" localSheetId="2">#REF!</definedName>
    <definedName name="OblastNadpisuRadku_28" localSheetId="9">#REF!</definedName>
    <definedName name="OblastNadpisuRadku_28" localSheetId="15">#REF!</definedName>
    <definedName name="OblastNadpisuRadku_28" localSheetId="1">#REF!</definedName>
    <definedName name="OblastNadpisuRadku_28" localSheetId="41">#REF!</definedName>
    <definedName name="OblastNadpisuRadku_28" localSheetId="53">#REF!</definedName>
    <definedName name="OblastNadpisuRadku_28" localSheetId="37">'Op risk'!#REF!</definedName>
    <definedName name="OblastNadpisuRadku_28">#REF!</definedName>
    <definedName name="OblastNadpisuSloupcu" localSheetId="4">#REF!</definedName>
    <definedName name="OblastNadpisuSloupcu" localSheetId="5">#REF!</definedName>
    <definedName name="OblastNadpisuSloupcu" localSheetId="6">#REF!</definedName>
    <definedName name="OblastNadpisuSloupcu" localSheetId="7">#REF!</definedName>
    <definedName name="OblastNadpisuSloupcu" localSheetId="8">#REF!</definedName>
    <definedName name="OblastNadpisuSloupcu" localSheetId="2">#REF!</definedName>
    <definedName name="OblastNadpisuSloupcu" localSheetId="9">#REF!</definedName>
    <definedName name="OblastNadpisuSloupcu" localSheetId="15">#REF!</definedName>
    <definedName name="OblastNadpisuSloupcu" localSheetId="1">#REF!</definedName>
    <definedName name="OblastNadpisuSloupcu" localSheetId="41">#REF!</definedName>
    <definedName name="OblastNadpisuSloupcu" localSheetId="53">#REF!</definedName>
    <definedName name="OblastNadpisuSloupcu" localSheetId="37">'Op risk'!#REF!</definedName>
    <definedName name="OblastNadpisuSloupcu">#REF!</definedName>
    <definedName name="OblastNadpisuSloupcu_11" localSheetId="4">#REF!</definedName>
    <definedName name="OblastNadpisuSloupcu_11" localSheetId="5">#REF!</definedName>
    <definedName name="OblastNadpisuSloupcu_11" localSheetId="6">#REF!</definedName>
    <definedName name="OblastNadpisuSloupcu_11" localSheetId="7">#REF!</definedName>
    <definedName name="OblastNadpisuSloupcu_11" localSheetId="8">#REF!</definedName>
    <definedName name="OblastNadpisuSloupcu_11" localSheetId="2">#REF!</definedName>
    <definedName name="OblastNadpisuSloupcu_11" localSheetId="9">#REF!</definedName>
    <definedName name="OblastNadpisuSloupcu_11" localSheetId="15">#REF!</definedName>
    <definedName name="OblastNadpisuSloupcu_11" localSheetId="1">#REF!</definedName>
    <definedName name="OblastNadpisuSloupcu_11" localSheetId="41">#REF!</definedName>
    <definedName name="OblastNadpisuSloupcu_11" localSheetId="53">#REF!</definedName>
    <definedName name="OblastNadpisuSloupcu_11" localSheetId="37">'Op risk'!#REF!</definedName>
    <definedName name="OblastNadpisuSloupcu_11">#REF!</definedName>
    <definedName name="OblastNadpisuSloupcu_2" localSheetId="4">#REF!</definedName>
    <definedName name="OblastNadpisuSloupcu_2" localSheetId="5">#REF!</definedName>
    <definedName name="OblastNadpisuSloupcu_2" localSheetId="6">#REF!</definedName>
    <definedName name="OblastNadpisuSloupcu_2" localSheetId="7">#REF!</definedName>
    <definedName name="OblastNadpisuSloupcu_2" localSheetId="8">#REF!</definedName>
    <definedName name="OblastNadpisuSloupcu_2" localSheetId="2">#REF!</definedName>
    <definedName name="OblastNadpisuSloupcu_2" localSheetId="9">#REF!</definedName>
    <definedName name="OblastNadpisuSloupcu_2" localSheetId="15">#REF!</definedName>
    <definedName name="OblastNadpisuSloupcu_2" localSheetId="1">#REF!</definedName>
    <definedName name="OblastNadpisuSloupcu_2" localSheetId="41">#REF!</definedName>
    <definedName name="OblastNadpisuSloupcu_2" localSheetId="53">#REF!</definedName>
    <definedName name="OblastNadpisuSloupcu_2" localSheetId="37">'Op risk'!#REF!</definedName>
    <definedName name="OblastNadpisuSloupcu_2">#REF!</definedName>
    <definedName name="OblastNadpisuSloupcu_28" localSheetId="4">#REF!</definedName>
    <definedName name="OblastNadpisuSloupcu_28" localSheetId="5">#REF!</definedName>
    <definedName name="OblastNadpisuSloupcu_28" localSheetId="6">#REF!</definedName>
    <definedName name="OblastNadpisuSloupcu_28" localSheetId="7">#REF!</definedName>
    <definedName name="OblastNadpisuSloupcu_28" localSheetId="8">#REF!</definedName>
    <definedName name="OblastNadpisuSloupcu_28" localSheetId="2">#REF!</definedName>
    <definedName name="OblastNadpisuSloupcu_28" localSheetId="9">#REF!</definedName>
    <definedName name="OblastNadpisuSloupcu_28" localSheetId="15">#REF!</definedName>
    <definedName name="OblastNadpisuSloupcu_28" localSheetId="1">#REF!</definedName>
    <definedName name="OblastNadpisuSloupcu_28" localSheetId="41">#REF!</definedName>
    <definedName name="OblastNadpisuSloupcu_28" localSheetId="53">#REF!</definedName>
    <definedName name="OblastNadpisuSloupcu_28" localSheetId="37">'Op risk'!#REF!</definedName>
    <definedName name="OblastNadpisuSloupcu_28">#REF!</definedName>
    <definedName name="OpRisk" localSheetId="4">#REF!</definedName>
    <definedName name="OpRisk" localSheetId="5">#REF!</definedName>
    <definedName name="OpRisk" localSheetId="6">#REF!</definedName>
    <definedName name="OpRisk" localSheetId="7">#REF!</definedName>
    <definedName name="OpRisk" localSheetId="8">#REF!</definedName>
    <definedName name="OpRisk" localSheetId="2">#REF!</definedName>
    <definedName name="OpRisk" localSheetId="9">#REF!</definedName>
    <definedName name="OpRisk" localSheetId="15">#REF!</definedName>
    <definedName name="OpRisk" localSheetId="1">#REF!</definedName>
    <definedName name="OpRisk" localSheetId="41">#REF!</definedName>
    <definedName name="OpRisk" localSheetId="37">'Op risk'!#REF!</definedName>
    <definedName name="OpRisk">#REF!</definedName>
    <definedName name="PCT">'[4]Lists-Aux'!$U:$U</definedName>
    <definedName name="PI">'[4]Lists-Aux'!$V:$V</definedName>
    <definedName name="PL">'[4]Lists-Aux'!$W:$W</definedName>
    <definedName name="PR">'[4]Lists-Aux'!$X:$X</definedName>
    <definedName name="_xlnm.Print_Area" localSheetId="31">'Banking book VaR'!$A$1:$G$17</definedName>
    <definedName name="_xlnm.Print_Area" localSheetId="19">'BB Equity'!$A$1:$G$16</definedName>
    <definedName name="_xlnm.Print_Area" localSheetId="0">'Cover sheet'!$B$3:$C$93</definedName>
    <definedName name="_xlnm.Print_Area" localSheetId="42">'EU AE'!$A$1:$S$73</definedName>
    <definedName name="_xlnm.Print_Area" localSheetId="49">'EU CC1'!$A$1:$F$130</definedName>
    <definedName name="_xlnm.Print_Area" localSheetId="50">'EU CC2 '!$A$1:$F$42</definedName>
    <definedName name="_xlnm.Print_Area" localSheetId="51">'EU CCA'!$A$1:$I$55</definedName>
    <definedName name="_xlnm.Print_Area" localSheetId="20">'EU CCR1'!$A$1:$K$25</definedName>
    <definedName name="_xlnm.Print_Area" localSheetId="21">'EU CCR2'!$A$1:$H$19</definedName>
    <definedName name="_xlnm.Print_Area" localSheetId="22">'EU CCR3'!$A$1:$I$24</definedName>
    <definedName name="_xlnm.Print_Area" localSheetId="23">'EU CCR4'!$A$1:$T$173</definedName>
    <definedName name="_xlnm.Print_Area" localSheetId="24">'EU CCR5'!$A$1:$K$36</definedName>
    <definedName name="_xlnm.Print_Area" localSheetId="25">'EU CCR6'!$A$1:$H$21</definedName>
    <definedName name="_xlnm.Print_Area" localSheetId="47">'EU CCR7'!$A$1:$D$20</definedName>
    <definedName name="_xlnm.Print_Area" localSheetId="26">'EU CCR8'!$A$1:$H$32</definedName>
    <definedName name="_xlnm.Print_Area" localSheetId="55">'EU CCyB1'!$A$1:$O$25</definedName>
    <definedName name="_xlnm.Print_Area" localSheetId="56">'EU CCyB2'!$A$1:$D$19</definedName>
    <definedName name="_xlnm.Print_Area" localSheetId="4">'EU CQ1'!$A$1:$L$42</definedName>
    <definedName name="_xlnm.Print_Area" localSheetId="5">'EU CQ3'!$A$1:$O$68</definedName>
    <definedName name="_xlnm.Print_Area" localSheetId="6">'EU CQ4'!$A$1:$J$66</definedName>
    <definedName name="_xlnm.Print_Area" localSheetId="7">'EU CQ5'!$A$1:$I$62</definedName>
    <definedName name="_xlnm.Print_Area" localSheetId="8">'EU CQ7'!$A$1:$H$19</definedName>
    <definedName name="_xlnm.Print_Area" localSheetId="2">'EU CR1'!$A$1:$R$67</definedName>
    <definedName name="_xlnm.Print_Area" localSheetId="3">'EU CR1-A'!$A$1:$I$21</definedName>
    <definedName name="_xlnm.Print_Area" localSheetId="9">'EU CR3'!$A$1:$H$27</definedName>
    <definedName name="_xlnm.Print_Area" localSheetId="12">'EU CR4'!$A$1:$I$42</definedName>
    <definedName name="_xlnm.Print_Area" localSheetId="13">'EU CR5'!$A$1:$O$41</definedName>
    <definedName name="_xlnm.Print_Area" localSheetId="14">'EU CR6'!$A$1:$O$588</definedName>
    <definedName name="_xlnm.Print_Area" localSheetId="15">'EU CR6-A'!$A$1:$H$43</definedName>
    <definedName name="_xlnm.Print_Area" localSheetId="16">'EU CR7'!$A$1:$H$30</definedName>
    <definedName name="_xlnm.Print_Area" localSheetId="17">'EU CR7-A'!$A$1:$Q$75</definedName>
    <definedName name="_xlnm.Print_Area" localSheetId="46">'EU CR8'!$A$1:$D$20</definedName>
    <definedName name="_xlnm.Print_Area" localSheetId="18">'EU CR9'!$A$1:$I$580</definedName>
    <definedName name="_xlnm.Print_Area" localSheetId="71">'EU ESG 1'!$A$1:$R$66</definedName>
    <definedName name="_xlnm.Print_Area" localSheetId="72">'EU ESG 2'!$A$1:$R$19</definedName>
    <definedName name="_xlnm.Print_Area" localSheetId="73">'EU ESG 4'!$A$1:$G$8</definedName>
    <definedName name="_xlnm.Print_Area" localSheetId="74">'EU ESG 5'!$A$1:$P$22</definedName>
    <definedName name="_xlnm.Print_Area" localSheetId="60">'EU INS1'!$A$1:$D$11</definedName>
    <definedName name="_xlnm.Print_Area" localSheetId="61">'EU INS2'!$A$1:$D$8</definedName>
    <definedName name="_xlnm.Print_Area" localSheetId="1">'EU KM1'!$A$1:$H$53</definedName>
    <definedName name="_xlnm.Print_Area" localSheetId="39">'EU LIQ1'!$A$1:$K$50</definedName>
    <definedName name="_xlnm.Print_Area" localSheetId="57">'EU LR1'!$A$1:$E$26</definedName>
    <definedName name="_xlnm.Print_Area" localSheetId="58">'EU LR2'!$A$1:$E$78</definedName>
    <definedName name="_xlnm.Print_Area" localSheetId="59">'EU LR3'!$A$1:$E$24</definedName>
    <definedName name="_xlnm.Print_Area" localSheetId="33">'EU MR1'!$A$1:$E$22</definedName>
    <definedName name="_xlnm.Print_Area" localSheetId="48">'EU MR2-B'!$A$1:$G$24</definedName>
    <definedName name="_xlnm.Print_Area" localSheetId="35">'EU MR3'!$A$1:$E$32</definedName>
    <definedName name="_xlnm.Print_Area" localSheetId="45">'EU OV1'!$A$1:$F$29</definedName>
    <definedName name="_xlnm.Print_Area" localSheetId="54">'EU TLAC 1'!$A$1:$E$52</definedName>
    <definedName name="_xlnm.Print_Area" localSheetId="53">'EU TLAC3b'!$A$1:$I$35</definedName>
    <definedName name="_xlnm.Print_Area" localSheetId="37">'Op risk'!$A$1:$Q$37</definedName>
    <definedName name="_xlnm.Print_Area" localSheetId="10">'Risk class scale PD'!$A$1:$E$30</definedName>
    <definedName name="_xlnm.Print_Area" localSheetId="65">'Subs EU KM1'!$A$1:$I$51</definedName>
    <definedName name="_xlnm.Print_Area" localSheetId="30">'Trading book VaR'!$A$1:$G$29</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2">#REF!</definedName>
    <definedName name="Print_Area_MI" localSheetId="9">#REF!</definedName>
    <definedName name="Print_Area_MI" localSheetId="15">#REF!</definedName>
    <definedName name="Print_Area_MI" localSheetId="1">#REF!</definedName>
    <definedName name="Print_Area_MI" localSheetId="41">#REF!</definedName>
    <definedName name="Print_Area_MI" localSheetId="53">#REF!</definedName>
    <definedName name="Print_Area_MI" localSheetId="37">'Op risk'!#REF!</definedName>
    <definedName name="Print_Area_MI">#REF!</definedName>
    <definedName name="Print_Area_MI_11" localSheetId="4">#REF!</definedName>
    <definedName name="Print_Area_MI_11" localSheetId="5">#REF!</definedName>
    <definedName name="Print_Area_MI_11" localSheetId="6">#REF!</definedName>
    <definedName name="Print_Area_MI_11" localSheetId="7">#REF!</definedName>
    <definedName name="Print_Area_MI_11" localSheetId="8">#REF!</definedName>
    <definedName name="Print_Area_MI_11" localSheetId="2">#REF!</definedName>
    <definedName name="Print_Area_MI_11" localSheetId="9">#REF!</definedName>
    <definedName name="Print_Area_MI_11" localSheetId="15">#REF!</definedName>
    <definedName name="Print_Area_MI_11" localSheetId="1">#REF!</definedName>
    <definedName name="Print_Area_MI_11" localSheetId="41">#REF!</definedName>
    <definedName name="Print_Area_MI_11" localSheetId="53">#REF!</definedName>
    <definedName name="Print_Area_MI_11" localSheetId="37">'Op risk'!#REF!</definedName>
    <definedName name="Print_Area_MI_11">#REF!</definedName>
    <definedName name="Print_Area_MI_2" localSheetId="4">#REF!</definedName>
    <definedName name="Print_Area_MI_2" localSheetId="5">#REF!</definedName>
    <definedName name="Print_Area_MI_2" localSheetId="6">#REF!</definedName>
    <definedName name="Print_Area_MI_2" localSheetId="7">#REF!</definedName>
    <definedName name="Print_Area_MI_2" localSheetId="8">#REF!</definedName>
    <definedName name="Print_Area_MI_2" localSheetId="2">#REF!</definedName>
    <definedName name="Print_Area_MI_2" localSheetId="9">#REF!</definedName>
    <definedName name="Print_Area_MI_2" localSheetId="15">#REF!</definedName>
    <definedName name="Print_Area_MI_2" localSheetId="1">#REF!</definedName>
    <definedName name="Print_Area_MI_2" localSheetId="41">#REF!</definedName>
    <definedName name="Print_Area_MI_2" localSheetId="53">#REF!</definedName>
    <definedName name="Print_Area_MI_2" localSheetId="37">'Op risk'!#REF!</definedName>
    <definedName name="Print_Area_MI_2">#REF!</definedName>
    <definedName name="Print_Area_MI_28" localSheetId="4">#REF!</definedName>
    <definedName name="Print_Area_MI_28" localSheetId="5">#REF!</definedName>
    <definedName name="Print_Area_MI_28" localSheetId="6">#REF!</definedName>
    <definedName name="Print_Area_MI_28" localSheetId="7">#REF!</definedName>
    <definedName name="Print_Area_MI_28" localSheetId="8">#REF!</definedName>
    <definedName name="Print_Area_MI_28" localSheetId="2">#REF!</definedName>
    <definedName name="Print_Area_MI_28" localSheetId="9">#REF!</definedName>
    <definedName name="Print_Area_MI_28" localSheetId="15">#REF!</definedName>
    <definedName name="Print_Area_MI_28" localSheetId="1">#REF!</definedName>
    <definedName name="Print_Area_MI_28" localSheetId="41">#REF!</definedName>
    <definedName name="Print_Area_MI_28" localSheetId="53">#REF!</definedName>
    <definedName name="Print_Area_MI_28" localSheetId="37">'Op risk'!#REF!</definedName>
    <definedName name="Print_Area_MI_28">#REF!</definedName>
    <definedName name="_xlnm.Print_Titles" localSheetId="54">'EU TLAC 1'!$5:$6</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 localSheetId="2">#REF!</definedName>
    <definedName name="Print_Titles_MI" localSheetId="9">#REF!</definedName>
    <definedName name="Print_Titles_MI" localSheetId="15">#REF!</definedName>
    <definedName name="Print_Titles_MI" localSheetId="1">#REF!</definedName>
    <definedName name="Print_Titles_MI" localSheetId="41">#REF!</definedName>
    <definedName name="Print_Titles_MI" localSheetId="53">#REF!</definedName>
    <definedName name="Print_Titles_MI" localSheetId="37">'Op risk'!#REF!</definedName>
    <definedName name="Print_Titles_MI">#REF!</definedName>
    <definedName name="Print_Titles_MI_11" localSheetId="4">#REF!</definedName>
    <definedName name="Print_Titles_MI_11" localSheetId="5">#REF!</definedName>
    <definedName name="Print_Titles_MI_11" localSheetId="6">#REF!</definedName>
    <definedName name="Print_Titles_MI_11" localSheetId="7">#REF!</definedName>
    <definedName name="Print_Titles_MI_11" localSheetId="8">#REF!</definedName>
    <definedName name="Print_Titles_MI_11" localSheetId="2">#REF!</definedName>
    <definedName name="Print_Titles_MI_11" localSheetId="9">#REF!</definedName>
    <definedName name="Print_Titles_MI_11" localSheetId="15">#REF!</definedName>
    <definedName name="Print_Titles_MI_11" localSheetId="1">#REF!</definedName>
    <definedName name="Print_Titles_MI_11" localSheetId="41">#REF!</definedName>
    <definedName name="Print_Titles_MI_11" localSheetId="53">#REF!</definedName>
    <definedName name="Print_Titles_MI_11" localSheetId="37">'Op risk'!#REF!</definedName>
    <definedName name="Print_Titles_MI_11">#REF!</definedName>
    <definedName name="Print_Titles_MI_2" localSheetId="4">#REF!</definedName>
    <definedName name="Print_Titles_MI_2" localSheetId="5">#REF!</definedName>
    <definedName name="Print_Titles_MI_2" localSheetId="6">#REF!</definedName>
    <definedName name="Print_Titles_MI_2" localSheetId="7">#REF!</definedName>
    <definedName name="Print_Titles_MI_2" localSheetId="8">#REF!</definedName>
    <definedName name="Print_Titles_MI_2" localSheetId="2">#REF!</definedName>
    <definedName name="Print_Titles_MI_2" localSheetId="9">#REF!</definedName>
    <definedName name="Print_Titles_MI_2" localSheetId="15">#REF!</definedName>
    <definedName name="Print_Titles_MI_2" localSheetId="1">#REF!</definedName>
    <definedName name="Print_Titles_MI_2" localSheetId="41">#REF!</definedName>
    <definedName name="Print_Titles_MI_2" localSheetId="53">#REF!</definedName>
    <definedName name="Print_Titles_MI_2" localSheetId="37">'Op risk'!#REF!</definedName>
    <definedName name="Print_Titles_MI_2">#REF!</definedName>
    <definedName name="Print_Titles_MI_28" localSheetId="4">#REF!</definedName>
    <definedName name="Print_Titles_MI_28" localSheetId="5">#REF!</definedName>
    <definedName name="Print_Titles_MI_28" localSheetId="6">#REF!</definedName>
    <definedName name="Print_Titles_MI_28" localSheetId="7">#REF!</definedName>
    <definedName name="Print_Titles_MI_28" localSheetId="8">#REF!</definedName>
    <definedName name="Print_Titles_MI_28" localSheetId="2">#REF!</definedName>
    <definedName name="Print_Titles_MI_28" localSheetId="9">#REF!</definedName>
    <definedName name="Print_Titles_MI_28" localSheetId="15">#REF!</definedName>
    <definedName name="Print_Titles_MI_28" localSheetId="1">#REF!</definedName>
    <definedName name="Print_Titles_MI_28" localSheetId="41">#REF!</definedName>
    <definedName name="Print_Titles_MI_28" localSheetId="53">#REF!</definedName>
    <definedName name="Print_Titles_MI_28" localSheetId="37">'Op risk'!#REF!</definedName>
    <definedName name="Print_Titles_MI_28">#REF!</definedName>
    <definedName name="rfgf" localSheetId="4">'[1]Table 39_'!#REF!</definedName>
    <definedName name="rfgf" localSheetId="5">'[1]Table 39_'!#REF!</definedName>
    <definedName name="rfgf" localSheetId="6">'[1]Table 39_'!#REF!</definedName>
    <definedName name="rfgf" localSheetId="7">'[1]Table 39_'!#REF!</definedName>
    <definedName name="rfgf" localSheetId="8">'[1]Table 39_'!#REF!</definedName>
    <definedName name="rfgf" localSheetId="2">'[1]Table 39_'!#REF!</definedName>
    <definedName name="rfgf" localSheetId="9">'[1]Table 39_'!#REF!</definedName>
    <definedName name="rfgf" localSheetId="15">'[1]Table 39_'!#REF!</definedName>
    <definedName name="rfgf" localSheetId="1">'[1]Table 39_'!#REF!</definedName>
    <definedName name="rfgf" localSheetId="53">'[1]Table 39_'!#REF!</definedName>
    <definedName name="rfgf">'[1]Table 39_'!#REF!</definedName>
    <definedName name="RP">'[4]Lists-Aux'!$Z:$Z</definedName>
    <definedName name="rrr">[10]Members!$D$3:E$2477</definedName>
    <definedName name="RSP">'[4]Lists-Aux'!$AA:$AA</definedName>
    <definedName name="RT">'[4]Lists-Aux'!$AB:$AB</definedName>
    <definedName name="RTT">'[4]Lists-Aux'!$AC:$AC</definedName>
    <definedName name="rub" localSheetId="31">[14]About!$A$1</definedName>
    <definedName name="rub" localSheetId="19">#REF!</definedName>
    <definedName name="rub" localSheetId="11">#REF!</definedName>
    <definedName name="rub" localSheetId="44">#REF!</definedName>
    <definedName name="rub" localSheetId="42">#REF!</definedName>
    <definedName name="rub" localSheetId="51">#REF!</definedName>
    <definedName name="rub" localSheetId="22">#REF!</definedName>
    <definedName name="rub" localSheetId="23">#REF!</definedName>
    <definedName name="rub" localSheetId="4">#REF!</definedName>
    <definedName name="rub" localSheetId="5">#REF!</definedName>
    <definedName name="rub" localSheetId="6">#REF!</definedName>
    <definedName name="rub" localSheetId="7">#REF!</definedName>
    <definedName name="rub" localSheetId="8">#REF!</definedName>
    <definedName name="rub" localSheetId="2">#REF!</definedName>
    <definedName name="rub" localSheetId="9">#REF!</definedName>
    <definedName name="rub" localSheetId="14">#REF!</definedName>
    <definedName name="rub" localSheetId="15">#REF!</definedName>
    <definedName name="rub" localSheetId="18">#REF!</definedName>
    <definedName name="rub" localSheetId="60">#REF!</definedName>
    <definedName name="rub" localSheetId="61">#REF!</definedName>
    <definedName name="rub" localSheetId="1">#REF!</definedName>
    <definedName name="rub" localSheetId="41">#REF!</definedName>
    <definedName name="rub" localSheetId="45">#REF!</definedName>
    <definedName name="rub" localSheetId="37">'Op risk'!#REF!</definedName>
    <definedName name="rub" localSheetId="43">#REF!</definedName>
    <definedName name="rub" localSheetId="10">#REF!</definedName>
    <definedName name="rub" localSheetId="65">#REF!</definedName>
    <definedName name="rub" localSheetId="30">[14]About!$A$1</definedName>
    <definedName name="rub">#REF!</definedName>
    <definedName name="sk" localSheetId="51">#REF!</definedName>
    <definedName name="sk">'[15]Securitisations 2010'!$G$83</definedName>
    <definedName name="ST">'[4]Lists-Aux'!$AD:$AD</definedName>
    <definedName name="TA">'[6]Lists-Aux'!$AE:$AE</definedName>
    <definedName name="TD">'[4]Lists-Aux'!$AI:$AI</definedName>
    <definedName name="TI">'[4]Lists-Aux'!$AF:$AF</definedName>
    <definedName name="tre" localSheetId="19">#REF!</definedName>
    <definedName name="tre" localSheetId="11">#REF!</definedName>
    <definedName name="tre" localSheetId="44">#REF!</definedName>
    <definedName name="tre" localSheetId="42">#REF!</definedName>
    <definedName name="tre" localSheetId="51">#REF!</definedName>
    <definedName name="tre" localSheetId="23">#REF!</definedName>
    <definedName name="tre" localSheetId="4">#REF!</definedName>
    <definedName name="tre" localSheetId="5">#REF!</definedName>
    <definedName name="tre" localSheetId="6">#REF!</definedName>
    <definedName name="tre" localSheetId="7">#REF!</definedName>
    <definedName name="tre" localSheetId="8">#REF!</definedName>
    <definedName name="tre" localSheetId="2">#REF!</definedName>
    <definedName name="tre" localSheetId="9">#REF!</definedName>
    <definedName name="tre" localSheetId="14">#REF!</definedName>
    <definedName name="tre" localSheetId="15">#REF!</definedName>
    <definedName name="tre" localSheetId="18">#REF!</definedName>
    <definedName name="tre" localSheetId="60">#REF!</definedName>
    <definedName name="tre" localSheetId="61">#REF!</definedName>
    <definedName name="tre" localSheetId="1">#REF!</definedName>
    <definedName name="tre" localSheetId="41">#REF!</definedName>
    <definedName name="tre" localSheetId="45">#REF!</definedName>
    <definedName name="tre" localSheetId="37">'Op risk'!#REF!</definedName>
    <definedName name="tre" localSheetId="43">#REF!</definedName>
    <definedName name="tre" localSheetId="10">#REF!</definedName>
    <definedName name="tre" localSheetId="65">#REF!</definedName>
    <definedName name="tre">#REF!</definedName>
    <definedName name="UES">'[4]Lists-Aux'!$AG:$AG</definedName>
    <definedName name="Valid1" localSheetId="4">#REF!</definedName>
    <definedName name="Valid1" localSheetId="5">#REF!</definedName>
    <definedName name="Valid1" localSheetId="6">#REF!</definedName>
    <definedName name="Valid1" localSheetId="7">#REF!</definedName>
    <definedName name="Valid1" localSheetId="8">#REF!</definedName>
    <definedName name="Valid1" localSheetId="2">#REF!</definedName>
    <definedName name="Valid1" localSheetId="9">#REF!</definedName>
    <definedName name="Valid1" localSheetId="15">#REF!</definedName>
    <definedName name="Valid1" localSheetId="1">#REF!</definedName>
    <definedName name="Valid1" localSheetId="41">#REF!</definedName>
    <definedName name="Valid1" localSheetId="53">#REF!</definedName>
    <definedName name="Valid1" localSheetId="37">'Op risk'!#REF!</definedName>
    <definedName name="Valid1">#REF!</definedName>
    <definedName name="Valid2" localSheetId="4">#REF!</definedName>
    <definedName name="Valid2" localSheetId="5">#REF!</definedName>
    <definedName name="Valid2" localSheetId="6">#REF!</definedName>
    <definedName name="Valid2" localSheetId="7">#REF!</definedName>
    <definedName name="Valid2" localSheetId="8">#REF!</definedName>
    <definedName name="Valid2" localSheetId="2">#REF!</definedName>
    <definedName name="Valid2" localSheetId="9">#REF!</definedName>
    <definedName name="Valid2" localSheetId="15">#REF!</definedName>
    <definedName name="Valid2" localSheetId="1">#REF!</definedName>
    <definedName name="Valid2" localSheetId="41">#REF!</definedName>
    <definedName name="Valid2" localSheetId="53">#REF!</definedName>
    <definedName name="Valid2" localSheetId="37">'Op risk'!#REF!</definedName>
    <definedName name="Valid2">#REF!</definedName>
    <definedName name="Valid3" localSheetId="4">#REF!</definedName>
    <definedName name="Valid3" localSheetId="5">#REF!</definedName>
    <definedName name="Valid3" localSheetId="6">#REF!</definedName>
    <definedName name="Valid3" localSheetId="7">#REF!</definedName>
    <definedName name="Valid3" localSheetId="8">#REF!</definedName>
    <definedName name="Valid3" localSheetId="2">#REF!</definedName>
    <definedName name="Valid3" localSheetId="9">#REF!</definedName>
    <definedName name="Valid3" localSheetId="15">#REF!</definedName>
    <definedName name="Valid3" localSheetId="1">#REF!</definedName>
    <definedName name="Valid3" localSheetId="41">#REF!</definedName>
    <definedName name="Valid3" localSheetId="53">#REF!</definedName>
    <definedName name="Valid3" localSheetId="37">'Op risk'!#REF!</definedName>
    <definedName name="Valid3">#REF!</definedName>
    <definedName name="Valid4" localSheetId="4">#REF!</definedName>
    <definedName name="Valid4" localSheetId="5">#REF!</definedName>
    <definedName name="Valid4" localSheetId="6">#REF!</definedName>
    <definedName name="Valid4" localSheetId="7">#REF!</definedName>
    <definedName name="Valid4" localSheetId="8">#REF!</definedName>
    <definedName name="Valid4" localSheetId="2">#REF!</definedName>
    <definedName name="Valid4" localSheetId="9">#REF!</definedName>
    <definedName name="Valid4" localSheetId="15">#REF!</definedName>
    <definedName name="Valid4" localSheetId="1">#REF!</definedName>
    <definedName name="Valid4" localSheetId="41">#REF!</definedName>
    <definedName name="Valid4" localSheetId="53">#REF!</definedName>
    <definedName name="Valid4" localSheetId="37">'Op risk'!#REF!</definedName>
    <definedName name="Valid4">#REF!</definedName>
    <definedName name="Valid5" localSheetId="4">#REF!</definedName>
    <definedName name="Valid5" localSheetId="5">#REF!</definedName>
    <definedName name="Valid5" localSheetId="6">#REF!</definedName>
    <definedName name="Valid5" localSheetId="7">#REF!</definedName>
    <definedName name="Valid5" localSheetId="8">#REF!</definedName>
    <definedName name="Valid5" localSheetId="2">#REF!</definedName>
    <definedName name="Valid5" localSheetId="9">#REF!</definedName>
    <definedName name="Valid5" localSheetId="15">#REF!</definedName>
    <definedName name="Valid5" localSheetId="1">#REF!</definedName>
    <definedName name="Valid5" localSheetId="41">#REF!</definedName>
    <definedName name="Valid5" localSheetId="53">#REF!</definedName>
    <definedName name="Valid5" localSheetId="37">'Op risk'!#REF!</definedName>
    <definedName name="Valid5">#REF!</definedName>
    <definedName name="ValueColNr" localSheetId="23">[8]Input!$H$1</definedName>
    <definedName name="ValueColNr">[9]Input!$H$1</definedName>
    <definedName name="XBRL">[5]Lists!$A$17:$A$19</definedName>
    <definedName name="XX">[4]Dimensions!$B$2:$B$78</definedName>
    <definedName name="YesNo">[3]Parameters!$C$90:$C$91</definedName>
    <definedName name="YesNoBasel2">[3]Parameters!#REF!</definedName>
    <definedName name="YesNoNA" localSheetId="4">#REF!</definedName>
    <definedName name="YesNoNA" localSheetId="5">#REF!</definedName>
    <definedName name="YesNoNA" localSheetId="6">#REF!</definedName>
    <definedName name="YesNoNA" localSheetId="7">#REF!</definedName>
    <definedName name="YesNoNA" localSheetId="8">#REF!</definedName>
    <definedName name="YesNoNA" localSheetId="2">#REF!</definedName>
    <definedName name="YesNoNA" localSheetId="9">#REF!</definedName>
    <definedName name="YesNoNA" localSheetId="15">#REF!</definedName>
    <definedName name="YesNoNA" localSheetId="1">#REF!</definedName>
    <definedName name="YesNoNA" localSheetId="41">#REF!</definedName>
    <definedName name="YesNoNA" localSheetId="37">'Op risk'!#REF!</definedName>
    <definedName name="YesNoNA">#REF!</definedName>
    <definedName name="zxasdafsds" localSheetId="4">#REF!</definedName>
    <definedName name="zxasdafsds" localSheetId="5">#REF!</definedName>
    <definedName name="zxasdafsds" localSheetId="6">#REF!</definedName>
    <definedName name="zxasdafsds" localSheetId="7">#REF!</definedName>
    <definedName name="zxasdafsds" localSheetId="8">#REF!</definedName>
    <definedName name="zxasdafsds" localSheetId="2">#REF!</definedName>
    <definedName name="zxasdafsds" localSheetId="9">#REF!</definedName>
    <definedName name="zxasdafsds" localSheetId="15">#REF!</definedName>
    <definedName name="zxasdafsds" localSheetId="1">#REF!</definedName>
    <definedName name="zxasdafsds" localSheetId="41">#REF!</definedName>
    <definedName name="zxasdafsds" localSheetId="53">#REF!</definedName>
    <definedName name="zxasdafsds" localSheetId="37">'Op risk'!#REF!</definedName>
    <definedName name="zxasdafsd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222" l="1"/>
  <c r="D14" i="223"/>
  <c r="J168" i="178" l="1"/>
  <c r="G168" i="178"/>
  <c r="E168" i="178"/>
  <c r="F293" i="179"/>
  <c r="I293" i="179"/>
  <c r="H181" i="179"/>
  <c r="F181" i="179"/>
  <c r="F158" i="179"/>
  <c r="F180" i="179"/>
  <c r="F114" i="179"/>
  <c r="F136" i="179"/>
  <c r="F248" i="179"/>
  <c r="F26" i="179"/>
  <c r="G9" i="208"/>
  <c r="F9" i="208"/>
  <c r="E9" i="208"/>
  <c r="F270" i="179"/>
  <c r="F70" i="179"/>
  <c r="F292" i="179"/>
  <c r="F204" i="179"/>
  <c r="H204" i="179"/>
  <c r="F92" i="179"/>
  <c r="F48" i="179"/>
  <c r="F226" i="179"/>
  <c r="M204" i="179"/>
  <c r="J204" i="179"/>
  <c r="D9" i="208"/>
  <c r="C9" i="208"/>
  <c r="D29" i="222"/>
  <c r="D32" i="222"/>
  <c r="E38" i="107"/>
  <c r="E35" i="107"/>
  <c r="D9" i="223"/>
  <c r="H293" i="179"/>
  <c r="J293" i="179"/>
  <c r="M293" i="179"/>
  <c r="H248" i="179"/>
  <c r="J248" i="179"/>
  <c r="M248" i="179"/>
  <c r="M181" i="179"/>
  <c r="J181" i="179"/>
  <c r="H180" i="179"/>
  <c r="J180" i="179"/>
  <c r="M180" i="179"/>
  <c r="H292" i="179"/>
  <c r="J292" i="179"/>
  <c r="M292" i="179"/>
  <c r="H92" i="179"/>
  <c r="J92" i="179"/>
  <c r="M92" i="179"/>
  <c r="E14" i="223"/>
  <c r="F14" i="223"/>
  <c r="G14" i="223"/>
  <c r="H14" i="223"/>
  <c r="D13" i="223"/>
  <c r="D10" i="223"/>
  <c r="D12" i="223"/>
  <c r="D8" i="223"/>
  <c r="M226" i="179"/>
  <c r="J226" i="179"/>
  <c r="H226" i="179"/>
  <c r="H48" i="179"/>
  <c r="J48" i="179"/>
  <c r="M48" i="179"/>
  <c r="H70" i="179"/>
  <c r="J70" i="179"/>
  <c r="M70" i="179"/>
  <c r="M114" i="179"/>
  <c r="J114" i="179"/>
  <c r="H114" i="179"/>
  <c r="F29" i="222"/>
  <c r="H29" i="222"/>
  <c r="E17" i="222"/>
  <c r="F17" i="222"/>
  <c r="G17" i="222"/>
  <c r="H17" i="222"/>
  <c r="I17" i="222"/>
  <c r="D17" i="222"/>
  <c r="C32" i="222"/>
  <c r="C17" i="222"/>
  <c r="D35" i="107"/>
  <c r="D38" i="107" s="1"/>
  <c r="E22" i="107"/>
  <c r="D22" i="107"/>
  <c r="M136" i="179"/>
  <c r="J136" i="179"/>
  <c r="E18" i="26" l="1"/>
  <c r="F18" i="26"/>
  <c r="G18" i="26"/>
  <c r="H18" i="26"/>
  <c r="I18" i="26"/>
  <c r="J18" i="26"/>
  <c r="K18" i="26"/>
  <c r="L18" i="26"/>
  <c r="N18" i="26"/>
  <c r="O18" i="26"/>
  <c r="D18" i="26"/>
  <c r="I19" i="25" l="1"/>
  <c r="I18" i="25"/>
  <c r="I17" i="25"/>
  <c r="I16" i="25"/>
  <c r="I15" i="25"/>
  <c r="I14" i="25"/>
  <c r="I13" i="25"/>
  <c r="I12" i="25"/>
  <c r="I11" i="25"/>
  <c r="I10" i="25"/>
  <c r="I9" i="25"/>
  <c r="I9" i="63" l="1"/>
  <c r="I8" i="63"/>
  <c r="G10" i="63"/>
  <c r="F10" i="63"/>
  <c r="E10" i="63"/>
  <c r="D10" i="63"/>
  <c r="I10" i="63" s="1"/>
  <c r="E11" i="85" l="1"/>
  <c r="G11" i="85"/>
  <c r="H11" i="85"/>
  <c r="D11" i="85"/>
  <c r="I10" i="85"/>
  <c r="I9" i="85"/>
  <c r="I8" i="85"/>
  <c r="I11" i="85" l="1"/>
  <c r="T168" i="178" l="1"/>
  <c r="Q168" i="178"/>
  <c r="O168" i="178"/>
  <c r="P33" i="178"/>
  <c r="P25" i="178"/>
  <c r="H19" i="85"/>
  <c r="G19" i="85"/>
  <c r="E19" i="85"/>
  <c r="D19" i="85"/>
  <c r="I18" i="85"/>
  <c r="I17" i="85"/>
  <c r="I16" i="85"/>
  <c r="I36" i="25"/>
  <c r="I35" i="25"/>
  <c r="I34" i="25"/>
  <c r="I33" i="25"/>
  <c r="I32" i="25"/>
  <c r="I31" i="25"/>
  <c r="I30" i="25"/>
  <c r="I29" i="25"/>
  <c r="I28" i="25"/>
  <c r="I27" i="25"/>
  <c r="I26" i="25"/>
  <c r="F47" i="184"/>
  <c r="F16" i="184"/>
  <c r="F15" i="184"/>
  <c r="F14" i="184"/>
  <c r="I19" i="85" l="1"/>
  <c r="F27" i="117"/>
  <c r="F26" i="117"/>
  <c r="F25" i="117"/>
  <c r="F23" i="117"/>
  <c r="F22" i="117"/>
  <c r="F21" i="117"/>
  <c r="F20" i="117"/>
  <c r="F19" i="117"/>
  <c r="F18" i="117"/>
  <c r="F17" i="117"/>
  <c r="F16" i="117"/>
  <c r="F15" i="117"/>
  <c r="F14" i="117"/>
  <c r="F13" i="117"/>
  <c r="F12" i="117"/>
  <c r="F11" i="117"/>
  <c r="F10" i="117"/>
  <c r="F9" i="117"/>
  <c r="F8" i="117"/>
  <c r="F29" i="117"/>
  <c r="F28" i="117"/>
  <c r="I16" i="63" l="1"/>
  <c r="I15" i="63"/>
  <c r="G17" i="63"/>
  <c r="F17" i="63" l="1"/>
  <c r="E17" i="63"/>
  <c r="D17" i="63"/>
  <c r="I17" i="63" l="1"/>
</calcChain>
</file>

<file path=xl/sharedStrings.xml><?xml version="1.0" encoding="utf-8"?>
<sst xmlns="http://schemas.openxmlformats.org/spreadsheetml/2006/main" count="7643" uniqueCount="1926">
  <si>
    <t>Sheet name</t>
  </si>
  <si>
    <t>EU KM1</t>
  </si>
  <si>
    <t>EU KM1 – Key metrics (at consolidated group level)</t>
  </si>
  <si>
    <t>EU CR1</t>
  </si>
  <si>
    <t>EU CR1 – Performing and non-performing exposures and related provisions</t>
  </si>
  <si>
    <t>EU CR1-A</t>
  </si>
  <si>
    <t>EU CR1-A – Maturity of exposures</t>
  </si>
  <si>
    <t>EU CQ1</t>
  </si>
  <si>
    <t>EU CQ1 – Credit quality of forborne exposures</t>
  </si>
  <si>
    <t>EU CQ3</t>
  </si>
  <si>
    <t>EU CQ3 – Credit quality of performing and non-performing exposures by past due days</t>
  </si>
  <si>
    <t>EU CQ4</t>
  </si>
  <si>
    <t>EU CQ4 – Quality of non-performing exposures by geography</t>
  </si>
  <si>
    <t>EU CQ5</t>
  </si>
  <si>
    <t>EU CQ5 – Credit quality of loans and advances to non-financial corporations by industry</t>
  </si>
  <si>
    <t>EU CQ7</t>
  </si>
  <si>
    <t>EU CQ7 – Collateral obtained by taking possession and execution processes</t>
  </si>
  <si>
    <t>EU CR3</t>
  </si>
  <si>
    <t>EU CR3 – CRM techniques overview: Disclosure of the use of credit risk mitigation techniques</t>
  </si>
  <si>
    <t>Risk class scale PD</t>
  </si>
  <si>
    <t>Structure of risk class scale in PD dimension</t>
  </si>
  <si>
    <t>EAD REA split IRB</t>
  </si>
  <si>
    <t>Exposure by model</t>
  </si>
  <si>
    <t>EU CR4</t>
  </si>
  <si>
    <t>EU CR4 – Standardised approach – Credit risk exposure and CRM effects</t>
  </si>
  <si>
    <t>EU CR5</t>
  </si>
  <si>
    <t>EU CR5 – Standardised approach</t>
  </si>
  <si>
    <t>EU CR6</t>
  </si>
  <si>
    <t>EU CR6 – IRB approach – Credit risk exposures by exposure class and PD range</t>
  </si>
  <si>
    <t>EU CR6-A</t>
  </si>
  <si>
    <t>EU CR6-A – Scope of the use of IRB and SA approaches</t>
  </si>
  <si>
    <t>EU CR7</t>
  </si>
  <si>
    <t>EU CR7 – IRB approach – Effect on the RWEAs of credit derivatives used as CRM techniques</t>
  </si>
  <si>
    <t>EU CR7-A</t>
  </si>
  <si>
    <t>EU CR7-A – IRB approach – Disclosure of the extent of the use of CRM techniques</t>
  </si>
  <si>
    <t>EU CR9</t>
  </si>
  <si>
    <t>EU CR9 –IRB approach – Back-testing of PD per exposure class (fixed PD scale)</t>
  </si>
  <si>
    <t>BB Equity</t>
  </si>
  <si>
    <t>Equity exposures not included in the trading book</t>
  </si>
  <si>
    <t>EU CCR1</t>
  </si>
  <si>
    <t>EU CCR1 – Analysis of CCR exposure by approach</t>
  </si>
  <si>
    <t>EU CCR2</t>
  </si>
  <si>
    <t>EU CCR2 – Transactions subject to own funds requirements for CVA risk</t>
  </si>
  <si>
    <t>EU CCR3</t>
  </si>
  <si>
    <t>EU CCR3 – Standardised approach – CCR exposures by regulatory portfolio and risk weights</t>
  </si>
  <si>
    <t>EU CCR4</t>
  </si>
  <si>
    <t>EU CCR4 – IRB approach – CCR exposures by exposure class and PD scale</t>
  </si>
  <si>
    <t xml:space="preserve">EU CCR5 </t>
  </si>
  <si>
    <t>EU CCR5 – Composition of collateral for CCR exposures</t>
  </si>
  <si>
    <t xml:space="preserve">EU CCR6 </t>
  </si>
  <si>
    <t>EU CCR6 – Credit derivatives exposures</t>
  </si>
  <si>
    <t xml:space="preserve">EU CCR8 </t>
  </si>
  <si>
    <t>EU CCR8 – Exposures to CCPs</t>
  </si>
  <si>
    <t>EU-SEC1</t>
  </si>
  <si>
    <t>EU SEC1 – Securitisation exposures in the non-trading book</t>
  </si>
  <si>
    <t>EU-SEC4</t>
  </si>
  <si>
    <t>EU SEC4 – Securitisation exposures in the non-trading book and associated regulatory capital requirements</t>
  </si>
  <si>
    <t>EU MR4</t>
  </si>
  <si>
    <t>EU MR4 – Comparison of VaR estimates with gains/losses</t>
  </si>
  <si>
    <t>Trading book VaR and Stressed VaR</t>
  </si>
  <si>
    <t>Banking book VaR</t>
  </si>
  <si>
    <t>EU IRRBB1</t>
  </si>
  <si>
    <t>EU IRRBB1 – Interest rate risks of non-trading book activities (banking book)</t>
  </si>
  <si>
    <t>EU MR1</t>
  </si>
  <si>
    <t>EU MR1 – Market risk under the standardised approach</t>
  </si>
  <si>
    <t>EU MR2-A</t>
  </si>
  <si>
    <t>EU MR2-A – Market risk under the internal Model Approach (IMA)</t>
  </si>
  <si>
    <t>EU MR3</t>
  </si>
  <si>
    <t>EU MR3 – IMA values for trading portfolios</t>
  </si>
  <si>
    <t>EU PV1</t>
  </si>
  <si>
    <t>EU PV1 - Prudent valuation adjustments (PVA)</t>
  </si>
  <si>
    <t>Op risk</t>
  </si>
  <si>
    <t>Operational risk incidents registered and analysed</t>
  </si>
  <si>
    <t>EU OR1</t>
  </si>
  <si>
    <t>EU OR1 - Operational risk own funds requirements and risk-weighted exposure amounts</t>
  </si>
  <si>
    <t>EU LIQ1</t>
  </si>
  <si>
    <t>EU LIQ1 – Quantitative information of LCR</t>
  </si>
  <si>
    <t>EU LIQB</t>
  </si>
  <si>
    <t>EU LIQB  on qualitative information on LCR, which complements template EU LIQ1</t>
  </si>
  <si>
    <t>EU LIQ2</t>
  </si>
  <si>
    <t>EU LIQ2 – Net Stable Funding Ratio</t>
  </si>
  <si>
    <t>EU AE1 - Encumbered and unencumbered assets</t>
  </si>
  <si>
    <t>EU AE2 - Collateral received and own debt securities issued</t>
  </si>
  <si>
    <t>EU AE3 - Sources of encumbrance</t>
  </si>
  <si>
    <t>EU AE4 - Accompanying narrative information</t>
  </si>
  <si>
    <t>Reg Cap req</t>
  </si>
  <si>
    <t>Regulatory capital requirement</t>
  </si>
  <si>
    <t>Eco cap</t>
  </si>
  <si>
    <t xml:space="preserve">Economic capital for consolidated situation </t>
  </si>
  <si>
    <t>EU OV1</t>
  </si>
  <si>
    <t>EU OV1 – Overview of risk weighted exposure amounts</t>
  </si>
  <si>
    <t>EU CR8</t>
  </si>
  <si>
    <t>EU CR8 – RWEA flow statements of credit risk exposures under the IRB approach</t>
  </si>
  <si>
    <t xml:space="preserve">EU CCR7 </t>
  </si>
  <si>
    <t>EU CCR7 – RWEA flow statements of CCR exposures under the IMM</t>
  </si>
  <si>
    <t>EU MR2-B</t>
  </si>
  <si>
    <t>EU MR2-B – RWEA flow statements of market risk exposures under the IMA</t>
  </si>
  <si>
    <t>EU CC1</t>
  </si>
  <si>
    <t>EU CC1 – Composition of regulatory own funds</t>
  </si>
  <si>
    <t>EU CC2</t>
  </si>
  <si>
    <t>EU CC2 – Reconciliation of regulatory own funds to balance sheet in the audited financial statements</t>
  </si>
  <si>
    <t>EU CCA</t>
  </si>
  <si>
    <t>EU KM2</t>
  </si>
  <si>
    <t>EU KM2 – Key metrics – MREL and, where applicable, G-SII requirement for own funds and eligible liabilities</t>
  </si>
  <si>
    <t>EU TLAC3b</t>
  </si>
  <si>
    <t>EU TLAC1</t>
  </si>
  <si>
    <t xml:space="preserve">EU TLAC1 - Composition - MREL and, where applicable, G-SII requirement for own funds and eligible liabilities </t>
  </si>
  <si>
    <t>EU CCyB1</t>
  </si>
  <si>
    <t>EU CCyB1 – Geographical distribution of credit exposures relevant for the calculation of the countercyclical buffer</t>
  </si>
  <si>
    <t>EU CCyB2</t>
  </si>
  <si>
    <t>EU CCyB2 – Amount of institution-specific countercyclical capital buffer</t>
  </si>
  <si>
    <t>EU LR1</t>
  </si>
  <si>
    <t>EU LR1 – LRSum: Summary reconciliation of accounting assets and leverage ratio exposures</t>
  </si>
  <si>
    <t>EU LR2</t>
  </si>
  <si>
    <t>EU LR2 – LRCom: Leverage ratio common disclosure</t>
  </si>
  <si>
    <t>EU LR3</t>
  </si>
  <si>
    <t>EU LR3 – LRSpl: Split-up of on balance sheet exposures</t>
  </si>
  <si>
    <t xml:space="preserve">EU INS1 </t>
  </si>
  <si>
    <t>EU INS1 - Insurance participations</t>
  </si>
  <si>
    <t xml:space="preserve">EU INS2 </t>
  </si>
  <si>
    <t>EU INS2 - Financial conglomerates information on own funds and capital adequacy ratio</t>
  </si>
  <si>
    <t>EU LI1</t>
  </si>
  <si>
    <t>EU LI1 - Differences between accounting and regulatory scopes of consolidation and mapping of financial statement categories with regulatory risk categories</t>
  </si>
  <si>
    <t>EU LI2</t>
  </si>
  <si>
    <t>EU LI2 - Main sources of differences between regulatory exposure amounts and carrying values in financial statements</t>
  </si>
  <si>
    <t>EU LI3</t>
  </si>
  <si>
    <t>EU LI3 – Outline of the differences in the scopes of consolidation (entity by entity)</t>
  </si>
  <si>
    <t>Subs EU KM1</t>
  </si>
  <si>
    <t>Capital position of significant subsidiaries</t>
  </si>
  <si>
    <t>EU REM1</t>
  </si>
  <si>
    <t xml:space="preserve">EU REM1 - Remuneration awarded for the financial year </t>
  </si>
  <si>
    <t>EU REM2</t>
  </si>
  <si>
    <t>EU REM2 - Special payments  to staff whose professional activities have a material impact on institutions’ risk profile (identified staff)</t>
  </si>
  <si>
    <t>EU REM3</t>
  </si>
  <si>
    <t>EU REM4</t>
  </si>
  <si>
    <t>EU REM4 - Remuneration of 1 million EUR or more per year</t>
  </si>
  <si>
    <t>EU REM5</t>
  </si>
  <si>
    <t>EU REM5 - Information on remuneration of staff whose professional activities have a material impact on institutions’ risk profile (identified staff)</t>
  </si>
  <si>
    <t>Banking book- Climate Change transition risk: Credit quality of exposures by sector, emissions and residual maturity</t>
  </si>
  <si>
    <t>Banking book - Climate change transition risk: Loans collateralised by immovable property - Energy efficiency of the collateral</t>
  </si>
  <si>
    <t>Banking book - Climate change transition risk: Exposures to top 20 carbon-intensive firms</t>
  </si>
  <si>
    <t>Banking book - Climate change physical risk: Exposures subject to physical risk</t>
  </si>
  <si>
    <t xml:space="preserve">This report is part of SEB Group’s Pillar 3 disclosures and is prepared in accordance with the requirements stipulated in the Capital Requirements Regulation  (Regulation (EU) 575/2013), the EBA’s implementing technical standards (ITS) with regard to disclosure of own funds (EU Regulation No 1423/2013), the Swedish FSA’s regulations on prudential requirements and capital buffers (FFFS 2014:12) and the EBA’s guidelines on disclosure requirements under Part 8 of the CRR. The report is produced in accordance with the Group’s disclosure policy and internal processes, systems and controls. </t>
  </si>
  <si>
    <t>Mats Holmström                                    Masih Yazdi                                                        </t>
  </si>
  <si>
    <t xml:space="preserve">Chief Risk Officer                                   Chief Financial Officer                                       </t>
  </si>
  <si>
    <t>N/A</t>
  </si>
  <si>
    <t>EU CQ4 – Quality of non-performing exposures by geography </t>
  </si>
  <si>
    <t>EU CR3 –  CRM techniques overview:  Disclosure of the use of credit risk mitigation techniques</t>
  </si>
  <si>
    <t>EU CR4 – standardised approach – Credit risk exposure and CRM effects</t>
  </si>
  <si>
    <t>EU CR5 – standardised approach</t>
  </si>
  <si>
    <t>EU MR4 - Comparison of VaR estimates with gains/losses</t>
  </si>
  <si>
    <t>EU MR3 - IMA values for trading portfolios</t>
  </si>
  <si>
    <t xml:space="preserve">EU CR8 –  RWEA flow statements of credit risk exposures under the IRB approach </t>
  </si>
  <si>
    <t>EU CC1 - Composition of regulatory own funds</t>
  </si>
  <si>
    <t>EU CC2 - reconciliation of regulatory own funds to balance sheet in the audited financial statements</t>
  </si>
  <si>
    <t>EU CCyB1 - Geographical distribution of credit exposures relevant for the calculation of the countercyclical buffer</t>
  </si>
  <si>
    <t>EU LR1 - LRSum: Summary reconciliation of accounting assets and leverage ratio exposures</t>
  </si>
  <si>
    <t>EU LR2 - LRCom: Leverage ratio common disclosure</t>
  </si>
  <si>
    <t>EU LR3 - LRSpl: Split-up of on balance sheet exposures (excluding derivatives, SFTs and exempted exposures)</t>
  </si>
  <si>
    <t>EU KM1 – Key metrics template</t>
  </si>
  <si>
    <t>a</t>
  </si>
  <si>
    <t>b</t>
  </si>
  <si>
    <t>c</t>
  </si>
  <si>
    <t>d</t>
  </si>
  <si>
    <t>e</t>
  </si>
  <si>
    <t>SEK m</t>
  </si>
  <si>
    <t>31 Dec 2022</t>
  </si>
  <si>
    <t>30 Sep 2022</t>
  </si>
  <si>
    <t>30 Jun 2022</t>
  </si>
  <si>
    <t>31 Mar 2022</t>
  </si>
  <si>
    <t>31 Dec 2021</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</si>
  <si>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</si>
  <si>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</si>
  <si>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</si>
  <si>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</si>
  <si>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</si>
  <si>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</si>
  <si>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</si>
  <si>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</si>
  <si>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</si>
  <si>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</si>
  <si>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</si>
  <si>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</si>
  <si>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</si>
  <si>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</si>
  <si>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</si>
  <si>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</si>
  <si>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</si>
  <si>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</si>
  <si>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</si>
  <si>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Additional CET1 buffer requirements as a percentage of RWA</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</si>
  <si>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</si>
  <si>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</si>
  <si>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</si>
  <si>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</si>
  <si>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</si>
  <si>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</si>
  <si>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</si>
  <si>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</si>
  <si>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</si>
  <si>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</si>
  <si>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</si>
  <si>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</si>
  <si>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</si>
  <si>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</si>
  <si>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</si>
  <si>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</si>
  <si>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</si>
  <si>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</si>
  <si>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</si>
  <si>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</si>
  <si>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</si>
  <si>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</si>
  <si>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</si>
  <si>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</si>
  <si>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</si>
  <si>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</si>
  <si>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</si>
  <si>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Liquidity Coverage Ratio</t>
  </si>
  <si>
    <t>Total high-quality liquid assets (HQLA) (Weighted value)</t>
  </si>
  <si>
    <t>EU 16a</t>
  </si>
  <si>
    <t xml:space="preserve">Cash outflows - Total weighted value </t>
  </si>
  <si>
    <t>EU 16b</t>
  </si>
  <si>
    <t xml:space="preserve">Cash inflows - Total weighted value </t>
  </si>
  <si>
    <t>Total net cash outflows (adjusted value)</t>
  </si>
  <si>
    <r>
      <t xml:space="preserve">Liquidity coverage ratio (%) </t>
    </r>
    <r>
      <rPr>
        <vertAlign val="superscript"/>
        <sz val="10"/>
        <rFont val="SEB SansSerif"/>
        <charset val="186"/>
      </rPr>
      <t>1)</t>
    </r>
  </si>
  <si>
    <t>Net Stable Funding Ratio</t>
  </si>
  <si>
    <t>Total available stable funding</t>
  </si>
  <si>
    <t>Total required stable funding</t>
  </si>
  <si>
    <t>NSFR ratio (%)</t>
  </si>
  <si>
    <r>
      <rPr>
        <vertAlign val="superscript"/>
        <sz val="10"/>
        <rFont val="SEB SansSerif"/>
        <charset val="186"/>
      </rPr>
      <t>1)</t>
    </r>
    <r>
      <rPr>
        <sz val="10"/>
        <rFont val="SEB SansSerif"/>
        <charset val="186"/>
      </rPr>
      <t xml:space="preserve"> Averages of month end observations over the twelve months preceding the end of each quarter. </t>
    </r>
  </si>
  <si>
    <t>f</t>
  </si>
  <si>
    <t>g</t>
  </si>
  <si>
    <t>h</t>
  </si>
  <si>
    <t>i</t>
  </si>
  <si>
    <t>k</t>
  </si>
  <si>
    <t>l</t>
  </si>
  <si>
    <t>m</t>
  </si>
  <si>
    <t>n</t>
  </si>
  <si>
    <t>o</t>
  </si>
  <si>
    <t>31 Dec 2022, SEK m</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</si>
  <si>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</si>
  <si>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</si>
  <si>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</si>
  <si>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</si>
  <si>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</si>
  <si>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</si>
  <si>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</si>
  <si>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</si>
  <si>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</si>
  <si>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</si>
  <si>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</si>
  <si>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</si>
  <si>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</si>
  <si>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</si>
  <si>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</si>
  <si>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</si>
  <si>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</si>
  <si>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</si>
  <si>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 xml:space="preserve">     Central banks</t>
  </si>
  <si>
    <t>030</t>
  </si>
  <si>
    <t xml:space="preserve">     General governments</t>
  </si>
  <si>
    <t>040</t>
  </si>
  <si>
    <t xml:space="preserve">     Credit institutions</t>
  </si>
  <si>
    <t>050</t>
  </si>
  <si>
    <t xml:space="preserve">     Other financial corporations</t>
  </si>
  <si>
    <t>060</t>
  </si>
  <si>
    <t xml:space="preserve">     Non-financial corporations</t>
  </si>
  <si>
    <t>070</t>
  </si>
  <si>
    <t xml:space="preserve">          Of which SMEs</t>
  </si>
  <si>
    <t>080</t>
  </si>
  <si>
    <t xml:space="preserve">     Households</t>
  </si>
  <si>
    <t>090</t>
  </si>
  <si>
    <t>Debt securities</t>
  </si>
  <si>
    <t>100</t>
  </si>
  <si>
    <t>110</t>
  </si>
  <si>
    <t>120</t>
  </si>
  <si>
    <t>130</t>
  </si>
  <si>
    <t>140</t>
  </si>
  <si>
    <t>150</t>
  </si>
  <si>
    <t>Off-balance-sheet exposures</t>
  </si>
  <si>
    <t>160</t>
  </si>
  <si>
    <t>170</t>
  </si>
  <si>
    <t>180</t>
  </si>
  <si>
    <t>190</t>
  </si>
  <si>
    <t>200</t>
  </si>
  <si>
    <t>210</t>
  </si>
  <si>
    <t>220</t>
  </si>
  <si>
    <t>Total</t>
  </si>
  <si>
    <t>30 Jun 2022, SEK m</t>
  </si>
  <si>
    <t>COMMENT</t>
  </si>
  <si>
    <t xml:space="preserve">The strengthening of the EUR and USD against the SEK led to higher gross exposures and ECL allowances in all stages. Currency effects were more pronounced in stage 3, however, the increase was mitigated by write-offs. There was some migration from stage 1 to 2 and from stage 2 to stage 3.  ECL allowances in Stage 1 and 2 increased due to updates of the macroeconomic scenarios and a net increase of portfolio model overlays. </t>
  </si>
  <si>
    <t>Non-performing exposures decreased to SEK 7.8 bn (10.3) due to write-offs and repayments.</t>
  </si>
  <si>
    <t xml:space="preserve">Credit quality remained robust and credit-impaired loans (gross loans in stage 3) decreased to 0.33 of total loans (0.43). </t>
  </si>
  <si>
    <t>Total ECL allowances amounted to SEK 8.6 bn (8.6) and the ECL coverage ratio was 0.29% (0.30).</t>
  </si>
  <si>
    <t>Net exposure value</t>
  </si>
  <si>
    <t>31 Dec, 2022, SEK m</t>
  </si>
  <si>
    <t>On demand</t>
  </si>
  <si>
    <t>&lt;= 1 year</t>
  </si>
  <si>
    <t>&gt; 1 year &lt;= 5 years</t>
  </si>
  <si>
    <t>&gt; 5 years</t>
  </si>
  <si>
    <t>No stated maturity</t>
  </si>
  <si>
    <t>30 Jun, 2022, SEK m</t>
  </si>
  <si>
    <t>54 per cent of the loans and advances has a maturity below five years, mainly due to corporate exposures. Compared to 30 June 2022, this has not changed materially.</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</si>
  <si>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</si>
  <si>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</si>
  <si>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</si>
  <si>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</si>
  <si>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</si>
  <si>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</si>
  <si>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</si>
  <si>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</si>
  <si>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</si>
  <si>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</si>
  <si>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</si>
  <si>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 xml:space="preserve">Forborne credit exposures are exposures where the contractual terms have been amended in favour of the customer due to financial difficulties. Forbearance measures range from amortisation holidays (the most common measure) to refinancing with new terms and debt forgiveness. </t>
  </si>
  <si>
    <t>Total performing and non-performing forborne exposures decreased to SEK 8.2bn (9.4) due to write-offs against reserves and repayments. Currency translation effects increased the total forborne loans as the majority of the forborne loans are denominated in EUR and USD.</t>
  </si>
  <si>
    <t>EU CQ3 - Credit quality of performing and non-performing exposures by past due days</t>
  </si>
  <si>
    <t>j</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</si>
  <si>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</si>
  <si>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</si>
  <si>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</si>
  <si>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</si>
  <si>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</si>
  <si>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</si>
  <si>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</si>
  <si>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</si>
  <si>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</si>
  <si>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Central banks</t>
  </si>
  <si>
    <t>General governments</t>
  </si>
  <si>
    <t>Credit institutions</t>
  </si>
  <si>
    <t>Other financial corporations</t>
  </si>
  <si>
    <t>Non-financial corporations</t>
  </si>
  <si>
    <t>Households</t>
  </si>
  <si>
    <t>31 Dec 2021, SEK m</t>
  </si>
  <si>
    <t>Exposures increased reflecting an increase in corporate lending and currency translation effects, mainly from the strengthening of the USD and EUR against the SEK. There were some migrations from performing exposures to non-performing exposures but this was more than offset by  write-offs against reserves and repayments. Non-performing exposures decreased to SEK 7.8bn (10.9).</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</si>
  <si>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</si>
  <si>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</si>
  <si>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</si>
  <si>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</si>
  <si>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</si>
  <si>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</si>
  <si>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</si>
  <si>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Sweden</t>
  </si>
  <si>
    <t>Denmark</t>
  </si>
  <si>
    <t>Norway</t>
  </si>
  <si>
    <t>Finland</t>
  </si>
  <si>
    <t>Estonia</t>
  </si>
  <si>
    <t>Latvia</t>
  </si>
  <si>
    <t>Lithuania</t>
  </si>
  <si>
    <t>Germany</t>
  </si>
  <si>
    <t>United Kingdom</t>
  </si>
  <si>
    <t>Other countries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</si>
  <si>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</si>
  <si>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</si>
  <si>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</si>
  <si>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</si>
  <si>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</si>
  <si>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</si>
  <si>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</si>
  <si>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</si>
  <si>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</si>
  <si>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</si>
  <si>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</si>
  <si>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</si>
  <si>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</si>
  <si>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</si>
  <si>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</si>
  <si>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</si>
  <si>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</si>
  <si>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</si>
  <si>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</si>
  <si>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</si>
  <si>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</si>
  <si>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The NPL ratio in SEB is below 5%. According to the CRR, the columns "of which non-performing" and "of which loans and advances subject to impairment" in EU CQ5 are applicable to institutions with a threshold ratio on non-performing loans and advances (NPL ratio) of 5% or above.</t>
  </si>
  <si>
    <t xml:space="preserve">The industry distribution in EU CQ5 is according to NACE industry classification and differs from the distribution by industry used by SEB in interim reports and annual reports. The non-financial corporate portfolio is well diversified between industries. </t>
  </si>
  <si>
    <t xml:space="preserve">Gross carrying amount/nominal amount increased reflecting an increase in corporate lending  and currency translation effects, mainly from the strengthening of the USD and EUR against the SEK. Gross carrying amount/nominal amount for defaulted loans and accumulated impairments decreased mainly due to write-offs and repayments. </t>
  </si>
  <si>
    <t xml:space="preserve">EU CQ7 – Collateral obtained by taking possession and execution processes </t>
  </si>
  <si>
    <t>Collateral obtained by taking possession accumulated</t>
  </si>
  <si>
    <t>Value at initial recognition</t>
  </si>
  <si>
    <t>Accumulated negative changes</t>
  </si>
  <si>
    <t>Property Plant and Equipment (PP&amp;E)</t>
  </si>
  <si>
    <t>Other than Property Plant and Equipment</t>
  </si>
  <si>
    <t xml:space="preserve">     Residential immovable property</t>
  </si>
  <si>
    <t xml:space="preserve">     Commercial Immovable property</t>
  </si>
  <si>
    <t xml:space="preserve">     Movable property (auto, shipping, etc.)</t>
  </si>
  <si>
    <t xml:space="preserve">     Equity and debt instruments</t>
  </si>
  <si>
    <t xml:space="preserve">     Other</t>
  </si>
  <si>
    <t xml:space="preserve">The collateral obtained by taking possession remained low and amounted to SEK 85m (170). </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</si>
  <si>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</si>
  <si>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</si>
  <si>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</si>
  <si>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</si>
  <si>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</si>
  <si>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</si>
  <si>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</si>
  <si>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Loans and advances include cash balances at central banks and other demand deposits. Excluding cash balances and loans to central banks, 66% of the total loans and advances are secured, mainly by private housing mortgages or other real estate collateral.</t>
  </si>
  <si>
    <t>Lower PD</t>
  </si>
  <si>
    <t>Moody's</t>
  </si>
  <si>
    <t>S&amp;P</t>
  </si>
  <si>
    <t>Investment grade</t>
  </si>
  <si>
    <t>Aaa</t>
  </si>
  <si>
    <t>AAA</t>
  </si>
  <si>
    <t>Aa</t>
  </si>
  <si>
    <t>AA</t>
  </si>
  <si>
    <t>A</t>
  </si>
  <si>
    <t>Baa</t>
  </si>
  <si>
    <t>BBB</t>
  </si>
  <si>
    <t>Ba</t>
  </si>
  <si>
    <t>BB</t>
  </si>
  <si>
    <t>B</t>
  </si>
  <si>
    <t>Watch list</t>
  </si>
  <si>
    <t>Caa</t>
  </si>
  <si>
    <t>CCC</t>
  </si>
  <si>
    <t>C</t>
  </si>
  <si>
    <t>Default</t>
  </si>
  <si>
    <t>§</t>
  </si>
  <si>
    <t>A-IRB</t>
  </si>
  <si>
    <t>F-IRB</t>
  </si>
  <si>
    <t>Standardised</t>
  </si>
  <si>
    <t>31 Dec 2022, SEK bn</t>
  </si>
  <si>
    <t xml:space="preserve">EAD </t>
  </si>
  <si>
    <t>RWAs</t>
  </si>
  <si>
    <t>Portfolios</t>
  </si>
  <si>
    <t>SEB AB (publ)</t>
  </si>
  <si>
    <t xml:space="preserve">Retail,  corporate &amp;  institutions </t>
  </si>
  <si>
    <t>Corporate &amp; institutions, Sovereign &amp; municipalities</t>
  </si>
  <si>
    <t>Retail, corporate &amp; other</t>
  </si>
  <si>
    <t>Baltic subsidiaries</t>
  </si>
  <si>
    <t>Retail exposures</t>
  </si>
  <si>
    <t>Retail &amp; other</t>
  </si>
  <si>
    <t>Other subsidiaries</t>
  </si>
  <si>
    <t xml:space="preserve">Total </t>
  </si>
  <si>
    <t>Exposures before CCF and before CRM</t>
  </si>
  <si>
    <t>Exposures post CCF and post CRM</t>
  </si>
  <si>
    <t>RWAs and RWAs density</t>
  </si>
  <si>
    <t xml:space="preserve"> Exposure classes</t>
  </si>
  <si>
    <t>On-balance-sheet exposures</t>
  </si>
  <si>
    <t>Off-balance-sheet amount</t>
  </si>
  <si>
    <t xml:space="preserve">RWEA density (%) </t>
  </si>
  <si>
    <t>Central governments or central banks</t>
  </si>
  <si>
    <t>Institutions</t>
  </si>
  <si>
    <t>Corporates</t>
  </si>
  <si>
    <t>Retail</t>
  </si>
  <si>
    <t>Secured by mortgages on immovable property</t>
  </si>
  <si>
    <t>Exposures in default</t>
  </si>
  <si>
    <t>Exposures associated with particularly high risk</t>
  </si>
  <si>
    <t>Collective investment undertakings</t>
  </si>
  <si>
    <r>
      <t>Equity</t>
    </r>
    <r>
      <rPr>
        <vertAlign val="superscript"/>
        <sz val="10"/>
        <rFont val="SEB SansSerif"/>
        <charset val="186"/>
      </rPr>
      <t>1)</t>
    </r>
  </si>
  <si>
    <r>
      <t>Other items</t>
    </r>
    <r>
      <rPr>
        <vertAlign val="superscript"/>
        <sz val="10"/>
        <color theme="1"/>
        <rFont val="SEB SansSerif"/>
        <charset val="186"/>
      </rPr>
      <t>2)</t>
    </r>
  </si>
  <si>
    <t>TOTAL</t>
  </si>
  <si>
    <r>
      <rPr>
        <sz val="10"/>
        <color rgb="FF000000"/>
        <rFont val="SEB SansSerif"/>
        <charset val="186"/>
      </rPr>
      <t>Equity</t>
    </r>
    <r>
      <rPr>
        <vertAlign val="superscript"/>
        <sz val="10"/>
        <color rgb="FF000000"/>
        <rFont val="SEB SansSerif"/>
        <charset val="186"/>
      </rPr>
      <t>1)</t>
    </r>
  </si>
  <si>
    <r>
      <rPr>
        <sz val="10"/>
        <color rgb="FF000000"/>
        <rFont val="SEB SansSerif"/>
        <charset val="186"/>
      </rPr>
      <t>Other items</t>
    </r>
    <r>
      <rPr>
        <vertAlign val="superscript"/>
        <sz val="10"/>
        <color rgb="FF000000"/>
        <rFont val="SEB SansSerif"/>
        <charset val="186"/>
      </rPr>
      <t>2)</t>
    </r>
  </si>
  <si>
    <r>
      <rPr>
        <vertAlign val="superscript"/>
        <sz val="8"/>
        <color rgb="FF000000"/>
        <rFont val="SEB SansSerif"/>
        <charset val="186"/>
      </rPr>
      <t xml:space="preserve">1) </t>
    </r>
    <r>
      <rPr>
        <sz val="8"/>
        <color rgb="FF000000"/>
        <rFont val="SEB SansSerif"/>
        <charset val="186"/>
      </rPr>
      <t>Investment in insurance business is included in the CR4 template, but presented on a separate row in the interim report.</t>
    </r>
  </si>
  <si>
    <r>
      <rPr>
        <vertAlign val="superscript"/>
        <sz val="8"/>
        <color rgb="FF000000"/>
        <rFont val="SEB SansSerif"/>
        <charset val="186"/>
      </rPr>
      <t xml:space="preserve">2) </t>
    </r>
    <r>
      <rPr>
        <sz val="8"/>
        <color rgb="FF000000"/>
        <rFont val="SEB SansSerif"/>
        <charset val="186"/>
      </rPr>
      <t>Deferred tax assets, software assets, paid out pensions which the bank has unrestricted ability to use and significant holdings in financial companies, are included in the CR4 template, butbpresented on a separate row as Other exposures in the interim report.</t>
    </r>
  </si>
  <si>
    <t xml:space="preserve">Only a small part of SEB`s credit risk exposures is reported according to the standardised approach. The decrease in the second half year is mainly attributable to central bank exposures. </t>
  </si>
  <si>
    <t>p</t>
  </si>
  <si>
    <t>q</t>
  </si>
  <si>
    <t>Risk weight</t>
  </si>
  <si>
    <t>Of which unrated</t>
  </si>
  <si>
    <t>Others</t>
  </si>
  <si>
    <r>
      <rPr>
        <vertAlign val="superscript"/>
        <sz val="8"/>
        <color rgb="FF000000"/>
        <rFont val="SEB SansSerif"/>
        <charset val="186"/>
      </rPr>
      <t xml:space="preserve">1) </t>
    </r>
    <r>
      <rPr>
        <sz val="8"/>
        <color rgb="FF000000"/>
        <rFont val="SEB SansSerif"/>
        <charset val="186"/>
      </rPr>
      <t>Investment in insurance business is included in the CR5 template, but presented on a separate row in the interim report.</t>
    </r>
  </si>
  <si>
    <r>
      <rPr>
        <vertAlign val="superscript"/>
        <sz val="8"/>
        <color rgb="FF000000"/>
        <rFont val="SEB SansSerif"/>
        <charset val="186"/>
      </rPr>
      <t xml:space="preserve">2) </t>
    </r>
    <r>
      <rPr>
        <sz val="8"/>
        <color rgb="FF000000"/>
        <rFont val="SEB SansSerif"/>
        <charset val="186"/>
      </rPr>
      <t>Deferred tax assets, software assets, paid out pensions which the bank has unrestricted ability to use and significant holdings in financial companies, are included in the CR5 template, butbpresented on a separate row as Other exposures in the interim report.</t>
    </r>
  </si>
  <si>
    <t>PD scale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</si>
  <si>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</si>
  <si>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</si>
  <si>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</si>
  <si>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</si>
  <si>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</si>
  <si>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</si>
  <si>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</si>
  <si>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 years)</t>
  </si>
  <si>
    <t>Risk weighted exposure amount after supporting factors</t>
  </si>
  <si>
    <t>Density of risk weighted exposure amount</t>
  </si>
  <si>
    <t>Expected loss amount</t>
  </si>
  <si>
    <t>Value adjust-ments and provisions</t>
  </si>
  <si>
    <t>Corporates - other</t>
  </si>
  <si>
    <t> </t>
  </si>
  <si>
    <t>0.00 to &lt;0.15</t>
  </si>
  <si>
    <t xml:space="preserve">    0.00 to &lt; 0.10</t>
  </si>
  <si>
    <t xml:space="preserve">    0.10 to &lt; 0.15</t>
  </si>
  <si>
    <t>0.15 to &lt;0.25</t>
  </si>
  <si>
    <t>0.25 to &lt;0.50</t>
  </si>
  <si>
    <t>0.50 to &lt;0.75</t>
  </si>
  <si>
    <t>0.75 to &lt;2.50</t>
  </si>
  <si>
    <t xml:space="preserve">    0.75 to &lt;1.75</t>
  </si>
  <si>
    <t xml:space="preserve">    1.75 to &lt;2.5</t>
  </si>
  <si>
    <t>2.50 to &lt;10.00</t>
  </si>
  <si>
    <t xml:space="preserve">    2.5 to &lt;5</t>
  </si>
  <si>
    <t xml:space="preserve">    5 to &lt;10</t>
  </si>
  <si>
    <t>10.00 to &lt;100.00</t>
  </si>
  <si>
    <t xml:space="preserve">    10 to &lt;20</t>
  </si>
  <si>
    <t xml:space="preserve">    20 to &lt;30</t>
  </si>
  <si>
    <t xml:space="preserve">    30.00 to &lt;100.00</t>
  </si>
  <si>
    <t>100.00 (Default)</t>
  </si>
  <si>
    <t>Sub-total</t>
  </si>
  <si>
    <t>Corporates - SME</t>
  </si>
  <si>
    <t>Corporates -  Specialised lending</t>
  </si>
  <si>
    <t>Retail - Secured by immovable property non-SME</t>
  </si>
  <si>
    <t>Retail - Secured by immovable property SME</t>
  </si>
  <si>
    <t>Retail - Other non-SME</t>
  </si>
  <si>
    <t>Retail - Other SME</t>
  </si>
  <si>
    <t>TOTAL A-IRB</t>
  </si>
  <si>
    <t>Central governments and central banks</t>
  </si>
  <si>
    <t>Corporates - Other</t>
  </si>
  <si>
    <t>Corporates - Specialised Lending</t>
  </si>
  <si>
    <t>TOTAL F-IRB</t>
  </si>
  <si>
    <t>The IRB approach is applied for the majority of SEB's credit risk exposures. For the parent company SEB operates with an IRB Advanced approval for all major portfolios and since June 2017, with an IRB Foundation approval for the sovereign portfolio. In the Baltic subsidiaries, SEB holds an IRB Advanced approval for all major retail portfolios and an IRB Foundation approval for the non-retail portfolio.</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</si>
  <si>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</si>
  <si>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</si>
  <si>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</si>
  <si>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</si>
  <si>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</si>
  <si>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Central governments or central banks </t>
  </si>
  <si>
    <t>1.1</t>
  </si>
  <si>
    <t xml:space="preserve">Of which Regional governments or local authorities </t>
  </si>
  <si>
    <t>1.2</t>
  </si>
  <si>
    <t xml:space="preserve">Of which Public sector entities </t>
  </si>
  <si>
    <t>3.1</t>
  </si>
  <si>
    <t>Of which Corporates - Specialised lending, excluding slotting approach</t>
  </si>
  <si>
    <t>3.2</t>
  </si>
  <si>
    <t>Of which Corporates - Specialised lending under slotting approach</t>
  </si>
  <si>
    <t>4.1</t>
  </si>
  <si>
    <t>of which Retail – Secured by real estate SMEs</t>
  </si>
  <si>
    <t>4.2</t>
  </si>
  <si>
    <t>of which Retail – Secured by real estate non-SMEs</t>
  </si>
  <si>
    <t>4.3</t>
  </si>
  <si>
    <t>of which Retail – Qualifying revolving</t>
  </si>
  <si>
    <t>4.4</t>
  </si>
  <si>
    <t>of which Retail – Other SMEs</t>
  </si>
  <si>
    <t>4.5</t>
  </si>
  <si>
    <t>of which Retail – Other non-SMEs</t>
  </si>
  <si>
    <t>Equity</t>
  </si>
  <si>
    <t>Other non-credit obligation assets</t>
  </si>
  <si>
    <t/>
  </si>
  <si>
    <t>As of 31 December 2022, 97 per cent of the credit risk exposure amounts were calculated using the IRB approach, and only a few minor portfolios were reported according to Standardized approach.</t>
  </si>
  <si>
    <t>Pre-credit derivatives risk weighted exposure amount</t>
  </si>
  <si>
    <t>Actual risk weighted exposure amount</t>
  </si>
  <si>
    <t>Exposures under F-IRB</t>
  </si>
  <si>
    <t xml:space="preserve">Corporates </t>
  </si>
  <si>
    <t>of which SMEs</t>
  </si>
  <si>
    <t>of which  Specialised lending</t>
  </si>
  <si>
    <t>Exposures under A-IRB</t>
  </si>
  <si>
    <t>8.1</t>
  </si>
  <si>
    <t>of which Corporates - SMEs</t>
  </si>
  <si>
    <t>8.2</t>
  </si>
  <si>
    <t>of which Corporates - Specialised lending</t>
  </si>
  <si>
    <t>9.1</t>
  </si>
  <si>
    <t xml:space="preserve">of which Retail – SMEs - Secured by immovable property collateral </t>
  </si>
  <si>
    <t>9.2</t>
  </si>
  <si>
    <t>of which Retail – non-SMEs - Secured by immovable property collateral</t>
  </si>
  <si>
    <t>9.3</t>
  </si>
  <si>
    <t>9.4</t>
  </si>
  <si>
    <t>of which Retail – SMEs - Other</t>
  </si>
  <si>
    <t>9.5</t>
  </si>
  <si>
    <t>of which Retail – Non-SMEs- Other</t>
  </si>
  <si>
    <t>TOTAL (including F-IRB exposures and A-IRB exposures)</t>
  </si>
  <si>
    <t>Credit derivatives are not used as CRM techniques in the capital reporting.</t>
  </si>
  <si>
    <t xml:space="preserve">Total exposures
</t>
  </si>
  <si>
    <t>Credit risk Mitigation techniques</t>
  </si>
  <si>
    <t>Credit risk Mitigation methods in the calculation of RWEAs</t>
  </si>
  <si>
    <t xml:space="preserve">
Funded credit 
Protection (FCP)</t>
  </si>
  <si>
    <t xml:space="preserve"> 
Unfunded credit 
Protection (UFCP)</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</si>
  <si>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</si>
  <si>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</si>
  <si>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</si>
  <si>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</si>
  <si>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</si>
  <si>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</si>
  <si>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</si>
  <si>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</si>
  <si>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</si>
  <si>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</si>
  <si>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</si>
  <si>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</si>
  <si>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</si>
  <si>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Of which Corporates – SMEs</t>
  </si>
  <si>
    <t>Of which Corporates – Specialised lending</t>
  </si>
  <si>
    <t>3.3</t>
  </si>
  <si>
    <t>Of which Corporates – Other</t>
  </si>
  <si>
    <t>Of which Retail –  Immovable property SMEs</t>
  </si>
  <si>
    <t>Of which Retail – Immovable property non-SMEs</t>
  </si>
  <si>
    <t>Of which Retail – Qualifying revolving</t>
  </si>
  <si>
    <t>Of which Retail – Other SMEs</t>
  </si>
  <si>
    <t>Of which Retail – Other non-SMEs</t>
  </si>
  <si>
    <r>
      <t xml:space="preserve"> 
Part of exposures covered by </t>
    </r>
    <r>
      <rPr>
        <b/>
        <sz val="10"/>
        <color theme="1"/>
        <rFont val="SEB SansSerif"/>
        <charset val="186"/>
      </rPr>
      <t>Financial Collaterals (%</t>
    </r>
    <r>
      <rPr>
        <sz val="10"/>
        <color theme="1"/>
        <rFont val="SEB SansSerif"/>
        <charset val="186"/>
      </rPr>
      <t>)</t>
    </r>
  </si>
  <si>
    <r>
      <t xml:space="preserve">Part of exposures covered by </t>
    </r>
    <r>
      <rPr>
        <b/>
        <sz val="10"/>
        <color theme="1"/>
        <rFont val="SEB SansSerif"/>
        <charset val="186"/>
      </rPr>
      <t>Other eligible collaterals (%)</t>
    </r>
  </si>
  <si>
    <r>
      <t xml:space="preserve">Part of exposures covered by </t>
    </r>
    <r>
      <rPr>
        <b/>
        <sz val="10"/>
        <color theme="1"/>
        <rFont val="SEB SansSerif"/>
        <charset val="186"/>
      </rPr>
      <t>Other funded credit protection (%)</t>
    </r>
  </si>
  <si>
    <r>
      <t xml:space="preserve">
Part of exposures covered by </t>
    </r>
    <r>
      <rPr>
        <b/>
        <sz val="10"/>
        <color theme="1"/>
        <rFont val="SEB SansSerif"/>
        <charset val="186"/>
      </rPr>
      <t>Guarantees (%)</t>
    </r>
  </si>
  <si>
    <r>
      <t xml:space="preserve">Part of exposures covered by </t>
    </r>
    <r>
      <rPr>
        <b/>
        <sz val="10"/>
        <color theme="1"/>
        <rFont val="SEB SansSerif"/>
        <charset val="186"/>
      </rPr>
      <t>Credit Derivatives (%)</t>
    </r>
  </si>
  <si>
    <r>
      <t xml:space="preserve">Part of exposures covered by </t>
    </r>
    <r>
      <rPr>
        <b/>
        <sz val="10"/>
        <color theme="1"/>
        <rFont val="SEB SansSerif"/>
        <charset val="186"/>
      </rPr>
      <t>Immovable property Collaterals (%</t>
    </r>
    <r>
      <rPr>
        <sz val="10"/>
        <color theme="1"/>
        <rFont val="SEB SansSerif"/>
        <charset val="186"/>
      </rPr>
      <t>)</t>
    </r>
  </si>
  <si>
    <r>
      <t xml:space="preserve">Part of exposures covered by </t>
    </r>
    <r>
      <rPr>
        <b/>
        <sz val="10"/>
        <color theme="1"/>
        <rFont val="SEB SansSerif"/>
        <charset val="186"/>
      </rPr>
      <t>Receivables (%</t>
    </r>
    <r>
      <rPr>
        <sz val="10"/>
        <color theme="1"/>
        <rFont val="SEB SansSerif"/>
        <charset val="186"/>
      </rPr>
      <t>)</t>
    </r>
  </si>
  <si>
    <r>
      <t xml:space="preserve">Part of exposures covered by </t>
    </r>
    <r>
      <rPr>
        <b/>
        <sz val="10"/>
        <color theme="1"/>
        <rFont val="SEB SansSerif"/>
        <charset val="186"/>
      </rPr>
      <t>Other physical collateral (%</t>
    </r>
    <r>
      <rPr>
        <sz val="10"/>
        <color theme="1"/>
        <rFont val="SEB SansSerif"/>
        <charset val="186"/>
      </rPr>
      <t>)</t>
    </r>
  </si>
  <si>
    <r>
      <t xml:space="preserve">Part of exposures covered by </t>
    </r>
    <r>
      <rPr>
        <b/>
        <sz val="10"/>
        <color theme="1"/>
        <rFont val="SEB SansSerif"/>
        <charset val="186"/>
      </rPr>
      <t>Cash on deposit (%)</t>
    </r>
  </si>
  <si>
    <r>
      <t>Part of exposures covered by</t>
    </r>
    <r>
      <rPr>
        <b/>
        <sz val="10"/>
        <color theme="1"/>
        <rFont val="SEB SansSerif"/>
        <charset val="186"/>
      </rPr>
      <t xml:space="preserve"> Life insurance policies (%)</t>
    </r>
  </si>
  <si>
    <r>
      <t xml:space="preserve">Part of exposures covered by </t>
    </r>
    <r>
      <rPr>
        <b/>
        <sz val="10"/>
        <color theme="1"/>
        <rFont val="SEB SansSerif"/>
        <charset val="186"/>
      </rPr>
      <t>Instruments held by a third party (%)</t>
    </r>
  </si>
  <si>
    <t>SEB mainly uses immovable property collateral and financial collateral as credit risk mitigation techniques. As of 31 December 2022,  48% of the exposures under IRB Advanced approach were covered by immovable property collateral.</t>
  </si>
  <si>
    <t>CR9 –IRB approach – Back-testing of PD per exposure class (fixed PD scale)</t>
  </si>
  <si>
    <t>PD range</t>
  </si>
  <si>
    <t>Number of obligors at the end of previous year</t>
  </si>
  <si>
    <t>Observed average default rate (%)</t>
  </si>
  <si>
    <t>Exposures weighted average PD (%)</t>
  </si>
  <si>
    <t>Average PD (%)</t>
  </si>
  <si>
    <t>Average historical
annual default rate (%)</t>
  </si>
  <si>
    <t>Of which number of
obligors which defaulted in the year</t>
  </si>
  <si>
    <t>Book value</t>
  </si>
  <si>
    <t>Fair value</t>
  </si>
  <si>
    <t>Fair value of listed shares</t>
  </si>
  <si>
    <t>Unrealised gains/losses</t>
  </si>
  <si>
    <t>Realised gains/losses</t>
  </si>
  <si>
    <t>Associates (venture capital holdings)</t>
  </si>
  <si>
    <t>Associates (strategic investments)</t>
  </si>
  <si>
    <t>Other strategic investments</t>
  </si>
  <si>
    <t xml:space="preserve"> </t>
  </si>
  <si>
    <t>Replacement cost (RC)</t>
  </si>
  <si>
    <t>Potential future exposure  (PFE)</t>
  </si>
  <si>
    <t>EEPE</t>
  </si>
  <si>
    <t>Alpha used for computing regulatory exposure value</t>
  </si>
  <si>
    <t>Exposure value pre-CRM</t>
  </si>
  <si>
    <t>Exposure value post-CRM</t>
  </si>
  <si>
    <t>Exposure value</t>
  </si>
  <si>
    <t>RWEA</t>
  </si>
  <si>
    <t>SA-CCR (for derivatives)</t>
  </si>
  <si>
    <t>1.4</t>
  </si>
  <si>
    <t>IMM (for derivatives and SFTs)</t>
  </si>
  <si>
    <t>2a</t>
  </si>
  <si>
    <t>Of which securities financing transactions netting sets</t>
  </si>
  <si>
    <t>2b</t>
  </si>
  <si>
    <t>Of which derivatives and long settlement transactions netting sets</t>
  </si>
  <si>
    <t>Financial collateral comprehensive method (for SFTs)</t>
  </si>
  <si>
    <t xml:space="preserve">Derivatives RWEA decreased by SEK 1.1bn mainly due to lower exposure (SEK - 13.9bn) compared to June 2022. Lower derivatives exposure caused a decrease in EEPE values that are measured according to the Internal Model Method (IMM). </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</si>
  <si>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</si>
  <si>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</si>
  <si>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</si>
  <si>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</si>
  <si>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</si>
  <si>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</si>
  <si>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r>
      <rPr>
        <sz val="10"/>
        <rFont val="SEB SansSerif"/>
        <charset val="186"/>
      </rPr>
      <t>Transactions subject to the Alternative approach (Based on the Original Exposure Method</t>
    </r>
    <r>
      <rPr>
        <u/>
        <sz val="10"/>
        <rFont val="SEB SansSerif"/>
        <charset val="186"/>
      </rPr>
      <t>)</t>
    </r>
  </si>
  <si>
    <t xml:space="preserve">Total transactions subject to own funds requirements for CVA risk </t>
  </si>
  <si>
    <t>CVA RWEA decreased slightly compared to June 2022, mainly driven by a decrease in EAD.</t>
  </si>
  <si>
    <t>Counterparty credit risk exposures under the standardised approach increased during the second half of 2022, mainly due to increased exposures to central counterparties.</t>
  </si>
  <si>
    <t>Exposure weighted average maturity (years)</t>
  </si>
  <si>
    <t>Central governments and central banks (F-IRB)</t>
  </si>
  <si>
    <t>Sub-total (Central governments and central banks)</t>
  </si>
  <si>
    <t>Institutions (F-IRB)</t>
  </si>
  <si>
    <t>Sub-total (Institutions)</t>
  </si>
  <si>
    <t>Corporates - SME  (F-IRB)</t>
  </si>
  <si>
    <t>Sub-total (Corporates)</t>
  </si>
  <si>
    <t>Corporates - Other (F-IRB)</t>
  </si>
  <si>
    <t>Corporates - Specialised Lending (F-IRB)</t>
  </si>
  <si>
    <t>Sub-total (Retail)</t>
  </si>
  <si>
    <t>Institutions (A-IRB)</t>
  </si>
  <si>
    <t>Corporates - SME  (A-IRB)</t>
  </si>
  <si>
    <t>Corporates - Other (A-IRB)</t>
  </si>
  <si>
    <t>Corporates - Specialised Lending (A-IRB)</t>
  </si>
  <si>
    <t>Retail - Other SME (A-IRB)</t>
  </si>
  <si>
    <t>Retail - Other non-SME (A-IRB)</t>
  </si>
  <si>
    <t>Total (all CCR relevant exposure classes)</t>
  </si>
  <si>
    <t xml:space="preserve">The IRB approach is applied for the majority of SEB's counterparty credit risk exposures. </t>
  </si>
  <si>
    <r>
      <t>EU CCR5 – Composition of collateral for CCR exposure</t>
    </r>
    <r>
      <rPr>
        <b/>
        <strike/>
        <sz val="10"/>
        <rFont val="SEB SansSerif"/>
        <charset val="186"/>
      </rPr>
      <t>s</t>
    </r>
  </si>
  <si>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</si>
  <si>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</si>
  <si>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</si>
  <si>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</si>
  <si>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</si>
  <si>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</si>
  <si>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</si>
  <si>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</si>
  <si>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</si>
  <si>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</si>
  <si>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</si>
  <si>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</si>
  <si>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</si>
  <si>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</si>
  <si>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</si>
  <si>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Comparing with Q2 2022, the total value of collateral used in CCR exposures related to derivative transactions and SFTs has increased by 12bn SEK.</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</si>
  <si>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</si>
  <si>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</si>
  <si>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</si>
  <si>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</si>
  <si>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</si>
  <si>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</si>
  <si>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</si>
  <si>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</si>
  <si>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</si>
  <si>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</si>
  <si>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</si>
  <si>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</si>
  <si>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The notional amount of bought and sold credit derivatives have decreased, primarily driven by decrease in index credit default swaps.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</si>
  <si>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</si>
  <si>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</si>
  <si>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</si>
  <si>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</si>
  <si>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</si>
  <si>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</si>
  <si>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</si>
  <si>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</si>
  <si>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</si>
  <si>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</si>
  <si>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</si>
  <si>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</si>
  <si>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</si>
  <si>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Since 30 June 2022, exposure towards QCCPs increased by SEK 4bn and RWEA decreased by SEK 323m. Increase in exposure is primarily driven by higher margin requirements for OTC derivative transactions.</t>
  </si>
  <si>
    <t>EU-SEC1 - Securitisation exposures in the non-trading book</t>
  </si>
  <si>
    <t>Traditional securitisation</t>
  </si>
  <si>
    <t>31 Dec, 2022</t>
  </si>
  <si>
    <t>30 Jun, 2022</t>
  </si>
  <si>
    <t>STS</t>
  </si>
  <si>
    <t>Non-STS</t>
  </si>
  <si>
    <t>Total exposures</t>
  </si>
  <si>
    <t>Retail (total)</t>
  </si>
  <si>
    <t xml:space="preserve">     of which other retail exposures </t>
  </si>
  <si>
    <t>Wholesale (total)</t>
  </si>
  <si>
    <t xml:space="preserve">     of which lease and receivables</t>
  </si>
  <si>
    <t>SEB's securitisation exposure increased SEK 0.5bn compared to 30 June 2022, and amounted to SEK 12.0bn as of 31 December 2022, of which the majority was AAA-rated exposures. SEB only acts as investor.</t>
  </si>
  <si>
    <t>EU-SEC4 - Securitisation exposures in the non-trading book and associated regulatory capital requirements</t>
  </si>
  <si>
    <t>Exposure values (by RW bands/deductions)</t>
  </si>
  <si>
    <t>Exposure values (by regulatory approach)</t>
  </si>
  <si>
    <t>RWEA (by regulatory approach)</t>
  </si>
  <si>
    <t>Capital charge after cap</t>
  </si>
  <si>
    <t>SEK m, 31 Dec, 2022</t>
  </si>
  <si>
    <t>&lt;20</t>
  </si>
  <si>
    <t>20-50</t>
  </si>
  <si>
    <t>50-100</t>
  </si>
  <si>
    <t>Securitisation - SEC ERBA</t>
  </si>
  <si>
    <t>Traditional securitisations</t>
  </si>
  <si>
    <t>Securitisation</t>
  </si>
  <si>
    <t>SEK m, 30 Jun, 2022</t>
  </si>
  <si>
    <t>SEB's securitisation exposure increased SEK 0.5bn compared to 30 June 2022, and amounted to SEK 12.0bn as of 31 December 2022, of which the majority was AAA-rated exposures.</t>
  </si>
  <si>
    <t>Due to higher market volatility, the number of theoretical back-testing breaches increased which resulted in the capital multiplier reaching its maximum level.</t>
  </si>
  <si>
    <t>Value at Risk (99 per cent, ten days)</t>
  </si>
  <si>
    <t>Min</t>
  </si>
  <si>
    <t>Max</t>
  </si>
  <si>
    <t>Average 2022</t>
  </si>
  <si>
    <t>Average 2021</t>
  </si>
  <si>
    <t>Commodities risk</t>
  </si>
  <si>
    <t>Credit spread risk</t>
  </si>
  <si>
    <t>Equity risk</t>
  </si>
  <si>
    <t>Foreign exchange risk</t>
  </si>
  <si>
    <t>Interest rate risk</t>
  </si>
  <si>
    <t>Volatilities risk</t>
  </si>
  <si>
    <t>Diversification</t>
  </si>
  <si>
    <t>Stressed Value at Risk (99 per cent, ten days)</t>
  </si>
  <si>
    <t>Value at Risk, (99 per cent, ten days)</t>
  </si>
  <si>
    <t>Equity price risk</t>
  </si>
  <si>
    <t>Foreign exchange rate risk</t>
  </si>
  <si>
    <t>The average banking book VaR increased from SEK 163m in 2021 to SEK 551m in 2022. The increase is mainly explained by elevated market volatility, especially related to the rapidly rising interest rates.</t>
  </si>
  <si>
    <t>EU IRRBB1 - Interest rate risks of non-trading book activities (banking book)</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</si>
  <si>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</si>
  <si>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</si>
  <si>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</si>
  <si>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</si>
  <si>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</si>
  <si>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</si>
  <si>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</si>
  <si>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</si>
  <si>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</si>
  <si>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This template provides information on the risks arising from potential changes in interest rates that affect both the economic value of equity and the net interest income of the non-trading book activities referred to in Article 84 and Article 98(5) CRD. Positive changes in each currency is weighted by a factor of 50 per cent. Negative (positive) NII outcome in the parallel up (down) scenario is explained by assuming a conservative three month interest rate duration of core non-maturing non-financial deposits.</t>
  </si>
  <si>
    <t>RWEAs</t>
  </si>
  <si>
    <t>Outright products</t>
  </si>
  <si>
    <t xml:space="preserve">  Interest rate risk (general and specific)</t>
  </si>
  <si>
    <t xml:space="preserve">  Equity risk (general and specific)</t>
  </si>
  <si>
    <t xml:space="preserve">  Foreign exchange risk </t>
  </si>
  <si>
    <t xml:space="preserve">  Commodity risk </t>
  </si>
  <si>
    <t>Options</t>
  </si>
  <si>
    <t xml:space="preserve">  Simplified approach</t>
  </si>
  <si>
    <t xml:space="preserve">  Delta-plus method</t>
  </si>
  <si>
    <t xml:space="preserve">  Scenario approach</t>
  </si>
  <si>
    <t>Securitisation (specific risk)</t>
  </si>
  <si>
    <t>Reduced positioning resulting in lower RWEAs in December 2022 compared to June 2022.</t>
  </si>
  <si>
    <t>EU MR2-A - Market risk under the Internal Model Approach (IMA)</t>
  </si>
  <si>
    <t>Own funds requirements</t>
  </si>
  <si>
    <r>
      <t>VaR</t>
    </r>
    <r>
      <rPr>
        <sz val="10"/>
        <color theme="1"/>
        <rFont val="SEB SansSerif"/>
        <charset val="186"/>
      </rPr>
      <t xml:space="preserve"> (higher of values a and b)</t>
    </r>
  </si>
  <si>
    <t>(a)</t>
  </si>
  <si>
    <t xml:space="preserve">Previous day’s VaR (VaRt-1) </t>
  </si>
  <si>
    <t>(b)</t>
  </si>
  <si>
    <t>Multiplication factor (mc)  x average of previous 60 working days (VaRavg)</t>
  </si>
  <si>
    <r>
      <t xml:space="preserve">SVaR </t>
    </r>
    <r>
      <rPr>
        <sz val="10"/>
        <color theme="1"/>
        <rFont val="SEB SansSerif"/>
        <charset val="186"/>
      </rPr>
      <t>(higher of values a and b)</t>
    </r>
  </si>
  <si>
    <t>Latest available SVaR (SVaRt-1))</t>
  </si>
  <si>
    <t>Multiplication factor (ms)  x average of previous 60 working days (sVaRavg)</t>
  </si>
  <si>
    <r>
      <t xml:space="preserve">IRC </t>
    </r>
    <r>
      <rPr>
        <sz val="10"/>
        <color theme="1"/>
        <rFont val="SEB SansSerif"/>
        <charset val="186"/>
      </rPr>
      <t>(higher of values a and b)</t>
    </r>
  </si>
  <si>
    <t>Most recent IRC measure</t>
  </si>
  <si>
    <t>12 weeks average IRC measure</t>
  </si>
  <si>
    <r>
      <rPr>
        <b/>
        <sz val="10"/>
        <color theme="1"/>
        <rFont val="SEB SansSerif"/>
        <charset val="186"/>
      </rPr>
      <t xml:space="preserve">Comprehensive risk measure </t>
    </r>
    <r>
      <rPr>
        <sz val="10"/>
        <color theme="1"/>
        <rFont val="SEB SansSerif"/>
        <charset val="186"/>
      </rPr>
      <t>(higher of values a, b and c)</t>
    </r>
  </si>
  <si>
    <t>Most recent risk measure of comprehensive risk measure</t>
  </si>
  <si>
    <t>12 weeks average of comprehensive risk measure</t>
  </si>
  <si>
    <t>(c)</t>
  </si>
  <si>
    <t>Comprehensive risk measure Floor</t>
  </si>
  <si>
    <t xml:space="preserve">Other </t>
  </si>
  <si>
    <t>A volatile third quarter increased the VaR and SVaR in December 2022 despite reduced exposure.</t>
  </si>
  <si>
    <t xml:space="preserve">VaR (10 day 99%) </t>
  </si>
  <si>
    <t>Maximum value</t>
  </si>
  <si>
    <t>Average value</t>
  </si>
  <si>
    <t xml:space="preserve">Minimum value </t>
  </si>
  <si>
    <t>Period end</t>
  </si>
  <si>
    <t>SVaR (10 day 99%)</t>
  </si>
  <si>
    <t>IRC (99.9%)</t>
  </si>
  <si>
    <t xml:space="preserve">Comprehensive risk measure (99.9%) </t>
  </si>
  <si>
    <t>Despite the fact that VaR and SVaR at the end of Q4 has decreased compared to end of Q2, volatility during the year (Q3 in particular), has lead to increase to maximum and averages.</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</si>
  <si>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</si>
  <si>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</si>
  <si>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</si>
  <si>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</si>
  <si>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</si>
  <si>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</si>
  <si>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</si>
  <si>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</si>
  <si>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</si>
  <si>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</si>
  <si>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</si>
  <si>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</si>
  <si>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</si>
  <si>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</si>
  <si>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</si>
  <si>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Not applicable</t>
  </si>
  <si>
    <t>Close-out cost</t>
  </si>
  <si>
    <t>Concentrated positions</t>
  </si>
  <si>
    <t>Early termination</t>
  </si>
  <si>
    <t>Model risk</t>
  </si>
  <si>
    <t>Operational risk</t>
  </si>
  <si>
    <t>Future administrative costs</t>
  </si>
  <si>
    <t>Total Additional Valuation Adjustments (AVAs)</t>
  </si>
  <si>
    <t>The total prudent valuation capital reserve of SEB Group increased from SEK 1 133m to SEK 1 331m during 2022, with a notable upturn in valuation uncertainty in the first quarter following the outbreak of the Russia-Ukraine war, where market activity decreased and liquidity conditions worsened. The capital reserve remained elevated throughout most of the year as market volatility and uncertainty continued, however turning down at the year-end due to somewhat stabilised markets as well as balance sheet management. The majority of the increase in AVA was seen within the trading book, generally due to widened spreads and uncertainty across markets, whereas AVA for banking book decreased somewhat following divestments and lower valuations.</t>
  </si>
  <si>
    <t>2022 was characterised by low operational losses and significantly less downtime in SEB's IT systems compared to previous years. Net losses from operational incidents amounted to SEK 237m (219). Net losses in 2020 include an administrative fine from the Swedish FSA.</t>
  </si>
  <si>
    <t>Banking activities</t>
  </si>
  <si>
    <t>Relevant indicator</t>
  </si>
  <si>
    <t>Risk weighted exposure amount</t>
  </si>
  <si>
    <t>Year-3</t>
  </si>
  <si>
    <t>Year-2</t>
  </si>
  <si>
    <t>Last year</t>
  </si>
  <si>
    <t>Banking activities subject to advanced measurement approaches AMA</t>
  </si>
  <si>
    <t>The total capital requirement for operational risk was unchanged at SEK 4.0bn (4.0) at the end of 2022.</t>
  </si>
  <si>
    <t>Scope of consolidation: consolidated</t>
  </si>
  <si>
    <t>Total unweighted value (average)</t>
  </si>
  <si>
    <t>Total weighted value (average)</t>
  </si>
  <si>
    <t>EU 1a</t>
  </si>
  <si>
    <t>Quarter ending on</t>
  </si>
  <si>
    <t>31 12 2022</t>
  </si>
  <si>
    <t>30 09 2022</t>
  </si>
  <si>
    <t>30 06 2022</t>
  </si>
  <si>
    <t>31 03 2022</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</si>
  <si>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</si>
  <si>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</si>
  <si>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</si>
  <si>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</si>
  <si>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</si>
  <si>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</si>
  <si>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</si>
  <si>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</si>
  <si>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</si>
  <si>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r>
      <t>Operational deposits (all counterparties) and deposits in networks of cooperative banks</t>
    </r>
    <r>
      <rPr>
        <i/>
        <vertAlign val="superscript"/>
        <sz val="10"/>
        <rFont val="SEB SansSerif"/>
        <charset val="186"/>
      </rPr>
      <t>1</t>
    </r>
  </si>
  <si>
    <r>
      <rPr>
        <i/>
        <sz val="10"/>
        <color rgb="FF000000"/>
        <rFont val="SEB SansSerif"/>
        <charset val="186"/>
      </rPr>
      <t>Non-operational deposits (all counterparties)</t>
    </r>
    <r>
      <rPr>
        <i/>
        <vertAlign val="superscript"/>
        <sz val="10"/>
        <color rgb="FF000000"/>
        <rFont val="SEB SansSerif"/>
        <charset val="186"/>
      </rPr>
      <t>1</t>
    </r>
  </si>
  <si>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</si>
  <si>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</si>
  <si>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</si>
  <si>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</si>
  <si>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</si>
  <si>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</si>
  <si>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</si>
  <si>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</si>
  <si>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</si>
  <si>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</si>
  <si>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</si>
  <si>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</si>
  <si>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</si>
  <si>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</si>
  <si>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</si>
  <si>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</si>
  <si>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</si>
  <si>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</si>
  <si>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</si>
  <si>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</si>
  <si>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</si>
  <si>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</si>
  <si>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</si>
  <si>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</si>
  <si>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</si>
  <si>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</si>
  <si>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</si>
  <si>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t>
  </si>
  <si>
    <r>
      <rPr>
        <vertAlign val="superscript"/>
        <sz val="10"/>
        <rFont val="SEB SansSerif"/>
        <charset val="186"/>
      </rPr>
      <t>1)</t>
    </r>
    <r>
      <rPr>
        <sz val="10"/>
        <rFont val="SEB SansSerif"/>
        <charset val="186"/>
      </rPr>
      <t xml:space="preserve"> </t>
    </r>
    <r>
      <rPr>
        <sz val="10"/>
        <rFont val="SEB SansSerif"/>
        <charset val="186"/>
      </rPr>
      <t>Remapping of deposits between reporting categories.</t>
    </r>
  </si>
  <si>
    <t>Table EU LIQB  on qualitative information on LCR, which complements template EU LIQ1</t>
  </si>
  <si>
    <t>in accordance with Article 451a(2) CRR</t>
  </si>
  <si>
    <t>Row number</t>
  </si>
  <si>
    <t>Qualitative information</t>
  </si>
  <si>
    <t>Explanations on the main drivers of LCR results and the evolution of the contribution of inputs to the LCR’s calculation over time</t>
  </si>
  <si>
    <t>SEB shall at all times have an adequate liquidity buffer to meet the Net Liquidity Outflows. SEB holds HQLA that can be converted into cash to meet liquidity needs for a 30 calendar day liquidity stress scenario.
LCR was stable in the quarter. Net liquidity outflows increased following higher deposit volumes. Short-term wholesale funding increased which contributed to an increase in Net liquidity outflows and HQLA</t>
  </si>
  <si>
    <t>Explanations on the changes in the LCR over time</t>
  </si>
  <si>
    <t>SEB reviews and potentially adjusts the liquidity buffer reflecting inter alia net outflows which may vary over time.
The LCR was stable in the quarter. See a) above for an explanation of the main drivers of the LCR results.</t>
  </si>
  <si>
    <t>Explanations on the actual concentration of funding sources</t>
  </si>
  <si>
    <t xml:space="preserve">Group Treasury continuously manages the short- and long-term funding activities of SEB Group in order to secure sufficient funding diversification. The funding sources are diversified by e.g. product, currency, geography and type of market. 
The distribution of funding sources has not changed significantly in the quarter. </t>
  </si>
  <si>
    <t>(d)</t>
  </si>
  <si>
    <t>High-level description of the composition of the institution`s liquidity buffer.</t>
  </si>
  <si>
    <t xml:space="preserve">The main part of SEB’s liquidity buffer is composed of Level 1 assets. A large share is held as cash and central bank reserves, but the liquidity reserve also consists of highly rated sovereign bonds and extremely high quality covered bonds. A minor part of the liquidity buffer is held in Level 2 assets. All securities within the liquidity reserve should at all times be eligible as collateral at a central bank were SEB has an agreement to withdraw liquidity in a stressed period. </t>
  </si>
  <si>
    <t>(e)</t>
  </si>
  <si>
    <t>Derivative exposures and potential collateral calls</t>
  </si>
  <si>
    <t>Derivative exposures and collateral calls is monitored at all times.</t>
  </si>
  <si>
    <t>(f)</t>
  </si>
  <si>
    <t>Currency mismatch in the LCR</t>
  </si>
  <si>
    <t xml:space="preserve">SEB has LCR requirements in all main currencies (SEK, EUR and USD), hence the currency distribution of the LCR is closely monitored and no major mismatches exist. </t>
  </si>
  <si>
    <t>(g)</t>
  </si>
  <si>
    <t>Other items in the LCR calculation that are not captured in the LCR disclosure template but that the institution considers relevant for its liquidity profile</t>
  </si>
  <si>
    <t>No</t>
  </si>
  <si>
    <t xml:space="preserve">EU LIQ2 - Net Stable Funding Ratio </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</si>
  <si>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</si>
  <si>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</si>
  <si>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</si>
  <si>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</si>
  <si>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</si>
  <si>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</si>
  <si>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</si>
  <si>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</si>
  <si>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</si>
  <si>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</si>
  <si>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</si>
  <si>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</si>
  <si>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</si>
  <si>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</si>
  <si>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</si>
  <si>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</si>
  <si>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</si>
  <si>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</si>
  <si>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</si>
  <si>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</si>
  <si>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</si>
  <si>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</si>
  <si>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</si>
  <si>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</si>
  <si>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</si>
  <si>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</si>
  <si>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</si>
  <si>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</si>
  <si>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</si>
  <si>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</si>
  <si>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</si>
  <si>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</si>
  <si>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</si>
  <si>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</si>
  <si>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</si>
  <si>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0"/>
        <rFont val="SEB SansSerif"/>
        <charset val="186"/>
      </rPr>
      <t> </t>
    </r>
  </si>
  <si>
    <t xml:space="preserve">NSFR derivative liabilities before deduction of variation margin posted </t>
  </si>
  <si>
    <t>All other assets not included in the above categories</t>
  </si>
  <si>
    <t>Off-balance sheet items</t>
  </si>
  <si>
    <t>Total required stable funding (RSF)</t>
  </si>
  <si>
    <t>Net Stable Funding Ratio (%)</t>
  </si>
  <si>
    <t>NSFR was stable in the last six months, comparing 31 December 2022 with 30 June 2022. It decreased marginally by 1 percentage point, from 110% to 109%. During the period, corporate lending increased which contributed to an increase in required stable funding. Trading activities contributed to a decrease in required stable funding while a decrease in deposits - from a previously elevated level in June due to event-driven client activity - decreased available stable funding.</t>
  </si>
  <si>
    <t xml:space="preserve">The primary source of asset encumbrance in SEB is the issuance of covered bonds, which is a funding source used to fund residential mortgages. The overcollateralization for covered bonds in below tables represents the 2 per cent regulatory required overcollateralization. The Bank also has voluntary overcollateralization additional to the statutory requirement of 2 per cent to be able to withstand a significant property price fall caused by a disruption in the real estate market.
Furthermore, asset encumbrance is also driven by client facilitation within the Markets business where secured financing transactions, such as repos and securities lending and borrowings, give rise to the need for collateral both on and off the balance sheet. Other sources of asset encumbrance include collateral management and derivatives. Unencumbered other assets include assets such as intangible assets and derivatives.
Majority of the encumbered assets and collateral are derived from parent company Skandinaviska Enkilda Banken AB (publ), there is no significant intragroup encumbrance. The largest original currency of encumbered assets and collateral as well as source of encumbrance is SEK, followed by EUR and USD. 
In below tables, an asset is treated as encumbered if it has been pledged or if it is subject to any form of arrangement to secure, collateralize or credit enhance any transaction from which it cannot be freely withdrawn. In the annual report on the other hand, only pledged and transferred assets are recognized as encumbered, except for covered bonds.
Amounts are median values based on end of period carrying amounts of asset encumbrance reporting for each of the latest four quarters, and are determined by interpolation. The medians disclosed in ' Total rows' are medians of the sums.
</t>
  </si>
  <si>
    <t>Encumbered and unencumbered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</si>
  <si>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</si>
  <si>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</si>
  <si>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</si>
  <si>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</si>
  <si>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</si>
  <si>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</si>
  <si>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</si>
  <si>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</si>
  <si>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of which: covered bonds</t>
  </si>
  <si>
    <t>of which: asset-backed securities</t>
  </si>
  <si>
    <t>of which: issued by general governments</t>
  </si>
  <si>
    <t>of which: issued by financial corporations</t>
  </si>
  <si>
    <t>of which: issued by non-financial corporations</t>
  </si>
  <si>
    <t>Other assets</t>
  </si>
  <si>
    <t>of which: mortgage loans</t>
  </si>
  <si>
    <t>of which: loans and advances other then loans on demand and mortgage loans</t>
  </si>
  <si>
    <t>Collateral received</t>
  </si>
  <si>
    <t>Unencumbered</t>
  </si>
  <si>
    <t>Fair value of encumbered collateral received or own debt securities issued</t>
  </si>
  <si>
    <t>Fair value of collateral received or own debt securities issued available for encumbrance</t>
  </si>
  <si>
    <t>Collateral received by the reporting institution</t>
  </si>
  <si>
    <t>Loans on demand</t>
  </si>
  <si>
    <t>Loans and advances other than loans on demand</t>
  </si>
  <si>
    <t>Other collateral received</t>
  </si>
  <si>
    <t>Own debt securities issued other than own covered bonds or asset-backed securities</t>
  </si>
  <si>
    <t xml:space="preserve"> Own covered bonds and asset-backed securities issued and not yet pledged</t>
  </si>
  <si>
    <t xml:space="preserve">TOTAL ASSETS, COLLATERAL RECEIVED AND OWN DEBT SECURITIES ISSUED </t>
  </si>
  <si>
    <t>Sources of encumbrance</t>
  </si>
  <si>
    <t>Matching liabilities, contingent liabilities or securities lent</t>
  </si>
  <si>
    <t>Assets, collateral received and own
debt securities issued other than covered bonds and ABSs encumbered</t>
  </si>
  <si>
    <t>Carrying amount of selected financial liabilities</t>
  </si>
  <si>
    <t>of which: derivatives</t>
  </si>
  <si>
    <t>of which: repos</t>
  </si>
  <si>
    <t xml:space="preserve">of which: securites financing </t>
  </si>
  <si>
    <t>of which: collateral management</t>
  </si>
  <si>
    <t>of which: collateralised deposits other than repurchase agreemnets</t>
  </si>
  <si>
    <t>of which: other</t>
  </si>
  <si>
    <t>CET1</t>
  </si>
  <si>
    <t>AT1</t>
  </si>
  <si>
    <t>Tier 2</t>
  </si>
  <si>
    <t>Pillar 1</t>
  </si>
  <si>
    <t>Pillar 2 requirement</t>
  </si>
  <si>
    <t xml:space="preserve">Corporate exposures - Commercial real estate RW-floor </t>
  </si>
  <si>
    <t>Credit concentration risk</t>
  </si>
  <si>
    <t>Interest rate risk in the banking book</t>
  </si>
  <si>
    <t>Pension risk</t>
  </si>
  <si>
    <t xml:space="preserve">Total Pillar 2 requirement </t>
  </si>
  <si>
    <t>Total SREP capital requirement (TSCR)</t>
  </si>
  <si>
    <t>Institution specific buffer requirement</t>
  </si>
  <si>
    <t>Capital conservation buffer</t>
  </si>
  <si>
    <t>Systemic risk buffer</t>
  </si>
  <si>
    <t>Other Systemically Important Institution buffer (O-SII)</t>
  </si>
  <si>
    <t>Countercyclical capital buffer</t>
  </si>
  <si>
    <t>Combined buffer requirement (CBR)</t>
  </si>
  <si>
    <t>Overall capital requirement (TSCR+CBR)</t>
  </si>
  <si>
    <t>Pillar 2 Guidance (P2G)</t>
  </si>
  <si>
    <t>Overall capital requirement and P2G</t>
  </si>
  <si>
    <r>
      <rPr>
        <vertAlign val="superscript"/>
        <sz val="10"/>
        <rFont val="SEB SansSerif"/>
        <charset val="186"/>
      </rPr>
      <t xml:space="preserve">1) </t>
    </r>
    <r>
      <rPr>
        <sz val="10"/>
        <rFont val="SEB SansSerif"/>
        <charset val="186"/>
      </rPr>
      <t>According to 2022 SREP decision.</t>
    </r>
  </si>
  <si>
    <t>Economic capital including diversification effects, SEK bn</t>
  </si>
  <si>
    <t xml:space="preserve">SEK bn </t>
  </si>
  <si>
    <t xml:space="preserve">The economic capital or internally assessed capital requirement for the consolidated situation amounted to SEK 87bn (83). </t>
  </si>
  <si>
    <t>The available capital to cover for the economic capital amounted to SEK 170bn (159), which shows that SEB is well capitalised in relation to its risks</t>
  </si>
  <si>
    <t>Risk weighted exposure amounts (RWEAs)</t>
  </si>
  <si>
    <t>Total own funds requirements</t>
  </si>
  <si>
    <t>Credit risk (excluding CCR)</t>
  </si>
  <si>
    <t xml:space="preserve">Of which the standardised approach </t>
  </si>
  <si>
    <t xml:space="preserve">Of which the Foundation IRB (F-IRB) approach </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</si>
  <si>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</si>
  <si>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</si>
  <si>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</si>
  <si>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</si>
  <si>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</si>
  <si>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</si>
  <si>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</si>
  <si>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</si>
  <si>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</si>
  <si>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Of which SEC-ERBA (including IAA)</t>
  </si>
  <si>
    <t>Position, foreign exchange and commodities risks (Market risk)</t>
  </si>
  <si>
    <t xml:space="preserve">Of which IMA </t>
  </si>
  <si>
    <t>EU 22a</t>
  </si>
  <si>
    <t>Large exposures</t>
  </si>
  <si>
    <t>EU 23c</t>
  </si>
  <si>
    <t xml:space="preserve">Of which advanced measurement approach </t>
  </si>
  <si>
    <t>Amounts below the thresholds for deduction (subject
to 250% risk weight) (For information)</t>
  </si>
  <si>
    <t>Additional risk exposure amount due to Article 458 CRR</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</si>
  <si>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</si>
  <si>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</si>
  <si>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</si>
  <si>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</si>
  <si>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</si>
  <si>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</si>
  <si>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</si>
  <si>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</si>
  <si>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</si>
  <si>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REA for credit risk under the IRB approach increased by approximately SEK 5.7bn compared to 30 September 2022. The main contributor being increased asset size, but was mitigated by an improvement in asset quality. Foreign exchange movements amounted to SEK +2.1bn.</t>
  </si>
  <si>
    <t xml:space="preserve">RWEA </t>
  </si>
  <si>
    <t>Asset size</t>
  </si>
  <si>
    <t>Credit quality of counterparties</t>
  </si>
  <si>
    <t>Model updates (IMM only)</t>
  </si>
  <si>
    <t>Methodology and policy (IMM only)</t>
  </si>
  <si>
    <t>Acquisitions and disposals</t>
  </si>
  <si>
    <t>Foreign exchange movements</t>
  </si>
  <si>
    <t>Other</t>
  </si>
  <si>
    <t xml:space="preserve">REA for counterparty credit risk under the IMM decreased by approximately SEK 4.4bn compared to 30 September 2022, mainly due to decreased asset size. </t>
  </si>
  <si>
    <t>EU MR2-B - RWEA flow statements of market risk exposures under the IMA</t>
  </si>
  <si>
    <t>VaR</t>
  </si>
  <si>
    <t>SVaR</t>
  </si>
  <si>
    <t>Total RWEAs</t>
  </si>
  <si>
    <t>Risk weighted exposure amount as at the end of the previous quarter</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</si>
  <si>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</si>
  <si>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</si>
  <si>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</si>
  <si>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</si>
  <si>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</si>
  <si>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</si>
  <si>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</si>
  <si>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</si>
  <si>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</si>
  <si>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</si>
  <si>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reporting period (end of the day) </t>
  </si>
  <si>
    <t>8b</t>
  </si>
  <si>
    <t>Market risk REA decreased by SEK 4.4bn compared to 30 September 2022 due to a combination of  changed positioning and higher volatility resulting in an overall reduction in both VaR and SVaR during the fourth quarter. However, overall market risk REA increased by SEK 13.1bn between the end of 2021 and the end of 2022 mainly due to increased market volatility.</t>
  </si>
  <si>
    <t>(a}</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</si>
  <si>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</si>
  <si>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</si>
  <si>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</si>
  <si>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26(1), 27, 28, 29, EBA list 26 (3)</t>
  </si>
  <si>
    <t xml:space="preserve">     of which: Instrument type 1</t>
  </si>
  <si>
    <t>EBA list 26(3)</t>
  </si>
  <si>
    <t xml:space="preserve">     of which: Instrument type 2</t>
  </si>
  <si>
    <t xml:space="preserve">     of which: Instrument type 3</t>
  </si>
  <si>
    <t xml:space="preserve">Retained earnings </t>
  </si>
  <si>
    <t xml:space="preserve">26 (1) (c) </t>
  </si>
  <si>
    <t>Accumulated other comprehensive income (and other reserves)</t>
  </si>
  <si>
    <t xml:space="preserve">26 (1) </t>
  </si>
  <si>
    <t>EU-3a</t>
  </si>
  <si>
    <t>Funds for general banking risk</t>
  </si>
  <si>
    <t xml:space="preserve">26 (1) (f) </t>
  </si>
  <si>
    <t xml:space="preserve">Amount of qualifying items referred to in Article 484 (3) and the related share premium accounts subject to phase out from CET1 </t>
  </si>
  <si>
    <t>486 (2)</t>
  </si>
  <si>
    <t>Minority interests (amount allowed in consolidated CET1)</t>
  </si>
  <si>
    <t>EU-5a</t>
  </si>
  <si>
    <t xml:space="preserve">Independently reviewed interim profits net of any foreseeable charge or dividend </t>
  </si>
  <si>
    <t xml:space="preserve">26 (2) </t>
  </si>
  <si>
    <t>Common Equity Tier 1 (CET1) capital before regulatory adjustments</t>
  </si>
  <si>
    <t>Common Equity Tier 1 (CET1) capital: regulatory adjustments </t>
  </si>
  <si>
    <t>Additional value adjustments (negative amount)</t>
  </si>
  <si>
    <t>34, 105</t>
  </si>
  <si>
    <t>Intangible assets (net of related tax liability) (negative amount)</t>
  </si>
  <si>
    <t>36 (1) (b), 37</t>
  </si>
  <si>
    <t>Deferred tax assets that rely on future profitability excluding those arising from temporary differences (net of related tax liability where the conditions in Article 38 (3) are met) (negative amount)</t>
  </si>
  <si>
    <t>36 (1) (c), 38</t>
  </si>
  <si>
    <t>Fair value reserves related to gains or losses on cash flow hedges of financial instruments that are not valued at fair value</t>
  </si>
  <si>
    <t>33 (1) (a)</t>
  </si>
  <si>
    <t xml:space="preserve">Negative amounts resulting from the calculation of expected loss amounts </t>
  </si>
  <si>
    <t>36 (1) (d), 40, 159</t>
  </si>
  <si>
    <t>Any increase in equity that results from securitised assets (negative amount)</t>
  </si>
  <si>
    <t>32 (1)</t>
  </si>
  <si>
    <t>Gains or losses on liabilities valued at fair value resulting from changes in own credit standing</t>
  </si>
  <si>
    <t>33 (1) (b)</t>
  </si>
  <si>
    <t>Defined-benefit pension fund assets (negative amount)</t>
  </si>
  <si>
    <t>36 (1) (e) , 41</t>
  </si>
  <si>
    <t>Direct and indirect holdings by an institution of own CET1 instruments (negative amount)</t>
  </si>
  <si>
    <t>36 (1) (f), 42</t>
  </si>
  <si>
    <t>Direct, indirect and synthetic holdings of the CET 1 instruments of financial sector entities where those entities have reciprocal cross holdings with the institution designed to inflate artificially the own funds of the institution (negative amount)</t>
  </si>
  <si>
    <t>36 (1) (g), 44</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</si>
  <si>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</si>
  <si>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36 (1) (h), 43, 45, 46, 49 (2) (3), 79</t>
  </si>
  <si>
    <t>Direct, indirect and synthetic holdings by the institution of the CET1 instruments of financial sector entities where the institution has a significant investment in those entities (amount above 10% threshold and net of eligible short positions) (negative amount)</t>
  </si>
  <si>
    <t>36 (1) (i), 43, 45, 47, 48, (1) (b), 49 (1) to (3), 79</t>
  </si>
  <si>
    <t>Exposure amount of the following items which qualify for a RW of 1250%, where the institution opts for the deduction alternative</t>
  </si>
  <si>
    <t>36 (1) (k)</t>
  </si>
  <si>
    <t xml:space="preserve">     of which: qualifying holdings outside the financial sector (negative amount)</t>
  </si>
  <si>
    <t>36 (1) (k) (i), 89 to 91</t>
  </si>
  <si>
    <t xml:space="preserve">     of which: securitisation positions (negative amount)</t>
  </si>
  <si>
    <t>36 (1) (k) (ii), 89 to 91, 243 (1) (b), 244 (1) (b), 258</t>
  </si>
  <si>
    <t>EU-20d</t>
  </si>
  <si>
    <t xml:space="preserve">     of which: free deliveries (negative amount)</t>
  </si>
  <si>
    <t>36 (1) (k) (ii), 379(3)</t>
  </si>
  <si>
    <t>Deferred tax assets arising from temporary differences (amount above 10% threshold, net of related tax liability where the conditions in Article 38 (3) are met) (negative amount)</t>
  </si>
  <si>
    <t>36 (1) (c), 38, 48 (1) (a)</t>
  </si>
  <si>
    <t>Amount exceeding the 17,65% threshold (negative amount)</t>
  </si>
  <si>
    <t>48 (1)</t>
  </si>
  <si>
    <t xml:space="preserve">     of which: direct, indirect and synthetic holdings by the institution of the CET1 instruments of financial sector entities where the institution has a significant investment in those entities</t>
  </si>
  <si>
    <t>36 (1) (i), 48 (1) (b)</t>
  </si>
  <si>
    <t xml:space="preserve">     of which: deferred tax assets arising from temporary differences</t>
  </si>
  <si>
    <t>EU-25a</t>
  </si>
  <si>
    <t>Losses for the current financial year (negative amount)</t>
  </si>
  <si>
    <t>36 (1) (a)</t>
  </si>
  <si>
    <t>EU-25b</t>
  </si>
  <si>
    <t>Foreseeable tax charges relating to CET1 items except where the institution suitably adjusts the amount of CET1 items insofar as such tax charges reduce the amount up to which those items may be used to cover risks or losses (negative amount)</t>
  </si>
  <si>
    <t>36 (1) (l)</t>
  </si>
  <si>
    <t>Qualifying AT1 deductions that exceed the AT1 items of the institution (negative amount)</t>
  </si>
  <si>
    <t>36 (1) (j)</t>
  </si>
  <si>
    <t>27a</t>
  </si>
  <si>
    <r>
      <rPr>
        <sz val="10"/>
        <color rgb="FF000000"/>
        <rFont val="SEB SansSerif"/>
        <charset val="186"/>
      </rPr>
      <t xml:space="preserve">Other regulatory adjustments </t>
    </r>
    <r>
      <rPr>
        <i/>
        <sz val="10"/>
        <color rgb="FF000000"/>
        <rFont val="SEB SansSerif"/>
        <charset val="186"/>
      </rPr>
      <t>(including IFRS 9 transitional adjustments when relevant)</t>
    </r>
  </si>
  <si>
    <t>Total regulatory adjustments to Common Equity Tier 1 (CET1)</t>
  </si>
  <si>
    <t xml:space="preserve">Common Equity Tier 1 (CET1) capital </t>
  </si>
  <si>
    <t>Additional Tier 1 (AT1) capital: instruments</t>
  </si>
  <si>
    <t>51, 52</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</si>
  <si>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</si>
  <si>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</si>
  <si>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</si>
  <si>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486 (3)</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</si>
  <si>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</si>
  <si>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</si>
  <si>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</si>
  <si>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</si>
  <si>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</si>
  <si>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85, 86</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</si>
  <si>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</si>
  <si>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</si>
  <si>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</si>
  <si>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</si>
  <si>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</si>
  <si>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</si>
  <si>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</si>
  <si>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Direct, indirect and synthetic holdings of the AT1 instruments of financial sector entities where the institution does not have a significant investment in those entities (amount above 10% threshold and net of eligible short positions) (negative amount)</t>
  </si>
  <si>
    <t>56 (c), 59, 60, 79</t>
  </si>
  <si>
    <t>Direct, indirect and synthetic holdings by the institution of the AT1 instruments of financial sector entities where the institution has a significant investment in those entities (net of eligible short positions) (negative amount)</t>
  </si>
  <si>
    <t>56 (d), 59, 79</t>
  </si>
  <si>
    <t>Qualifying T2 deductions that exceed the T2 items of the institution (negative amount)</t>
  </si>
  <si>
    <t>56 (e)</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</si>
  <si>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</si>
  <si>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</si>
  <si>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</si>
  <si>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</si>
  <si>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</si>
  <si>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</si>
  <si>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</si>
  <si>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62, 63</t>
  </si>
  <si>
    <t>Amount of qualifying  items referred to in Article 484 (5) and the related share premium accounts subject to phase out from T2 as described in Article 486 (4) CRR</t>
  </si>
  <si>
    <t>486 (4)</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</si>
  <si>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</si>
  <si>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</si>
  <si>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</si>
  <si>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</si>
  <si>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</si>
  <si>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87, 88</t>
  </si>
  <si>
    <t xml:space="preserve">   of which: instruments issued by subsidiaries subject to phase out</t>
  </si>
  <si>
    <t>Credit risk adjustments</t>
  </si>
  <si>
    <t xml:space="preserve">62 (c) (d) </t>
  </si>
  <si>
    <t>Tier 2 (T2) capital before regulatory adjustments</t>
  </si>
  <si>
    <t>Tier 2 (T2) capital: regulatory adjustments </t>
  </si>
  <si>
    <t>Direct and indirect holdings by an institution of own T2 instruments and subordinated loans (negative amount)</t>
  </si>
  <si>
    <t>63 (b) (i), 66 (a), 67</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</si>
  <si>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</si>
  <si>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66 (b), 68</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</si>
  <si>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</si>
  <si>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66 (c), 69, 70, 79</t>
  </si>
  <si>
    <t>54a</t>
  </si>
  <si>
    <t>Empty set in the EU</t>
  </si>
  <si>
    <t>Direct and indirect holdings by the institution of the T2 instruments and subordinated loans of financial sector entities where the institution has a significant investment in those entities (net of eligible short positions) (negative amount)</t>
  </si>
  <si>
    <t xml:space="preserve">66 (d), 69, 79, 477 (4) </t>
  </si>
  <si>
    <t>EU-56a </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</si>
  <si>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</si>
  <si>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</si>
  <si>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</si>
  <si>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</si>
  <si>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</si>
  <si>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</si>
  <si>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</si>
  <si>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</si>
  <si>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</si>
  <si>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92 (2) (a)</t>
  </si>
  <si>
    <t>Tier 1</t>
  </si>
  <si>
    <t>92 (2) (b)</t>
  </si>
  <si>
    <t>Total capital</t>
  </si>
  <si>
    <t xml:space="preserve">92 (2) (c) </t>
  </si>
  <si>
    <t>Institution CET1 overall capital requirements</t>
  </si>
  <si>
    <t>CRD 128, 129, 130, 131, 133</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</si>
  <si>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</si>
  <si>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</si>
  <si>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</si>
  <si>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</si>
  <si>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</si>
  <si>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</si>
  <si>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</si>
  <si>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</si>
  <si>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CRD 128</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</si>
  <si>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</si>
  <si>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</si>
  <si>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36 (1) (h), 45, 46, 56 (c), 59, 60, 66 (c), 69, 70</t>
  </si>
  <si>
    <t xml:space="preserve">Direct and indirect holdings by the institution of the CET1 instruments of financial sector entities where the institution has a significant investment in those entities (amount below 17.65% thresholds and net of eligible short positions) </t>
  </si>
  <si>
    <t>36 (1) (i), 45, 48</t>
  </si>
  <si>
    <t>Deferred tax assets arising from temporary differences (amount below 17.65%  threshold, net of related tax liability where the conditions in Article 38 (3) are met)</t>
  </si>
  <si>
    <t>36 (1) (c), 38, 48</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</si>
  <si>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</si>
  <si>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</si>
  <si>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</si>
  <si>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</si>
  <si>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</si>
  <si>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</si>
  <si>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</si>
  <si>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484 (3), 486 (2) &amp; (5)</t>
  </si>
  <si>
    <t>Amount excluded from CET1 due to cap (excess over cap after redemptions and maturities)</t>
  </si>
  <si>
    <t>Current cap on AT1 instruments subject to phase out arrangements</t>
  </si>
  <si>
    <t>484 (4), 486 (3) &amp; (5)</t>
  </si>
  <si>
    <t>Amount excluded from AT1 due to cap (excess over cap after redemptions and maturities)</t>
  </si>
  <si>
    <t>Current cap on T2 instruments subject to phase out arrangements</t>
  </si>
  <si>
    <t>484 (5), 486 (4) &amp; (5)</t>
  </si>
  <si>
    <t>Amount excluded from T2 due to cap (excess over cap after redemptions and maturities)</t>
  </si>
  <si>
    <t>SEB's Common Equity Tier 1 capital ratio increased to 19.0% in December 2022 compared to 18.6% in June 2022. The change was mainly attributable to a higher CET1 capital.</t>
  </si>
  <si>
    <t>Balance sheet as in published financial statements</t>
  </si>
  <si>
    <t>Under regulatory scope of consolidation</t>
  </si>
  <si>
    <t>Reference to table EU CC1</t>
  </si>
  <si>
    <t>Dec 31, 2022, SEK m</t>
  </si>
  <si>
    <t>As at period end</t>
  </si>
  <si>
    <r>
      <t xml:space="preserve">Assets - </t>
    </r>
    <r>
      <rPr>
        <i/>
        <sz val="10"/>
        <color rgb="FF000000"/>
        <rFont val="SEB SansSerif"/>
        <charset val="186"/>
      </rPr>
      <t>Breakdown by asset clases according to the balance sheet in the published financial statements</t>
    </r>
  </si>
  <si>
    <t>Cash and cash balances at central banks</t>
  </si>
  <si>
    <t>Loans to central banks</t>
  </si>
  <si>
    <t>Loans to credit institutions</t>
  </si>
  <si>
    <t>Loans to the public</t>
  </si>
  <si>
    <t>…..of which holdings of Tier 2 instruments in financial entities</t>
  </si>
  <si>
    <t>Financial assets for which the customers bear the investment risk</t>
  </si>
  <si>
    <t>Derivatives</t>
  </si>
  <si>
    <t>.....of which intangible assets</t>
  </si>
  <si>
    <t>…..of which defined benefit pension fund assets</t>
  </si>
  <si>
    <t>…..of which deferred tax assets that rely on future profitability</t>
  </si>
  <si>
    <t>Total assets</t>
  </si>
  <si>
    <r>
      <t>Liabilities</t>
    </r>
    <r>
      <rPr>
        <i/>
        <sz val="10"/>
        <color rgb="FF000000"/>
        <rFont val="SEB SansSerif"/>
        <charset val="186"/>
      </rPr>
      <t xml:space="preserve"> - Breakdown by liability clases according to the balance sheet in the published financial statements</t>
    </r>
  </si>
  <si>
    <t>Deposits from central banks and credit institutions</t>
  </si>
  <si>
    <t>Deposits and borrowings from the public</t>
  </si>
  <si>
    <t>Financial liabilities for which the customers bear the investment risk</t>
  </si>
  <si>
    <t>Liabilities to policyholders</t>
  </si>
  <si>
    <t>Debt securities issued</t>
  </si>
  <si>
    <t>Short positions</t>
  </si>
  <si>
    <t>Other financial liabilities</t>
  </si>
  <si>
    <t>Other liabilities</t>
  </si>
  <si>
    <t>…..of which Additional Tier 1 instruments</t>
  </si>
  <si>
    <t>…..of which Tier 2 instruments</t>
  </si>
  <si>
    <t>Total liabilities</t>
  </si>
  <si>
    <t>Shareholders' Equity</t>
  </si>
  <si>
    <t>Total shareholders' equity</t>
  </si>
  <si>
    <t>Total liabilities and shareholders' equity</t>
  </si>
  <si>
    <t>The difference between the balance sheet as in published financial statements and the balance sheet under regulatory scope of consolidation is that insurance operations are excluded in the latter.</t>
  </si>
  <si>
    <t>SEB Group, Pillar 3 disclosure 2022 Q4</t>
  </si>
  <si>
    <t>Template EU CCA: Main features of regulatory own funds instruments and eligible liabilities instruments</t>
  </si>
  <si>
    <t>Disclosure according to Article 3 in EU Regulation No 1423/2013</t>
  </si>
  <si>
    <t>Issuer</t>
  </si>
  <si>
    <t>Skandinaviska Enskilda Banken AB (publ)</t>
  </si>
  <si>
    <t>Unique identifier (eg CUSIP, ISIN or Bloomberg identifier for private placement)</t>
  </si>
  <si>
    <t>SE0000148884</t>
  </si>
  <si>
    <t>SE0000120784</t>
  </si>
  <si>
    <t>XS2076169668</t>
  </si>
  <si>
    <t>XS2479344561</t>
  </si>
  <si>
    <t>XS1511589605</t>
  </si>
  <si>
    <t>XS2404247384</t>
  </si>
  <si>
    <t>Public or private placement</t>
  </si>
  <si>
    <t>Public</t>
  </si>
  <si>
    <t>Governing law(s) of the instrument</t>
  </si>
  <si>
    <t>Swedish Law</t>
  </si>
  <si>
    <t>English and Swedish Law</t>
  </si>
  <si>
    <t>3a </t>
  </si>
  <si>
    <t>Contractual recognition of write down and conversion powers of resolution authorities</t>
  </si>
  <si>
    <t>Yes</t>
  </si>
  <si>
    <t>Regulatory treatment</t>
  </si>
  <si>
    <t>Transitional CRR rules</t>
  </si>
  <si>
    <t>Additional Tier 1</t>
  </si>
  <si>
    <t>Post-transitional CRR rules</t>
  </si>
  <si>
    <t>Eligible at solo/(sub-)consolidated/solo &amp; (sub-)consolidated</t>
  </si>
  <si>
    <t>Solo &amp; consolidated</t>
  </si>
  <si>
    <t>Instrument type (types to be specified by each jurisdiction)</t>
  </si>
  <si>
    <t>Share capital, class A</t>
  </si>
  <si>
    <t>Share capital, class C</t>
  </si>
  <si>
    <t xml:space="preserve"> Additional Tier 1 Notes</t>
  </si>
  <si>
    <t>Dated Subordinated Notes</t>
  </si>
  <si>
    <t>Amount recognised in regulatory capital (currency in million, as of most recent reporting date)</t>
  </si>
  <si>
    <t>SEK 21 700m</t>
  </si>
  <si>
    <t>SEK 241m</t>
  </si>
  <si>
    <t>SEK 9 361m</t>
  </si>
  <si>
    <t>SEK 5 201m</t>
  </si>
  <si>
    <t>SEK 9 446m</t>
  </si>
  <si>
    <t>SEK 5 556m</t>
  </si>
  <si>
    <t>Nominal amount of instrument</t>
  </si>
  <si>
    <t>SEK 10</t>
  </si>
  <si>
    <t>USD 900m</t>
  </si>
  <si>
    <t>USD 500m</t>
  </si>
  <si>
    <t>EUR 850m</t>
  </si>
  <si>
    <t>EUR 500m</t>
  </si>
  <si>
    <t>9a</t>
  </si>
  <si>
    <t>Issue price</t>
  </si>
  <si>
    <t>SEK 100</t>
  </si>
  <si>
    <t>9b</t>
  </si>
  <si>
    <t>Redemption price</t>
  </si>
  <si>
    <t>Accounting classification</t>
  </si>
  <si>
    <t>Liability - amortised cost</t>
  </si>
  <si>
    <t>Original date of issuance</t>
  </si>
  <si>
    <t xml:space="preserve"> 2019-11-05</t>
  </si>
  <si>
    <t xml:space="preserve"> 2022-06-08</t>
  </si>
  <si>
    <t xml:space="preserve"> 2016-10-31</t>
  </si>
  <si>
    <t xml:space="preserve"> 2021-11-03</t>
  </si>
  <si>
    <t>Perpeptual or dated</t>
  </si>
  <si>
    <t>Perpetual</t>
  </si>
  <si>
    <t xml:space="preserve">Dated </t>
  </si>
  <si>
    <t>Original maturity date</t>
  </si>
  <si>
    <t xml:space="preserve"> 2028-10-31</t>
  </si>
  <si>
    <t xml:space="preserve"> 2031-11-03</t>
  </si>
  <si>
    <t>Issuer call subjet to prior supervisory approval</t>
  </si>
  <si>
    <t>Optional call date, contingent call dates, and redemption amount</t>
  </si>
  <si>
    <t xml:space="preserve"> 2025-05-13 or at any time thereafter. At Prevailing Principal Amount </t>
  </si>
  <si>
    <t xml:space="preserve"> 2027-06-30 or at any time thereafter. At Prevailing Principal Amount </t>
  </si>
  <si>
    <t xml:space="preserve"> 2023-10-31, 100%. In addition Tax/Regulatory call</t>
  </si>
  <si>
    <t xml:space="preserve"> 2026-11-03, 100%. In addition Tax/Regulatory call</t>
  </si>
  <si>
    <t>Subsequent call dates, if applicable</t>
  </si>
  <si>
    <t xml:space="preserve"> At any time thereafter. At Prevailing Principal Amount.</t>
  </si>
  <si>
    <t>Coupons / dividends</t>
  </si>
  <si>
    <t>Fixed or floating dividend/coupon</t>
  </si>
  <si>
    <t>Fixed, Semi-annually Payments in arrear</t>
  </si>
  <si>
    <t>Fixed, Annually Payments in arrear</t>
  </si>
  <si>
    <t>Coupon rate and any related index</t>
  </si>
  <si>
    <t>5.125% pa. If not called then new fixed rate set to USD Mid-Swap Rate for the relevant 5 Year period+Reset margin that is 3.463%pa.</t>
  </si>
  <si>
    <t>6.875% pa. If not called then new fixed rate set to USD Mid-Swap Rate for the relevant 5 Year period+Reset margin that is 4.073%pa.</t>
  </si>
  <si>
    <t>1.375% pa. If not called then new fixed rate set to Euro Swap Rate+Reset margin that is 1.35% pa.</t>
  </si>
  <si>
    <t>0.75% pa. If not called then new fixed rate set to 5-year EUR Mid-Swap Rate+Reset margin that is 0.88% pa.</t>
  </si>
  <si>
    <t>Existence of a dividend stopper</t>
  </si>
  <si>
    <t>20a</t>
  </si>
  <si>
    <t>Fully discretionary, partially discretionary or mandatory (in terms of timing)</t>
  </si>
  <si>
    <t>Fully discretionary</t>
  </si>
  <si>
    <t>Mandatory</t>
  </si>
  <si>
    <t>20b</t>
  </si>
  <si>
    <t>Fully discretionary, partially discretionary or mandatory (in terms of amount)</t>
  </si>
  <si>
    <t>Existence of step up or other incentive to redeem</t>
  </si>
  <si>
    <t>Noncumulative or cumulative</t>
  </si>
  <si>
    <t>Non-cumulative</t>
  </si>
  <si>
    <t>Noncumulative</t>
  </si>
  <si>
    <t>Convertible or non-convertible</t>
  </si>
  <si>
    <t>Non-convertible</t>
  </si>
  <si>
    <t>Convertible</t>
  </si>
  <si>
    <t>If convertible, conversion trigger (s)</t>
  </si>
  <si>
    <t>5.125% for the Bank and 8% for the Group</t>
  </si>
  <si>
    <t>If convertible, fully or partially</t>
  </si>
  <si>
    <t>Fully</t>
  </si>
  <si>
    <t>If convertible, conversion rate</t>
  </si>
  <si>
    <t xml:space="preserve">Higher of (i) the current market price, (ii) the floor price or (iii) the nominal value. </t>
  </si>
  <si>
    <t>If convertible, mandatory or optional conversion</t>
  </si>
  <si>
    <t>If convertible, specifiy instrument type convertible into</t>
  </si>
  <si>
    <t>A shares</t>
  </si>
  <si>
    <t>If convertible, specifiy issuer of instrument it converts into</t>
  </si>
  <si>
    <t>Write-down features</t>
  </si>
  <si>
    <t>If write-down, write-down trigger (s)</t>
  </si>
  <si>
    <t>If write-down, full or partial</t>
  </si>
  <si>
    <t>If write-down, permanent or temporary</t>
  </si>
  <si>
    <t>If temporary write-down, description of write-up mechanism</t>
  </si>
  <si>
    <t>34a </t>
  </si>
  <si>
    <t>Type of subordination (only for eligible liabilities)</t>
  </si>
  <si>
    <t>EU-34b</t>
  </si>
  <si>
    <t>Ranking of the instrument in normal insolvency proceedings</t>
  </si>
  <si>
    <t>Position in subordination hierachy in liquidation (specify instrument type immediately senior to instrument)</t>
  </si>
  <si>
    <t>Senior Debt</t>
  </si>
  <si>
    <t>Non-compliant transitioned features</t>
  </si>
  <si>
    <t>If yes, specify non-compliant features</t>
  </si>
  <si>
    <t>37a</t>
  </si>
  <si>
    <t>Link to the full term and conditions of the instrument (signposting)</t>
  </si>
  <si>
    <t>The share | SEB (sebgroup.com)</t>
  </si>
  <si>
    <t>Debt investors | SEB (sebgroup.com)</t>
  </si>
  <si>
    <t>N/A inserted if the question is not applicable.</t>
  </si>
  <si>
    <t xml:space="preserve">EU KM2 - Key metrics - MREL and, where applicable, G-SII requirement for own funds and eligible liabilities  </t>
  </si>
  <si>
    <t>Minimum requirement for own funds and eligible liabilities (MREL)</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</si>
  <si>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</si>
  <si>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</si>
  <si>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</si>
  <si>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</si>
  <si>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</si>
  <si>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</si>
  <si>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Total exposure measure of the resolution group</t>
  </si>
  <si>
    <t>Own funds and eligible liabilities as percentage of the total exposure measure</t>
  </si>
  <si>
    <t xml:space="preserve">Of which own funds or subordinated liabilities </t>
  </si>
  <si>
    <t>The minimum requirement for own funds and eligible liabilities (MREL) is met with sufficient own funds (capital) and eligible liabilities in relation to the total capital requirement, meaning TREA and outstanding eligible liabilities are the typical drivers of the ratio.</t>
  </si>
  <si>
    <t>EU TLAC3b - Creditor ranking - resolution entity</t>
  </si>
  <si>
    <t>Insolvency ranking</t>
  </si>
  <si>
    <t>(most junior)</t>
  </si>
  <si>
    <t>(most senior)</t>
  </si>
  <si>
    <t>Description of insolvency rank (free text)</t>
  </si>
  <si>
    <t>Common equity (CET1)</t>
  </si>
  <si>
    <t>Additional Tier 1 instruments</t>
  </si>
  <si>
    <t>Tier 2 instruments</t>
  </si>
  <si>
    <t>Senior non-preferred debt</t>
  </si>
  <si>
    <t>Senior unsecured debt incl. wholesale depos</t>
  </si>
  <si>
    <t>Own funds and liabilities potentially eligible for meeting MREL</t>
  </si>
  <si>
    <t>of which residual maturity  ≥ 1 year &lt; 2 years</t>
  </si>
  <si>
    <t>of which residual maturity  ≥ 2 year &lt; 5 years</t>
  </si>
  <si>
    <t>of which residual maturity ≥ 5 years &lt; 10 years</t>
  </si>
  <si>
    <t>of which residual maturity ≥ 10 years, but excluding perpetual securities</t>
  </si>
  <si>
    <t>of which  perpetual securities</t>
  </si>
  <si>
    <t>Resolution entity is Skandinaviska Enskilda Banken AB.</t>
  </si>
  <si>
    <t xml:space="preserve">
</t>
  </si>
  <si>
    <t xml:space="preserve">  Own funds and eligible liabilities and adjustments</t>
  </si>
  <si>
    <t>Common Equity Tier 1 capital (CET1)</t>
  </si>
  <si>
    <t>Additional Tier 1 capital (AT1)</t>
  </si>
  <si>
    <t>Tier 2 capital (T2)</t>
  </si>
  <si>
    <t>Own funds for the purpose of Articles 92a CRR and 45 BRRD</t>
  </si>
  <si>
    <r>
      <t xml:space="preserve">  Own funds and eligible liabilities: Non-regulatory capital elements</t>
    </r>
    <r>
      <rPr>
        <b/>
        <sz val="10"/>
        <color rgb="FF7030A0"/>
        <rFont val="SEB SansSerif"/>
        <charset val="186"/>
      </rPr>
      <t xml:space="preserve"> </t>
    </r>
  </si>
  <si>
    <r>
      <t>Eligible liabilities instruments</t>
    </r>
    <r>
      <rPr>
        <strike/>
        <sz val="10"/>
        <rFont val="SEB SansSerif"/>
        <charset val="186"/>
      </rPr>
      <t xml:space="preserve"> </t>
    </r>
    <r>
      <rPr>
        <sz val="10"/>
        <rFont val="SEB SansSerif"/>
        <charset val="186"/>
      </rPr>
      <t>issued directly by the resolution entity that are subordinated to excluded liabilities (not grandfathered)</t>
    </r>
  </si>
  <si>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</si>
  <si>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</si>
  <si>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</si>
  <si>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</si>
  <si>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</si>
  <si>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</si>
  <si>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</si>
  <si>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</si>
  <si>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</si>
  <si>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</si>
  <si>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</si>
  <si>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EU-17a</t>
  </si>
  <si>
    <t>Of which subordinated</t>
  </si>
  <si>
    <t xml:space="preserve">  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</si>
  <si>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</si>
  <si>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</si>
  <si>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</si>
  <si>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</si>
  <si>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EU-22a</t>
  </si>
  <si>
    <t>Of which own funds and subordinated</t>
  </si>
  <si>
    <t xml:space="preserve">  Risk-weighted exposure amount and leverage exposure measure of the resolution group </t>
  </si>
  <si>
    <t xml:space="preserve">  Ratio of own funds and eligible liabilities</t>
  </si>
  <si>
    <t>Own funds and eligible liabilities (as a percentage of total risk exposure amount)</t>
  </si>
  <si>
    <t>Own funds and eligible liabilities (as a percentage of total exposure measure)</t>
  </si>
  <si>
    <t>EU-26a</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</si>
  <si>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</si>
  <si>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</si>
  <si>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</si>
  <si>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</si>
  <si>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</si>
  <si>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 xml:space="preserve">  Memorandum items</t>
  </si>
  <si>
    <t>EU-32</t>
  </si>
  <si>
    <t>Total amount of excluded liabilities referred to in Article 72a(2) CRR</t>
  </si>
  <si>
    <t>General credit exposures</t>
  </si>
  <si>
    <t>Relevant credit exposures – Market risk</t>
  </si>
  <si>
    <t xml:space="preserve">Securitisation exposures </t>
  </si>
  <si>
    <t>Own fund requirements</t>
  </si>
  <si>
    <t>Exposure value under the standardised approach</t>
  </si>
  <si>
    <t>Exposure value under the IRB approach</t>
  </si>
  <si>
    <t>Sum of long and short positions of trading book exposures for SA</t>
  </si>
  <si>
    <t>Value of trading book exposures for internal models</t>
  </si>
  <si>
    <t>Exposure value for non-trading book</t>
  </si>
  <si>
    <t>Total exposure value</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</si>
  <si>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</si>
  <si>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</si>
  <si>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</si>
  <si>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</si>
  <si>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</si>
  <si>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Breakdown by country:</t>
  </si>
  <si>
    <t>EU CCyB2 - Amount of institution-specific countercyclical capital buffer</t>
  </si>
  <si>
    <t>Institution specific countercyclical capital buffer rate</t>
  </si>
  <si>
    <t>Institution specific countercyclical capital buffer requirement</t>
  </si>
  <si>
    <t xml:space="preserve">The institution-specific countercyclical buffer rate increased to 0.80 per cent as of 31 December 2022. The main explanation to this increase is that the Swedish FSA in September increased the countercyclical buffer for Sweden from 0% to 1%. </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</si>
  <si>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</si>
  <si>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</si>
  <si>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</si>
  <si>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</si>
  <si>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</si>
  <si>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leverage ratio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</si>
  <si>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</si>
  <si>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</si>
  <si>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</si>
  <si>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</si>
  <si>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</si>
  <si>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</si>
  <si>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</si>
  <si>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</si>
  <si>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</si>
  <si>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</si>
  <si>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</si>
  <si>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SEB's leverage exposure measure decreased to SEK 3,540bn in December, due to decreased assets in the balance sheet.</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</si>
  <si>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</si>
  <si>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</si>
  <si>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</si>
  <si>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</si>
  <si>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</si>
  <si>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</si>
  <si>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</si>
  <si>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</si>
  <si>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</si>
  <si>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</si>
  <si>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</si>
  <si>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</si>
  <si>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</si>
  <si>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</si>
  <si>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</si>
  <si>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</si>
  <si>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</si>
  <si>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</si>
  <si>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</si>
  <si>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</si>
  <si>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</si>
  <si>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</si>
  <si>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</si>
  <si>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</si>
  <si>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</si>
  <si>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</si>
  <si>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</si>
  <si>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</si>
  <si>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</si>
  <si>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</si>
  <si>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</si>
  <si>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</si>
  <si>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</si>
  <si>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</si>
  <si>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</si>
  <si>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</si>
  <si>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</si>
  <si>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</si>
  <si>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</si>
  <si>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</si>
  <si>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r>
      <t xml:space="preserve">Excluded exposures </t>
    </r>
    <r>
      <rPr>
        <b/>
        <strike/>
        <sz val="11"/>
        <color rgb="FFFF0000"/>
        <rFont val="Calibri"/>
        <family val="2"/>
        <scheme val="minor"/>
      </rPr>
      <t/>
    </r>
  </si>
  <si>
    <t>(Exposures excluded from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</si>
  <si>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</si>
  <si>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</si>
  <si>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</si>
  <si>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</si>
  <si>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</si>
  <si>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</si>
  <si>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</si>
  <si>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</si>
  <si>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</si>
  <si>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</si>
  <si>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</si>
  <si>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</si>
  <si>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</si>
  <si>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</si>
  <si>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</si>
  <si>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</si>
  <si>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</si>
  <si>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</si>
  <si>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</si>
  <si>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(Total exempted exposures)</t>
  </si>
  <si>
    <t>Capital and total exposure measure</t>
  </si>
  <si>
    <t>Tier 1 capital</t>
  </si>
  <si>
    <t>ext</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</si>
  <si>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</si>
  <si>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</si>
  <si>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</si>
  <si>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</si>
  <si>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</si>
  <si>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EU-26b</t>
  </si>
  <si>
    <t>EU-27a</t>
  </si>
  <si>
    <t>Overall leverage ratio requirement (%)</t>
  </si>
  <si>
    <t>Choice on transitional arrangements and relevant exposures</t>
  </si>
  <si>
    <t>EU-27b</t>
  </si>
  <si>
    <t>Choice on transitional arrangements for the definition of the capital measure</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</si>
  <si>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</si>
  <si>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</si>
  <si>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</si>
  <si>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</si>
  <si>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</si>
  <si>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</si>
  <si>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</si>
  <si>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</si>
  <si>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</si>
  <si>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SEB monitors and discloses its leverage ratio according to the requirements and SEB must meet a leverage ratio minimum requirement of 3% and on top of that a P2G of 0.45% of the leverage ratio exposure measure. The leverage ratio increased to 5.0% as of 31 December 2022 compared to 4.3% as of 30 June 2022, and the main driver is a decreased leverage ratio exposure measure stemming from decreased assets in the balance sheet.</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</si>
  <si>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</si>
  <si>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</si>
  <si>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</si>
  <si>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</si>
  <si>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</si>
  <si>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</si>
  <si>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</si>
  <si>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</si>
  <si>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</si>
  <si>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</si>
  <si>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</si>
  <si>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</si>
  <si>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</si>
  <si>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EU-8</t>
  </si>
  <si>
    <t>Secured by mortgages of immovable properties</t>
  </si>
  <si>
    <t>EU-9</t>
  </si>
  <si>
    <t>EU-10</t>
  </si>
  <si>
    <t>EU-11</t>
  </si>
  <si>
    <t>EU-12</t>
  </si>
  <si>
    <t>Other exposures (eg equity, securitisations, and other non-credit obligation assets)</t>
  </si>
  <si>
    <t>Total on balance sheet exposures decreased to SEK 2,849bn in December 2022, mainly due to cash balances central banks which decreased by SEK 375bn.</t>
  </si>
  <si>
    <t>Risk exposure amount</t>
  </si>
  <si>
    <t>Holdings of own funds instruments of a financial sector entity where the institution has a significant investment not deducted from own funds (before risk weighting)</t>
  </si>
  <si>
    <t xml:space="preserve">Supplementary own fund requirements of the financial conglomerate (amount) </t>
  </si>
  <si>
    <t>Capital adequacy ratio of the financial conglomerate (%)</t>
  </si>
  <si>
    <t>Carrying values as reported in published financial statements</t>
  </si>
  <si>
    <t>Carrying values under scope of regulatory consolidation</t>
  </si>
  <si>
    <t>Carrying values of items:</t>
  </si>
  <si>
    <t>31 Dec 2022, SEK m
Assets</t>
  </si>
  <si>
    <t>Subject to credit risk framework</t>
  </si>
  <si>
    <t>Subject to counterparty credit risk framework</t>
  </si>
  <si>
    <t>Subject to the securitisation framework</t>
  </si>
  <si>
    <t>Subject to the market risk framework</t>
  </si>
  <si>
    <t>Not subject to capital requirements or subject to deduction from capital</t>
  </si>
  <si>
    <t>Debt securites</t>
  </si>
  <si>
    <t>Liabilities</t>
  </si>
  <si>
    <t>Deposits and borrowing from the public</t>
  </si>
  <si>
    <t xml:space="preserve">Total equity </t>
  </si>
  <si>
    <t>Total liabilities and equity</t>
  </si>
  <si>
    <t>Items subject to:</t>
  </si>
  <si>
    <t>Credit risk framework</t>
  </si>
  <si>
    <t>Counterparty credit risk framework</t>
  </si>
  <si>
    <t>Securitisation framework</t>
  </si>
  <si>
    <t>Market risk framework</t>
  </si>
  <si>
    <t>Asset carrying value amount under the scope of 
regulatory consolidation (as per template EU LI1)</t>
  </si>
  <si>
    <t>Liabilities carrying value amount under the regulatory scope of consolidation (as per template EU LI1)</t>
  </si>
  <si>
    <t>Total net amount under regulatory scope of consolidation</t>
  </si>
  <si>
    <t>Off-balance sheet amounts</t>
  </si>
  <si>
    <t>Differences due to impact of collaterals</t>
  </si>
  <si>
    <t>Differences due to different netting rules, other than 
those already included in row 2</t>
  </si>
  <si>
    <t>Exposure amounts considered for regulatory purposes</t>
  </si>
  <si>
    <t>Name of the entity</t>
  </si>
  <si>
    <t>Method of accounting consolidation</t>
  </si>
  <si>
    <t>Method of prudential consolidation</t>
  </si>
  <si>
    <t>Description of the entity</t>
  </si>
  <si>
    <t>Full consolidation</t>
  </si>
  <si>
    <t xml:space="preserve">Proportional consolidation </t>
  </si>
  <si>
    <t>Equity method</t>
  </si>
  <si>
    <t>Neither consolidated nor deducted</t>
  </si>
  <si>
    <t>Deducted</t>
  </si>
  <si>
    <t xml:space="preserve">DSK Deutsch - Skandinavische Verwaltungs AG, Frankfurt am Main </t>
  </si>
  <si>
    <t>ü</t>
  </si>
  <si>
    <t>Other type of entity</t>
  </si>
  <si>
    <t>SEB Bank JSC, St Petersburg</t>
  </si>
  <si>
    <t>Credit institution</t>
  </si>
  <si>
    <t>SEB Banka, AS, Riga</t>
  </si>
  <si>
    <t>SEB bankas, AB, Vilnius</t>
  </si>
  <si>
    <t>SEB Corporate Bank, PJSC, Kyiv</t>
  </si>
  <si>
    <t>SEB Kort Bank AB, Stockholm</t>
  </si>
  <si>
    <t>SEB Investment Management AB, Stockholm</t>
  </si>
  <si>
    <t>Financial institution (other)</t>
  </si>
  <si>
    <t>SEB Leasing Oy, Helsinki</t>
  </si>
  <si>
    <t>SEB Njord AS, Oslo</t>
  </si>
  <si>
    <t>SEB Pank, AS, Tallinn</t>
  </si>
  <si>
    <t>Skandinaviska Enskilda Ltd, London</t>
  </si>
  <si>
    <t>Aktiv Placering AB, Stockholm</t>
  </si>
  <si>
    <t>SEB Förvaltnings AB, Stockholm</t>
  </si>
  <si>
    <t>SEB Securities Inc., New York</t>
  </si>
  <si>
    <t>SEB Strategic Investments AB, Stockholm</t>
  </si>
  <si>
    <t>Repono Holding AB, Stockholm</t>
  </si>
  <si>
    <t xml:space="preserve">SEB Life and Pension Holding AB, Stockholm </t>
  </si>
  <si>
    <t>Bankomat AB, Stockholm</t>
  </si>
  <si>
    <t>Ancillary services undertaking</t>
  </si>
  <si>
    <t>BGC Holding AB, Stockholm</t>
  </si>
  <si>
    <t>Cinder Invest AB, Stockholm</t>
  </si>
  <si>
    <t>Investment firm</t>
  </si>
  <si>
    <t>Finansiell ID-Teknik BID AB, Stockholm</t>
  </si>
  <si>
    <t>Getswish AB, Stockholm</t>
  </si>
  <si>
    <t>Invidem AB (former Nordic KYC Utility AB), Stockholm</t>
  </si>
  <si>
    <t>P27 Nordic Payments AB</t>
  </si>
  <si>
    <t>USE Intressenter AB, Stockholm</t>
  </si>
  <si>
    <t>IFA DBB AB, Stockholm</t>
  </si>
  <si>
    <t>Parkeringshuset Lasarettet HGB KB, Stockholm</t>
  </si>
  <si>
    <t>SEB do Brasil Representacões LTDA, Sao Paulo</t>
  </si>
  <si>
    <t>SEB Internal Supplier AB, Stockholm</t>
  </si>
  <si>
    <t>EU KM1 - Capital position of significant subsidiaries</t>
  </si>
  <si>
    <t>SEB Pank AS Estonia</t>
  </si>
  <si>
    <t>SEB Banka AS Latvia</t>
  </si>
  <si>
    <t>SEB bankas AB Lithuania</t>
  </si>
  <si>
    <t>www.seb.ee</t>
  </si>
  <si>
    <t>www.seb.lv</t>
  </si>
  <si>
    <t>www.seb.lt</t>
  </si>
  <si>
    <t>Liquidity coverage ratio (%)</t>
  </si>
  <si>
    <t>31 Dec 2022, SEK</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</si>
  <si>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</si>
  <si>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</si>
  <si>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</si>
  <si>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</si>
  <si>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</si>
  <si>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</si>
  <si>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</si>
  <si>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</si>
  <si>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</si>
  <si>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</si>
  <si>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</si>
  <si>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</si>
  <si>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</si>
  <si>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</si>
  <si>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</si>
  <si>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</si>
  <si>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</si>
  <si>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</si>
  <si>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EU-14a</t>
  </si>
  <si>
    <t>EU-13b</t>
  </si>
  <si>
    <t>EU-14b</t>
  </si>
  <si>
    <t>EU-14x</t>
  </si>
  <si>
    <t>EU-14y</t>
  </si>
  <si>
    <t>Total remuneration (2 + 10)</t>
  </si>
  <si>
    <t>31 Dec 2021, SEK</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</si>
  <si>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</si>
  <si>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</si>
  <si>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</si>
  <si>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</si>
  <si>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</si>
  <si>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</si>
  <si>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</si>
  <si>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</si>
  <si>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</si>
  <si>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</si>
  <si>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</si>
  <si>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</si>
  <si>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</si>
  <si>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</si>
  <si>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 xml:space="preserve">EU REM3 - Deferred remuneration </t>
  </si>
  <si>
    <t>EU - g</t>
  </si>
  <si>
    <t>EU - h</t>
  </si>
  <si>
    <t>Deferred and retained remuneration
31 Dec 2022, SEK</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</si>
  <si>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</si>
  <si>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</si>
  <si>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</si>
  <si>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</si>
  <si>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</si>
  <si>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</si>
  <si>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</si>
  <si>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</si>
  <si>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</si>
  <si>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</si>
  <si>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</si>
  <si>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</si>
  <si>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</si>
  <si>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</si>
  <si>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</si>
  <si>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Deferred and retained remuneration
31 Dec 2021, SEK</t>
  </si>
  <si>
    <t>Identified staff that are high earners as set out in Article 450(i) CRR</t>
  </si>
  <si>
    <t>1 000 000 to below 1 500 000</t>
  </si>
  <si>
    <t>1 500 000 to below 2 000 000</t>
  </si>
  <si>
    <t>2 000 000 to below 2 500 000</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</si>
  <si>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</si>
  <si>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</si>
  <si>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</si>
  <si>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</si>
  <si>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</si>
  <si>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</si>
  <si>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</si>
  <si>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</si>
  <si>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</si>
  <si>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</si>
  <si>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</si>
  <si>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</si>
  <si>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</si>
  <si>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</si>
  <si>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</si>
  <si>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</si>
  <si>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</si>
  <si>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 xml:space="preserve">Sector/subsector
</t>
  </si>
  <si>
    <t>Gross carrying amount</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</si>
  <si>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</si>
  <si>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</si>
  <si>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</si>
  <si>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years &lt;= 10 years</t>
  </si>
  <si>
    <t>&gt; 10 years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</si>
  <si>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</si>
  <si>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</si>
  <si>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</si>
  <si>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</si>
  <si>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</si>
  <si>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</si>
  <si>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</si>
  <si>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</si>
  <si>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</si>
  <si>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</si>
  <si>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</si>
  <si>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</si>
  <si>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</si>
  <si>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</si>
  <si>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</si>
  <si>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</si>
  <si>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</si>
  <si>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</si>
  <si>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</si>
  <si>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</si>
  <si>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</si>
  <si>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</si>
  <si>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</si>
  <si>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</si>
  <si>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</si>
  <si>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</si>
  <si>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</si>
  <si>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</si>
  <si>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</si>
  <si>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</si>
  <si>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</si>
  <si>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</si>
  <si>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</si>
  <si>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</si>
  <si>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</si>
  <si>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</si>
  <si>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</si>
  <si>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</si>
  <si>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</si>
  <si>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</si>
  <si>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</si>
  <si>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</si>
  <si>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</si>
  <si>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</si>
  <si>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</si>
  <si>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</si>
  <si>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</si>
  <si>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</si>
  <si>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</si>
  <si>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</si>
  <si>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</si>
  <si>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</si>
  <si>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</si>
  <si>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</si>
  <si>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</si>
  <si>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</si>
  <si>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</si>
  <si>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</si>
  <si>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</si>
  <si>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</si>
  <si>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</si>
  <si>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</si>
  <si>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</si>
  <si>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Total gross carrying amount amount (in SEK m)</t>
  </si>
  <si>
    <t>Counterparty sector</t>
  </si>
  <si>
    <t>Level of energy efficiency (EP score in kWh/m² of collateral)</t>
  </si>
  <si>
    <t>Level of energy efficiency (EPC label of collateral)</t>
  </si>
  <si>
    <t>Without EPC label of collateral</t>
  </si>
  <si>
    <t xml:space="preserve">
31 Dec 2022, SEK m</t>
  </si>
  <si>
    <t>0; &lt;= 100</t>
  </si>
  <si>
    <t>&gt; 100; &lt;= 200</t>
  </si>
  <si>
    <t>&gt; 200; &lt;= 300</t>
  </si>
  <si>
    <t>&gt; 300; &lt;= 400</t>
  </si>
  <si>
    <t>&gt; 400; &lt;= 500</t>
  </si>
  <si>
    <t>&gt; 500</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</si>
  <si>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</si>
  <si>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</si>
  <si>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</si>
  <si>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</si>
  <si>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</si>
  <si>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</si>
  <si>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</si>
  <si>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</si>
  <si>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</si>
  <si>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</si>
  <si>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</si>
  <si>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Gross carrying amount (aggregate)</t>
  </si>
  <si>
    <t>Gross carrying amount towards the counterparties compared to total gross carrying amount (aggregate)*</t>
  </si>
  <si>
    <t>Weighted average maturity</t>
  </si>
  <si>
    <t>Number of top 20 polluting firms included</t>
  </si>
  <si>
    <t xml:space="preserve">o </t>
  </si>
  <si>
    <t>Variable: Geographical area subject to climate change physical risk - acute and chronic events
31 Dec 2022, SEK m</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</si>
  <si>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</si>
  <si>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</si>
  <si>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</si>
  <si>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</si>
  <si>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</si>
  <si>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</si>
  <si>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</si>
  <si>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</si>
  <si>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collaterals</t>
  </si>
  <si>
    <t>Other relevant sectors (breakdown below where relevant)</t>
  </si>
  <si>
    <t xml:space="preserve">EU TLAC1 – Composition - MREL and, where applicable, G-SII requirement for own funds and eligible liabilities </t>
  </si>
  <si>
    <t>Banking book – Climate Change transition risk: Credit quality of exposures by sector, emissions and residual maturity</t>
  </si>
  <si>
    <t>Banking book – Climate change transition risk: Loans collateralised by immovable property - Energy efficiency of the collateral</t>
  </si>
  <si>
    <t>Banking book – Climate change transition risk: Exposures to top 20 carbon-intensive firms</t>
  </si>
  <si>
    <t>Banking book – Climate change physical risk: Exposures subject to physical risk</t>
  </si>
  <si>
    <t>EU REM5 – Information on remuneration of staff whose professional activities have a material impact on institutions’ risk profile (identified staff)</t>
  </si>
  <si>
    <t>EU REM4 – Remuneration of 1 million EUR or more per year</t>
  </si>
  <si>
    <t>EU REM3 – Deferred remuneration</t>
  </si>
  <si>
    <t>EU REM2 – Special payments  to staff whose professional activities have a material impact on institutions’ risk profile (identified staff)</t>
  </si>
  <si>
    <t xml:space="preserve">EU REM1 – Remuneration awarded for the financial year </t>
  </si>
  <si>
    <t>EU LI2 – Main sources of differences between regulatory exposure amounts and carrying values in financial statements</t>
  </si>
  <si>
    <t>EU LI1 – Differences between accounting and regulatory scopes of consolidation and mapping of financial statement categories with regulatory risk categories</t>
  </si>
  <si>
    <t>EU INS2 – Financial conglomerates information on own funds and capital adequacy ratio</t>
  </si>
  <si>
    <t>EU PV1 – Prudent valuation adjustments (PVA)</t>
  </si>
  <si>
    <t>EU OR1 – Operational risk own funds requirements and risk-weighted exposure amounts</t>
  </si>
  <si>
    <t>EU AE1 – Encumbered and unencumbered assets</t>
  </si>
  <si>
    <t>EU AE2 – Collateral received and own debt securities issued</t>
  </si>
  <si>
    <t>EU AE3 – Sources of encumbrance</t>
  </si>
  <si>
    <t>EU AE4 – Accompanying narrative information</t>
  </si>
  <si>
    <t>EU TLAC3 – Creditor ranking - resolution entity</t>
  </si>
  <si>
    <t>EU INS1 – Insurance participations</t>
  </si>
  <si>
    <t>EU CCA – Main features of regulatory own funds instruments and eligible liabilities instruments</t>
  </si>
  <si>
    <r>
      <t>SEB Consolidated situation - Prudential requirements (explicit or implicit) Dec 2022</t>
    </r>
    <r>
      <rPr>
        <b/>
        <vertAlign val="superscript"/>
        <sz val="10"/>
        <rFont val="SEB SansSerif"/>
        <charset val="186"/>
      </rPr>
      <t>1)</t>
    </r>
  </si>
  <si>
    <t>The main country of residence affecting the buffer rate is Sweden where the buffer rate was raised from 0 per cent to 1 per cent in September 2022. Furthermore the Swedish FSA decided to raise the countercyclical buffer to 2 per cent, which is the neutral level of the buffer. The decision will enter into force on 22 June 2023. Denmark increased the countercyclical buffer from 1 per cent to 2 per cent in December 2022. Estonia and United Kingdom increased the countercyclical buffer rate from 0 per cent to 1 per cent in December 2022 and Norway increased from 1.5 per cent to 2 per cent in December 2022.</t>
  </si>
  <si>
    <t>Stockholm, 1 March 2023</t>
  </si>
  <si>
    <t>The NPL ratio in SEB is below 5%. According to the CRR, the columns "of which non-performing" and "of which subject to impairment" in EU CQ4 are applicable to institutions with a threshold ratio on non-performing loans and advances (NPL ratio) of 5% or above.
Defaulted loans decreased to SEK 7.1bn (8.9) mainly due to write-offs and repayments. Currency translation effects increased the defaulted loans as the majority are denominated in EUR and USD.</t>
  </si>
  <si>
    <t>Capital Adequacy and Risk Management Disclosure (Pillar 3)
2022 Q4
Q4 2022</t>
  </si>
  <si>
    <t>EU AE</t>
  </si>
  <si>
    <t>Exposures to top 20 carbon-intensive firms</t>
  </si>
  <si>
    <t>EU ESG 1</t>
  </si>
  <si>
    <t>EU ESG 2</t>
  </si>
  <si>
    <t>EU ESG 4</t>
  </si>
  <si>
    <t>EU ESG 5</t>
  </si>
  <si>
    <t>In 2022, the 10-day VaR in SEB’s trading-related activities averaged SEK 392m, compared to SEK 139m in 2021. The increased VaR is explained by elevated market volatility and inclusion of structural FX risk. Note that this table contains the approved IMA calculations and additional IMA components that are pending regulatory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</si>
</sst>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00_);_(* \(#,##0.00\);_(* &quot;-&quot;??_);_(@_)"/>
    <numFmt numFmtId="165" formatCode="0.0%"/>
    <numFmt numFmtId="166" formatCode="#,##0.000"/>
    <numFmt numFmtId="167" formatCode="#,###"/>
    <numFmt numFmtId="168" formatCode="0.00###"/>
    <numFmt numFmtId="169" formatCode="_-* #,##0.00\ _k_r_-;\-* #,##0.00\ _k_r_-;_-* &quot;-&quot;??\ _k_r_-;_-@_-"/>
    <numFmt numFmtId="170" formatCode="0.0000"/>
    <numFmt numFmtId="171" formatCode="#,##0.0\ _k_r"/>
    <numFmt numFmtId="172" formatCode="dd\ mmmm\ yyyy"/>
    <numFmt numFmtId="173" formatCode="_-* #,##0_-;\-* #,##0_-;_-* &quot;-&quot;??_-;_-@_-"/>
    <numFmt numFmtId="174" formatCode="_-* #,##0.0_-;\-* #,##0.0_-;_-* &quot;-&quot;??_-;_-@_-"/>
    <numFmt numFmtId="175" formatCode="0.0"/>
    <numFmt numFmtId="176" formatCode="0.00000"/>
    <numFmt numFmtId="177" formatCode="#,##0.0"/>
    <numFmt numFmtId="178" formatCode="[$-10409]#,##0.0"/>
    <numFmt numFmtId="179" formatCode="#,##0.00000"/>
    <numFmt numFmtId="180" formatCode="0.0_ ;[Red]\-0.0\ "/>
    <numFmt numFmtId="181" formatCode="_-* #,##0\ _k_r_-;\-* #,##0\ _k_r_-;_-* &quot;-&quot;??\ _k_r_-;_-@_-"/>
    <numFmt numFmtId="182" formatCode="[$-F800]dddd\,\ mmmm\ dd\,\ yyyy"/>
    <numFmt numFmtId="183" formatCode="[$-10409]#,##0"/>
    <numFmt numFmtId="184" formatCode="_-* #,##0.0000_-;\-* #,##0.0000_-;_-* &quot;-&quot;??_-;_-@_-"/>
  </numFmts>
  <fonts count="88">
    <font>
      <sz val="11"/>
      <color theme="1"/>
      <name val="Calibri"/>
      <family val="2"/>
      <scheme val="minor"/>
    </font>
    <font>
      <sz val="10"/>
      <name val="Arial"/>
      <family val="2"/>
      <charset val="186"/>
    </font>
    <font>
      <sz val="8"/>
      <name val="Calibri"/>
      <family val="2"/>
      <scheme val="minor"/>
    </font>
    <font>
      <u/>
      <sz val="11"/>
      <color theme="10"/>
      <name val="Calibri"/>
      <family val="2"/>
      <scheme val="minor"/>
    </font>
    <font>
      <sz val="11"/>
      <color theme="1"/>
      <name val="Calibri"/>
      <family val="2"/>
      <scheme val="minor"/>
    </font>
    <font>
      <sz val="10"/>
      <name val="Arial"/>
      <family val="2"/>
    </font>
    <font>
      <strike/>
      <sz val="10"/>
      <name val="Arial"/>
      <family val="2"/>
    </font>
    <font>
      <sz val="11"/>
      <color theme="1"/>
      <name val="Calibri"/>
      <family val="2"/>
      <charset val="238"/>
      <scheme val="minor"/>
    </font>
    <font>
      <b/>
      <strike/>
      <sz val="11"/>
      <color rgb="FFFF0000"/>
      <name val="Calibri"/>
      <family val="2"/>
      <scheme val="minor"/>
    </font>
    <font>
      <sz val="10"/>
      <color theme="1"/>
      <name val="SEB SansSerif"/>
      <charset val="186"/>
    </font>
    <font>
      <sz val="10"/>
      <name val="SEB SansSerif"/>
      <charset val="186"/>
    </font>
    <font>
      <sz val="10"/>
      <color rgb="FFFF0000"/>
      <name val="SEB SansSerif"/>
      <charset val="186"/>
    </font>
    <font>
      <b/>
      <sz val="10"/>
      <name val="SEB SansSerif"/>
      <charset val="186"/>
    </font>
    <font>
      <b/>
      <sz val="10"/>
      <color theme="1"/>
      <name val="SEB SansSerif"/>
      <charset val="186"/>
    </font>
    <font>
      <b/>
      <sz val="10"/>
      <color rgb="FFFF0000"/>
      <name val="SEB SansSerif"/>
      <charset val="186"/>
    </font>
    <font>
      <sz val="10"/>
      <color rgb="FF000000"/>
      <name val="SEB SansSerif"/>
      <charset val="186"/>
    </font>
    <font>
      <b/>
      <sz val="10"/>
      <color rgb="FF000000"/>
      <name val="SEB SansSerif"/>
      <charset val="186"/>
    </font>
    <font>
      <i/>
      <sz val="10"/>
      <color theme="1"/>
      <name val="SEB SansSerif"/>
      <charset val="186"/>
    </font>
    <font>
      <strike/>
      <sz val="10"/>
      <color rgb="FFFF0000"/>
      <name val="SEB SansSerif"/>
      <charset val="186"/>
    </font>
    <font>
      <i/>
      <sz val="10"/>
      <name val="SEB SansSerif"/>
      <charset val="186"/>
    </font>
    <font>
      <b/>
      <sz val="10"/>
      <color rgb="FF2F5773"/>
      <name val="SEB SansSerif"/>
      <charset val="186"/>
    </font>
    <font>
      <sz val="10"/>
      <color rgb="FF00B050"/>
      <name val="SEB SansSerif"/>
      <charset val="186"/>
    </font>
    <font>
      <u/>
      <sz val="10"/>
      <name val="SEB SansSerif"/>
      <charset val="186"/>
    </font>
    <font>
      <b/>
      <i/>
      <sz val="10"/>
      <name val="SEB SansSerif"/>
      <charset val="186"/>
    </font>
    <font>
      <i/>
      <sz val="10"/>
      <color rgb="FF000000"/>
      <name val="SEB SansSerif"/>
      <charset val="186"/>
    </font>
    <font>
      <b/>
      <strike/>
      <sz val="10"/>
      <name val="SEB SansSerif"/>
      <charset val="186"/>
    </font>
    <font>
      <sz val="11"/>
      <name val="Calibri"/>
      <family val="2"/>
      <charset val="186"/>
    </font>
    <font>
      <b/>
      <sz val="11"/>
      <name val="Calibri"/>
      <family val="2"/>
      <charset val="186"/>
    </font>
    <font>
      <sz val="10"/>
      <name val="Calibri"/>
      <family val="2"/>
      <charset val="186"/>
    </font>
    <font>
      <sz val="9"/>
      <name val="Calibri"/>
      <family val="2"/>
      <charset val="186"/>
    </font>
    <font>
      <sz val="11"/>
      <name val="Calibri"/>
      <family val="2"/>
      <charset val="186"/>
    </font>
    <font>
      <sz val="10"/>
      <name val="Calibri"/>
      <family val="2"/>
      <charset val="186"/>
    </font>
    <font>
      <sz val="10"/>
      <color theme="1"/>
      <name val="SEB Basic"/>
      <family val="2"/>
    </font>
    <font>
      <sz val="8"/>
      <color rgb="FFFF0000"/>
      <name val="SEB SansSerif"/>
      <charset val="186"/>
    </font>
    <font>
      <sz val="10"/>
      <color theme="1"/>
      <name val="Calibri"/>
      <family val="2"/>
      <scheme val="minor"/>
    </font>
    <font>
      <sz val="10"/>
      <color rgb="FF0070FF"/>
      <name val="SEB SansSerif"/>
      <charset val="186"/>
    </font>
    <font>
      <sz val="10"/>
      <color indexed="8"/>
      <name val="Helvetica Neue"/>
    </font>
    <font>
      <b/>
      <sz val="11"/>
      <color theme="1"/>
      <name val="SEB SansSerif"/>
      <charset val="186"/>
    </font>
    <font>
      <vertAlign val="superscript"/>
      <sz val="10"/>
      <name val="SEB SansSerif"/>
      <charset val="186"/>
    </font>
    <font>
      <vertAlign val="superscript"/>
      <sz val="10"/>
      <color theme="1"/>
      <name val="SEB SansSerif"/>
      <charset val="186"/>
    </font>
    <font>
      <b/>
      <sz val="11"/>
      <color rgb="FF000000"/>
      <name val="Calibri"/>
      <family val="2"/>
      <scheme val="minor"/>
    </font>
    <font>
      <i/>
      <sz val="11"/>
      <color rgb="FFFF0000"/>
      <name val="Calibri"/>
      <family val="2"/>
      <scheme val="minor"/>
    </font>
    <font>
      <sz val="10"/>
      <color rgb="FF000000"/>
      <name val="Times New Roman"/>
      <family val="1"/>
    </font>
    <font>
      <sz val="10"/>
      <color theme="1"/>
      <name val="SEB SansSerif"/>
      <charset val="186"/>
    </font>
    <font>
      <b/>
      <sz val="10"/>
      <color theme="1"/>
      <name val="SEB SansSerif"/>
      <charset val="186"/>
    </font>
    <font>
      <b/>
      <sz val="12"/>
      <name val="Arial"/>
      <family val="2"/>
    </font>
    <font>
      <b/>
      <sz val="10"/>
      <name val="Arial"/>
      <family val="2"/>
    </font>
    <font>
      <b/>
      <sz val="20"/>
      <name val="Arial"/>
      <family val="2"/>
    </font>
    <font>
      <u/>
      <sz val="10"/>
      <color indexed="12"/>
      <name val="Arial"/>
      <family val="2"/>
    </font>
    <font>
      <b/>
      <sz val="13"/>
      <color theme="9"/>
      <name val="Calibri"/>
      <family val="2"/>
      <scheme val="minor"/>
    </font>
    <font>
      <sz val="10"/>
      <color rgb="FF0070C0"/>
      <name val="SEB SansSerif"/>
      <charset val="186"/>
    </font>
    <font>
      <b/>
      <sz val="10"/>
      <color theme="1"/>
      <name val="Calibri"/>
      <family val="2"/>
      <scheme val="minor"/>
    </font>
    <font>
      <sz val="8"/>
      <name val="SEB SansSerif"/>
      <charset val="186"/>
    </font>
    <font>
      <sz val="11"/>
      <color rgb="FF000000"/>
      <name val="Calibri"/>
      <family val="2"/>
      <scheme val="minor"/>
    </font>
    <font>
      <b/>
      <i/>
      <sz val="10"/>
      <color rgb="FF000000"/>
      <name val="SEB SansSerif"/>
      <charset val="186"/>
    </font>
    <font>
      <sz val="10"/>
      <color rgb="FF444444"/>
      <name val="SEB SansSerif"/>
      <charset val="186"/>
    </font>
    <font>
      <b/>
      <sz val="10"/>
      <name val="SEB SansSerif"/>
      <charset val="186"/>
    </font>
    <font>
      <b/>
      <sz val="11"/>
      <color theme="1"/>
      <name val="Calibri"/>
      <family val="2"/>
      <scheme val="minor"/>
    </font>
    <font>
      <sz val="10"/>
      <color indexed="8"/>
      <name val="SEB SansSerif"/>
      <charset val="186"/>
    </font>
    <font>
      <i/>
      <sz val="10"/>
      <color rgb="FFFF0000"/>
      <name val="SEB SansSerif"/>
      <charset val="186"/>
    </font>
    <font>
      <sz val="10"/>
      <color indexed="10"/>
      <name val="SEB SansSerif"/>
      <charset val="186"/>
    </font>
    <font>
      <b/>
      <sz val="10"/>
      <color indexed="8"/>
      <name val="SEB SansSerif"/>
      <charset val="186"/>
    </font>
    <font>
      <sz val="14"/>
      <name val="SEB Basic"/>
      <family val="3"/>
    </font>
    <font>
      <b/>
      <i/>
      <sz val="10"/>
      <color rgb="FFFF0000"/>
      <name val="SEB SansSerif"/>
      <charset val="186"/>
    </font>
    <font>
      <b/>
      <sz val="10"/>
      <color rgb="FF7030A0"/>
      <name val="SEB SansSerif"/>
      <charset val="186"/>
    </font>
    <font>
      <sz val="11"/>
      <name val="Calibri"/>
      <family val="2"/>
      <scheme val="minor"/>
    </font>
    <font>
      <strike/>
      <sz val="10"/>
      <name val="SEB SansSerif"/>
      <charset val="186"/>
    </font>
    <font>
      <b/>
      <i/>
      <sz val="10"/>
      <color theme="1"/>
      <name val="SEB SansSerif"/>
      <charset val="186"/>
    </font>
    <font>
      <sz val="10"/>
      <name val="Wingdings"/>
      <charset val="2"/>
    </font>
    <font>
      <u/>
      <sz val="10"/>
      <color indexed="12"/>
      <name val="SEB SansSerif"/>
      <charset val="186"/>
    </font>
    <font>
      <sz val="10"/>
      <name val="Calibri"/>
      <family val="2"/>
      <scheme val="minor"/>
    </font>
    <font>
      <i/>
      <sz val="9"/>
      <color rgb="FFFF0000"/>
      <name val="SEB SansSerif"/>
      <charset val="186"/>
    </font>
    <font>
      <i/>
      <vertAlign val="superscript"/>
      <sz val="10"/>
      <name val="SEB SansSerif"/>
      <charset val="186"/>
    </font>
    <font>
      <i/>
      <vertAlign val="superscript"/>
      <sz val="10"/>
      <color rgb="FF000000"/>
      <name val="SEB SansSerif"/>
      <charset val="186"/>
    </font>
    <font>
      <vertAlign val="superscript"/>
      <sz val="10"/>
      <color rgb="FF000000"/>
      <name val="SEB SansSerif"/>
      <charset val="186"/>
    </font>
    <font>
      <sz val="8"/>
      <color theme="1"/>
      <name val="SEB SansSerif"/>
      <charset val="186"/>
    </font>
    <font>
      <sz val="14"/>
      <color rgb="FF000000"/>
      <name val="SEB Basic"/>
      <family val="3"/>
    </font>
    <font>
      <b/>
      <sz val="10"/>
      <name val="Calibri"/>
      <family val="2"/>
      <charset val="186"/>
      <scheme val="minor"/>
    </font>
    <font>
      <sz val="10"/>
      <name val="Calibri"/>
      <family val="2"/>
      <charset val="186"/>
      <scheme val="minor"/>
    </font>
    <font>
      <i/>
      <sz val="10"/>
      <name val="Calibri"/>
      <family val="2"/>
      <charset val="186"/>
      <scheme val="minor"/>
    </font>
    <font>
      <b/>
      <sz val="10"/>
      <name val="Calibri"/>
      <family val="2"/>
      <scheme val="minor"/>
    </font>
    <font>
      <u/>
      <sz val="10"/>
      <color theme="10"/>
      <name val="Calibri"/>
      <family val="2"/>
      <scheme val="minor"/>
    </font>
    <font>
      <sz val="11"/>
      <color rgb="FF444444"/>
      <name val="Calibri"/>
      <family val="2"/>
      <charset val="186"/>
    </font>
    <font>
      <vertAlign val="superscript"/>
      <sz val="8"/>
      <color rgb="FF000000"/>
      <name val="SEB SansSerif"/>
      <charset val="186"/>
    </font>
    <font>
      <sz val="8"/>
      <color rgb="FF000000"/>
      <name val="SEB SansSerif"/>
      <charset val="186"/>
    </font>
    <font>
      <sz val="10"/>
      <color rgb="FF000000"/>
      <name val="SEB SansSerif"/>
      <charset val="186"/>
    </font>
    <font>
      <b/>
      <vertAlign val="superscript"/>
      <sz val="10"/>
      <name val="SEB SansSerif"/>
      <charset val="186"/>
    </font>
    <font>
      <sz val="10"/>
      <color rgb="FF000000"/>
      <name val="Arial"/>
      <family val="2"/>
      <charset val="186"/>
    </font>
  </fonts>
  <fills count="2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indexed="42"/>
        <bgColor indexed="64"/>
      </patternFill>
    </fill>
    <fill>
      <patternFill patternType="solid">
        <fgColor theme="0" tint="-0.499984740745262"/>
        <bgColor indexed="64"/>
      </patternFill>
    </fill>
    <fill>
      <patternFill patternType="solid">
        <fgColor rgb="FFBFBFBF"/>
        <bgColor indexed="64"/>
      </patternFill>
    </fill>
    <fill>
      <patternFill patternType="solid">
        <fgColor rgb="FFA6A6A6"/>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rgb="FFD3D3D3"/>
        <bgColor rgb="FFD3D3D3"/>
      </patternFill>
    </fill>
    <fill>
      <patternFill patternType="solid">
        <fgColor rgb="FFC7E987"/>
      </patternFill>
    </fill>
    <fill>
      <patternFill patternType="solid">
        <fgColor rgb="FF859C5A"/>
      </patternFill>
    </fill>
    <fill>
      <patternFill patternType="solid">
        <fgColor rgb="FFD8E4BC"/>
      </patternFill>
    </fill>
    <fill>
      <patternFill patternType="solid">
        <fgColor rgb="FFFFC8C8"/>
      </patternFill>
    </fill>
    <fill>
      <patternFill patternType="solid">
        <fgColor rgb="FFC0C0C0"/>
        <bgColor indexed="64"/>
      </patternFill>
    </fill>
    <fill>
      <patternFill patternType="solid">
        <fgColor rgb="FFC0C0C0"/>
        <bgColor rgb="FFC0C0C0"/>
      </patternFill>
    </fill>
    <fill>
      <patternFill patternType="solid">
        <fgColor theme="0" tint="-0.249977111117893"/>
        <bgColor rgb="FFD3D3D3"/>
      </patternFill>
    </fill>
    <fill>
      <patternFill patternType="solid">
        <fgColor indexed="9"/>
        <bgColor indexed="64"/>
      </patternFill>
    </fill>
    <fill>
      <patternFill patternType="solid">
        <fgColor rgb="FFC0C0C0"/>
        <bgColor rgb="FF000000"/>
      </patternFill>
    </fill>
    <fill>
      <patternFill patternType="solid">
        <fgColor theme="0" tint="-0.249977111117893"/>
        <bgColor rgb="FF000000"/>
      </patternFill>
    </fill>
    <fill>
      <patternFill patternType="lightGray">
        <bgColor theme="0" tint="-0.14996795556505021"/>
      </patternFill>
    </fill>
    <fill>
      <patternFill patternType="lightGray">
        <bgColor rgb="FFD9D9D9"/>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style="medium">
        <color rgb="FF000000"/>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style="thin">
        <color indexed="64"/>
      </bottom>
      <diagonal/>
    </border>
    <border diagonalUp="1" diagonalDown="1">
      <left style="medium">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dotted">
        <color indexed="64"/>
      </top>
      <bottom style="medium">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bottom style="thin">
        <color rgb="FF000000"/>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right/>
      <top style="thin">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8"/>
      </top>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69">
    <xf numFmtId="0" fontId="0" fillId="0" borderId="0"/>
    <xf numFmtId="0" fontId="1" fillId="0" borderId="0"/>
    <xf numFmtId="0" fontId="3" fillId="0" borderId="0" applyNumberFormat="0" applyFill="0" applyBorder="0" applyAlignment="0" applyProtection="0"/>
    <xf numFmtId="9" fontId="4" fillId="0" borderId="0" applyFont="0" applyFill="0" applyBorder="0" applyAlignment="0" applyProtection="0"/>
    <xf numFmtId="0" fontId="5" fillId="0" borderId="0">
      <alignment vertical="center"/>
    </xf>
    <xf numFmtId="3" fontId="5" fillId="5" borderId="1" applyFont="0">
      <alignment horizontal="right" vertical="center"/>
      <protection locked="0"/>
    </xf>
    <xf numFmtId="0" fontId="5" fillId="0" borderId="0">
      <alignment vertical="center"/>
    </xf>
    <xf numFmtId="0" fontId="7" fillId="0" borderId="0"/>
    <xf numFmtId="0" fontId="27" fillId="0" borderId="0"/>
    <xf numFmtId="49" fontId="27" fillId="16" borderId="0">
      <alignment horizontal="left" vertical="top"/>
    </xf>
    <xf numFmtId="49" fontId="27" fillId="16" borderId="0">
      <alignment horizontal="center" vertical="center"/>
    </xf>
    <xf numFmtId="49" fontId="27" fillId="16" borderId="0">
      <alignment horizontal="left" vertical="top"/>
    </xf>
    <xf numFmtId="49" fontId="27" fillId="16" borderId="0">
      <alignment horizontal="center" vertical="center"/>
    </xf>
    <xf numFmtId="0" fontId="26" fillId="17" borderId="0"/>
    <xf numFmtId="167" fontId="26" fillId="18" borderId="0">
      <alignment horizontal="left"/>
    </xf>
    <xf numFmtId="49" fontId="28" fillId="16" borderId="0">
      <alignment horizontal="left" vertical="top" indent="1"/>
    </xf>
    <xf numFmtId="49" fontId="29" fillId="16" borderId="0">
      <alignment horizontal="left" vertical="top" indent="2"/>
    </xf>
    <xf numFmtId="49" fontId="26" fillId="0" borderId="0">
      <alignment horizontal="left"/>
    </xf>
    <xf numFmtId="167" fontId="30" fillId="19" borderId="0">
      <alignment horizontal="left"/>
    </xf>
    <xf numFmtId="167" fontId="30" fillId="0" borderId="0">
      <alignment horizontal="left"/>
    </xf>
    <xf numFmtId="168" fontId="30" fillId="19" borderId="0">
      <alignment horizontal="left"/>
    </xf>
    <xf numFmtId="168" fontId="30" fillId="18" borderId="0">
      <alignment horizontal="left"/>
    </xf>
    <xf numFmtId="49" fontId="31" fillId="16" borderId="0">
      <alignment horizontal="left" vertical="top"/>
    </xf>
    <xf numFmtId="0" fontId="32" fillId="0" borderId="0"/>
    <xf numFmtId="0" fontId="5" fillId="0" borderId="0"/>
    <xf numFmtId="0" fontId="4" fillId="0" borderId="0"/>
    <xf numFmtId="43" fontId="4" fillId="0" borderId="0" applyFont="0" applyFill="0" applyBorder="0" applyAlignment="0" applyProtection="0"/>
    <xf numFmtId="0" fontId="1" fillId="0" borderId="0"/>
    <xf numFmtId="0" fontId="34" fillId="0" borderId="0"/>
    <xf numFmtId="0" fontId="1" fillId="0" borderId="0"/>
    <xf numFmtId="9" fontId="5"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36" fillId="0" borderId="0" applyNumberFormat="0" applyFill="0" applyBorder="0" applyProtection="0">
      <alignment vertical="top" wrapText="1"/>
    </xf>
    <xf numFmtId="0" fontId="4" fillId="0" borderId="0"/>
    <xf numFmtId="0" fontId="5" fillId="0" borderId="0"/>
    <xf numFmtId="0" fontId="5" fillId="0" borderId="0"/>
    <xf numFmtId="0" fontId="5" fillId="0" borderId="0"/>
    <xf numFmtId="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9" fontId="1" fillId="0" borderId="0" applyFont="0" applyFill="0" applyBorder="0" applyAlignment="0" applyProtection="0"/>
    <xf numFmtId="0" fontId="42" fillId="0" borderId="0"/>
    <xf numFmtId="0" fontId="34" fillId="0" borderId="0"/>
    <xf numFmtId="0" fontId="32" fillId="0" borderId="0"/>
    <xf numFmtId="169" fontId="5" fillId="0" borderId="0" applyFont="0" applyFill="0" applyBorder="0" applyAlignment="0" applyProtection="0"/>
    <xf numFmtId="0" fontId="5" fillId="0" borderId="0">
      <alignment vertical="center"/>
    </xf>
    <xf numFmtId="0" fontId="45" fillId="0" borderId="0" applyNumberFormat="0" applyFill="0" applyBorder="0" applyAlignment="0" applyProtection="0"/>
    <xf numFmtId="0" fontId="5" fillId="0" borderId="0">
      <alignment vertical="center"/>
    </xf>
    <xf numFmtId="0" fontId="46" fillId="23" borderId="14" applyFont="0" applyBorder="0">
      <alignment horizontal="center" wrapText="1"/>
    </xf>
    <xf numFmtId="3" fontId="5" fillId="5" borderId="1" applyFont="0">
      <alignment horizontal="right" vertical="center"/>
      <protection locked="0"/>
    </xf>
    <xf numFmtId="0" fontId="47" fillId="23" borderId="24" applyNumberFormat="0" applyFill="0" applyBorder="0" applyAlignment="0" applyProtection="0">
      <alignment horizontal="left"/>
    </xf>
    <xf numFmtId="0" fontId="48" fillId="0" borderId="0" applyNumberFormat="0" applyFill="0" applyBorder="0" applyAlignment="0" applyProtection="0">
      <alignment vertical="top"/>
      <protection locked="0"/>
    </xf>
    <xf numFmtId="0" fontId="49" fillId="0" borderId="51" applyNumberFormat="0" applyFill="0" applyAlignment="0" applyProtection="0"/>
    <xf numFmtId="0" fontId="4" fillId="0" borderId="0"/>
    <xf numFmtId="9" fontId="4" fillId="0" borderId="0" applyFont="0" applyFill="0" applyBorder="0" applyAlignment="0" applyProtection="0"/>
    <xf numFmtId="0" fontId="46" fillId="23" borderId="53" applyFont="0" applyBorder="0">
      <alignment horizontal="center" wrapText="1"/>
    </xf>
    <xf numFmtId="3" fontId="5" fillId="5" borderId="52" applyFont="0">
      <alignment horizontal="right" vertical="center"/>
      <protection locked="0"/>
    </xf>
    <xf numFmtId="0" fontId="5" fillId="0" borderId="0"/>
    <xf numFmtId="0" fontId="4" fillId="0" borderId="0"/>
    <xf numFmtId="0" fontId="1" fillId="0" borderId="0"/>
    <xf numFmtId="0" fontId="46" fillId="23" borderId="61" applyFont="0" applyBorder="0">
      <alignment horizontal="center" wrapText="1"/>
    </xf>
    <xf numFmtId="3" fontId="5" fillId="5" borderId="60" applyFont="0">
      <alignment horizontal="right" vertical="center"/>
      <protection locked="0"/>
    </xf>
    <xf numFmtId="0" fontId="46" fillId="23" borderId="61" applyFont="0" applyBorder="0">
      <alignment horizontal="center" wrapText="1"/>
    </xf>
    <xf numFmtId="3" fontId="5" fillId="5" borderId="60" applyFont="0">
      <alignment horizontal="right" vertical="center"/>
      <protection locked="0"/>
    </xf>
    <xf numFmtId="0" fontId="46" fillId="23" borderId="66" applyFont="0" applyBorder="0">
      <alignment horizontal="center" wrapText="1"/>
    </xf>
    <xf numFmtId="3" fontId="5" fillId="5" borderId="65" applyFont="0">
      <alignment horizontal="right" vertical="center"/>
      <protection locked="0"/>
    </xf>
    <xf numFmtId="0" fontId="81" fillId="0" borderId="0" applyNumberFormat="0" applyFill="0" applyBorder="0" applyAlignment="0" applyProtection="0"/>
  </cellStyleXfs>
  <cellXfs count="1574">
    <xf numFmtId="0" fontId="0" fillId="0" borderId="0" xfId="0"/>
    <xf numFmtId="0" fontId="9" fillId="0" borderId="0" xfId="0" applyFont="1"/>
    <xf numFmtId="0" fontId="11" fillId="0" borderId="0" xfId="0" applyFont="1"/>
    <xf numFmtId="0" fontId="9" fillId="0" borderId="0" xfId="0" applyFont="1" applyAlignment="1">
      <alignment horizontal="center"/>
    </xf>
    <xf numFmtId="0" fontId="13" fillId="0" borderId="0" xfId="0" applyFont="1"/>
    <xf numFmtId="0" fontId="9" fillId="0" borderId="0" xfId="0" applyFont="1" applyAlignment="1">
      <alignment wrapText="1"/>
    </xf>
    <xf numFmtId="0" fontId="12" fillId="0" borderId="0" xfId="0" applyFont="1" applyAlignment="1">
      <alignment vertical="center" wrapText="1"/>
    </xf>
    <xf numFmtId="0" fontId="9" fillId="0" borderId="0" xfId="0" applyFont="1" applyAlignment="1">
      <alignment vertical="center"/>
    </xf>
    <xf numFmtId="0" fontId="13" fillId="0" borderId="0" xfId="0" applyFont="1" applyAlignment="1">
      <alignment wrapText="1"/>
    </xf>
    <xf numFmtId="0" fontId="10" fillId="0" borderId="0" xfId="0" applyFont="1"/>
    <xf numFmtId="0" fontId="12" fillId="0" borderId="0" xfId="0" applyFont="1" applyAlignment="1">
      <alignment vertical="center"/>
    </xf>
    <xf numFmtId="0" fontId="2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9"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0" fillId="14" borderId="12" xfId="0" applyFont="1" applyFill="1" applyBorder="1" applyAlignment="1">
      <alignment vertical="center" wrapText="1"/>
    </xf>
    <xf numFmtId="0" fontId="19" fillId="0" borderId="12" xfId="0" applyFont="1" applyBorder="1" applyAlignment="1">
      <alignment horizontal="left" vertical="center" wrapText="1" indent="2"/>
    </xf>
    <xf numFmtId="0" fontId="19" fillId="0" borderId="2" xfId="0" applyFont="1" applyBorder="1" applyAlignment="1">
      <alignment horizontal="left" vertical="center" wrapText="1" indent="2"/>
    </xf>
    <xf numFmtId="0" fontId="12" fillId="0" borderId="12" xfId="0" applyFont="1" applyBorder="1" applyAlignment="1">
      <alignment vertical="center" wrapText="1"/>
    </xf>
    <xf numFmtId="0" fontId="12" fillId="0" borderId="0" xfId="0" applyFont="1"/>
    <xf numFmtId="0" fontId="19" fillId="0" borderId="12" xfId="0" applyFont="1" applyBorder="1" applyAlignment="1">
      <alignment horizontal="left" vertical="center" wrapText="1" indent="4"/>
    </xf>
    <xf numFmtId="0" fontId="12" fillId="0" borderId="6" xfId="0" applyFont="1" applyBorder="1" applyAlignment="1">
      <alignment vertical="center" wrapText="1"/>
    </xf>
    <xf numFmtId="0" fontId="10" fillId="0" borderId="22" xfId="0" applyFont="1" applyBorder="1" applyAlignment="1">
      <alignment vertical="center"/>
    </xf>
    <xf numFmtId="0" fontId="16" fillId="0" borderId="0" xfId="7" applyFont="1" applyAlignment="1">
      <alignment vertical="center"/>
    </xf>
    <xf numFmtId="0" fontId="9" fillId="0" borderId="0" xfId="7" applyFont="1"/>
    <xf numFmtId="0" fontId="12" fillId="0" borderId="0" xfId="7" applyFont="1"/>
    <xf numFmtId="0" fontId="10" fillId="0" borderId="0" xfId="7" applyFont="1" applyAlignment="1">
      <alignment horizontal="center"/>
    </xf>
    <xf numFmtId="0" fontId="10" fillId="0" borderId="0" xfId="7" applyFont="1"/>
    <xf numFmtId="0" fontId="10" fillId="0" borderId="0" xfId="7" applyFont="1" applyAlignment="1">
      <alignment vertical="center"/>
    </xf>
    <xf numFmtId="0" fontId="10" fillId="0" borderId="0" xfId="0" applyFont="1" applyAlignment="1">
      <alignment horizontal="center"/>
    </xf>
    <xf numFmtId="0" fontId="9" fillId="0" borderId="0" xfId="7" applyFont="1" applyAlignment="1">
      <alignment vertical="center"/>
    </xf>
    <xf numFmtId="0" fontId="14" fillId="0" borderId="0" xfId="7" applyFont="1"/>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wrapText="1"/>
    </xf>
    <xf numFmtId="0" fontId="9" fillId="9" borderId="0" xfId="0" applyFont="1" applyFill="1"/>
    <xf numFmtId="0" fontId="15" fillId="0" borderId="0" xfId="0" applyFont="1" applyAlignment="1">
      <alignment vertical="center"/>
    </xf>
    <xf numFmtId="0" fontId="14" fillId="0" borderId="0" xfId="0" applyFont="1"/>
    <xf numFmtId="0" fontId="12" fillId="0" borderId="0" xfId="6" applyFont="1">
      <alignment vertical="center"/>
    </xf>
    <xf numFmtId="0" fontId="10" fillId="0" borderId="4" xfId="0" applyFont="1" applyBorder="1" applyAlignment="1">
      <alignment horizontal="center" vertical="center" wrapText="1"/>
    </xf>
    <xf numFmtId="0" fontId="10" fillId="0" borderId="4" xfId="0" applyFont="1" applyBorder="1" applyAlignment="1">
      <alignment horizontal="justify" vertical="center" wrapText="1"/>
    </xf>
    <xf numFmtId="3" fontId="9" fillId="0" borderId="0" xfId="0" applyNumberFormat="1" applyFont="1"/>
    <xf numFmtId="0" fontId="10" fillId="0" borderId="0" xfId="0" applyFont="1" applyAlignment="1">
      <alignment vertical="center" wrapText="1"/>
    </xf>
    <xf numFmtId="0" fontId="12" fillId="0" borderId="0" xfId="1" applyFont="1"/>
    <xf numFmtId="3" fontId="10" fillId="0" borderId="0" xfId="1" applyNumberFormat="1" applyFont="1"/>
    <xf numFmtId="0" fontId="10" fillId="0" borderId="0" xfId="7" applyFont="1" applyAlignment="1">
      <alignment horizontal="center" vertical="center"/>
    </xf>
    <xf numFmtId="0" fontId="13" fillId="0" borderId="0" xfId="25" applyFont="1"/>
    <xf numFmtId="0" fontId="9" fillId="0" borderId="0" xfId="25" applyFont="1"/>
    <xf numFmtId="0" fontId="9" fillId="0" borderId="0" xfId="25" applyFont="1" applyAlignment="1">
      <alignment vertical="center" wrapText="1"/>
    </xf>
    <xf numFmtId="0" fontId="9" fillId="0" borderId="0" xfId="25" applyFont="1" applyAlignment="1">
      <alignment horizontal="center" vertical="center" wrapText="1"/>
    </xf>
    <xf numFmtId="0" fontId="11" fillId="0" borderId="0" xfId="25" applyFont="1"/>
    <xf numFmtId="3" fontId="10" fillId="0" borderId="0" xfId="0" applyNumberFormat="1" applyFont="1"/>
    <xf numFmtId="3" fontId="12" fillId="0" borderId="0" xfId="0" applyNumberFormat="1" applyFont="1"/>
    <xf numFmtId="0" fontId="23" fillId="0" borderId="0" xfId="0" applyFont="1" applyAlignment="1">
      <alignment horizontal="center" vertical="center"/>
    </xf>
    <xf numFmtId="0" fontId="23" fillId="0" borderId="0" xfId="0" applyFont="1" applyAlignment="1">
      <alignment wrapText="1"/>
    </xf>
    <xf numFmtId="0" fontId="19" fillId="0" borderId="0" xfId="0" applyFont="1" applyAlignment="1">
      <alignment vertical="center" wrapText="1"/>
    </xf>
    <xf numFmtId="3" fontId="9" fillId="0" borderId="0" xfId="0" applyNumberFormat="1" applyFont="1" applyAlignment="1">
      <alignment vertical="center" wrapText="1"/>
    </xf>
    <xf numFmtId="3" fontId="10" fillId="0" borderId="0" xfId="0" applyNumberFormat="1" applyFont="1" applyAlignment="1">
      <alignment horizontal="center" vertical="center" wrapText="1"/>
    </xf>
    <xf numFmtId="3" fontId="13" fillId="0" borderId="0" xfId="0" applyNumberFormat="1" applyFont="1" applyAlignment="1">
      <alignment vertical="center" wrapText="1"/>
    </xf>
    <xf numFmtId="49" fontId="12" fillId="0" borderId="0" xfId="0" applyNumberFormat="1" applyFont="1"/>
    <xf numFmtId="0" fontId="12" fillId="0" borderId="0" xfId="25" applyFont="1"/>
    <xf numFmtId="9" fontId="13" fillId="20" borderId="16" xfId="27" applyNumberFormat="1" applyFont="1" applyFill="1" applyBorder="1" applyAlignment="1">
      <alignment horizontal="center" vertical="center" wrapText="1"/>
    </xf>
    <xf numFmtId="0" fontId="13" fillId="20" borderId="16" xfId="27" applyFont="1" applyFill="1" applyBorder="1" applyAlignment="1">
      <alignment horizontal="center" vertical="center" wrapText="1"/>
    </xf>
    <xf numFmtId="0" fontId="13" fillId="0" borderId="0" xfId="1" applyFont="1" applyAlignment="1">
      <alignment horizontal="left"/>
    </xf>
    <xf numFmtId="0" fontId="9" fillId="0" borderId="0" xfId="27" applyFont="1"/>
    <xf numFmtId="0" fontId="10" fillId="0" borderId="0" xfId="27" applyFont="1"/>
    <xf numFmtId="0" fontId="12" fillId="0" borderId="0" xfId="27" applyFont="1"/>
    <xf numFmtId="0" fontId="13" fillId="0" borderId="0" xfId="27" applyFont="1"/>
    <xf numFmtId="0" fontId="33" fillId="0" borderId="0" xfId="27" applyFont="1"/>
    <xf numFmtId="0" fontId="9" fillId="0" borderId="16" xfId="27" applyFont="1" applyBorder="1"/>
    <xf numFmtId="0" fontId="9" fillId="0" borderId="0" xfId="1" applyFont="1" applyAlignment="1">
      <alignment horizontal="center" vertical="center"/>
    </xf>
    <xf numFmtId="0" fontId="9" fillId="0" borderId="0" xfId="27" applyFont="1" applyAlignment="1">
      <alignment wrapText="1"/>
    </xf>
    <xf numFmtId="3" fontId="10" fillId="0" borderId="0" xfId="24" applyNumberFormat="1" applyFont="1" applyAlignment="1">
      <alignment wrapText="1"/>
    </xf>
    <xf numFmtId="0" fontId="10" fillId="0" borderId="0" xfId="27" applyFont="1" applyAlignment="1">
      <alignment wrapText="1"/>
    </xf>
    <xf numFmtId="0" fontId="12" fillId="0" borderId="0" xfId="1" applyFont="1" applyAlignment="1">
      <alignment horizontal="center" vertical="center"/>
    </xf>
    <xf numFmtId="0" fontId="12" fillId="0" borderId="0" xfId="27" applyFont="1" applyAlignment="1">
      <alignment vertical="center" wrapText="1"/>
    </xf>
    <xf numFmtId="0" fontId="35" fillId="0" borderId="0" xfId="27" applyFont="1"/>
    <xf numFmtId="3" fontId="13" fillId="0" borderId="0" xfId="24" applyNumberFormat="1" applyFont="1" applyAlignment="1">
      <alignment wrapText="1"/>
    </xf>
    <xf numFmtId="0" fontId="9" fillId="0" borderId="0" xfId="27" applyFont="1" applyAlignment="1">
      <alignment horizontal="center"/>
    </xf>
    <xf numFmtId="0" fontId="11" fillId="0" borderId="0" xfId="1" applyFont="1"/>
    <xf numFmtId="0" fontId="12" fillId="0" borderId="0" xfId="1" applyFont="1" applyAlignment="1">
      <alignment horizontal="left"/>
    </xf>
    <xf numFmtId="3" fontId="10" fillId="0" borderId="16" xfId="1" applyNumberFormat="1" applyFont="1" applyBorder="1" applyAlignment="1">
      <alignment horizontal="center" vertical="center"/>
    </xf>
    <xf numFmtId="0" fontId="9" fillId="0" borderId="16" xfId="1" applyFont="1" applyBorder="1" applyAlignment="1">
      <alignment horizontal="center" vertical="center"/>
    </xf>
    <xf numFmtId="3" fontId="9" fillId="0" borderId="0" xfId="28" applyNumberFormat="1" applyFont="1" applyAlignment="1">
      <alignment wrapText="1"/>
    </xf>
    <xf numFmtId="3" fontId="16" fillId="0" borderId="0" xfId="0" applyNumberFormat="1" applyFont="1" applyAlignment="1">
      <alignment horizontal="center" vertical="top" wrapText="1" readingOrder="1"/>
    </xf>
    <xf numFmtId="3" fontId="16" fillId="0" borderId="0" xfId="0" applyNumberFormat="1" applyFont="1" applyAlignment="1">
      <alignment vertical="top" wrapText="1" readingOrder="1"/>
    </xf>
    <xf numFmtId="3" fontId="15" fillId="0" borderId="0" xfId="0" applyNumberFormat="1" applyFont="1" applyAlignment="1">
      <alignment horizontal="center" vertical="top" wrapText="1" readingOrder="1"/>
    </xf>
    <xf numFmtId="3" fontId="15" fillId="0" borderId="0" xfId="0" applyNumberFormat="1" applyFont="1" applyAlignment="1">
      <alignment vertical="top" wrapText="1" readingOrder="1"/>
    </xf>
    <xf numFmtId="3" fontId="9" fillId="0" borderId="0" xfId="28" applyNumberFormat="1" applyFont="1"/>
    <xf numFmtId="3" fontId="21" fillId="0" borderId="0" xfId="28" applyNumberFormat="1" applyFont="1"/>
    <xf numFmtId="3" fontId="11" fillId="0" borderId="0" xfId="28" applyNumberFormat="1" applyFont="1"/>
    <xf numFmtId="3" fontId="15" fillId="15" borderId="0" xfId="0" applyNumberFormat="1" applyFont="1" applyFill="1" applyAlignment="1">
      <alignment wrapText="1" readingOrder="1"/>
    </xf>
    <xf numFmtId="170" fontId="9" fillId="0" borderId="0" xfId="0" applyNumberFormat="1" applyFont="1" applyAlignment="1">
      <alignment wrapText="1"/>
    </xf>
    <xf numFmtId="0" fontId="9" fillId="0" borderId="0" xfId="1" applyFont="1"/>
    <xf numFmtId="0" fontId="13" fillId="20" borderId="16" xfId="1" applyFont="1" applyFill="1" applyBorder="1" applyAlignment="1">
      <alignment horizontal="center" vertical="center" wrapText="1"/>
    </xf>
    <xf numFmtId="3" fontId="9" fillId="0" borderId="0" xfId="1" applyNumberFormat="1" applyFont="1" applyAlignment="1">
      <alignment vertical="top" wrapText="1"/>
    </xf>
    <xf numFmtId="171" fontId="10" fillId="0" borderId="0" xfId="1" applyNumberFormat="1" applyFont="1"/>
    <xf numFmtId="3" fontId="9" fillId="0" borderId="16" xfId="1" applyNumberFormat="1" applyFont="1" applyBorder="1" applyAlignment="1">
      <alignment vertical="top" wrapText="1"/>
    </xf>
    <xf numFmtId="3" fontId="10" fillId="0" borderId="16" xfId="1" applyNumberFormat="1" applyFont="1" applyBorder="1"/>
    <xf numFmtId="171" fontId="10" fillId="0" borderId="16" xfId="1" applyNumberFormat="1" applyFont="1" applyBorder="1"/>
    <xf numFmtId="3" fontId="13" fillId="0" borderId="0" xfId="1" applyNumberFormat="1" applyFont="1" applyAlignment="1">
      <alignment vertical="top" wrapText="1"/>
    </xf>
    <xf numFmtId="171" fontId="12" fillId="0" borderId="0" xfId="1" applyNumberFormat="1" applyFont="1"/>
    <xf numFmtId="0" fontId="3" fillId="0" borderId="0" xfId="2" applyFill="1"/>
    <xf numFmtId="0" fontId="11" fillId="0" borderId="0" xfId="0" applyFont="1" applyAlignment="1">
      <alignment horizontal="center" vertical="center"/>
    </xf>
    <xf numFmtId="0" fontId="10" fillId="0" borderId="0" xfId="0" applyFont="1" applyAlignment="1">
      <alignment horizontal="left" vertical="center" wrapText="1"/>
    </xf>
    <xf numFmtId="0" fontId="17" fillId="0" borderId="0" xfId="0" applyFont="1" applyAlignment="1">
      <alignment vertical="center" wrapText="1"/>
    </xf>
    <xf numFmtId="0" fontId="17" fillId="0" borderId="16" xfId="0" applyFont="1" applyBorder="1" applyAlignment="1">
      <alignment vertical="center" wrapText="1"/>
    </xf>
    <xf numFmtId="0" fontId="13" fillId="20" borderId="4" xfId="1" applyFont="1" applyFill="1" applyBorder="1"/>
    <xf numFmtId="0" fontId="12" fillId="20" borderId="18" xfId="27" applyFont="1" applyFill="1" applyBorder="1" applyAlignment="1">
      <alignment horizontal="left"/>
    </xf>
    <xf numFmtId="1" fontId="10" fillId="0" borderId="3" xfId="38" applyNumberFormat="1" applyFont="1" applyBorder="1"/>
    <xf numFmtId="0" fontId="10" fillId="0" borderId="3" xfId="38" applyFont="1" applyBorder="1"/>
    <xf numFmtId="0" fontId="10" fillId="0" borderId="4" xfId="38" applyFont="1" applyBorder="1"/>
    <xf numFmtId="1" fontId="10" fillId="0" borderId="3" xfId="38" applyNumberFormat="1" applyFont="1" applyBorder="1" applyAlignment="1">
      <alignment horizontal="center" vertical="center"/>
    </xf>
    <xf numFmtId="1" fontId="10" fillId="0" borderId="4" xfId="38" applyNumberFormat="1" applyFont="1" applyBorder="1" applyAlignment="1">
      <alignment horizontal="center" vertical="center"/>
    </xf>
    <xf numFmtId="173" fontId="12" fillId="14" borderId="12" xfId="26" applyNumberFormat="1" applyFont="1" applyFill="1" applyBorder="1" applyAlignment="1">
      <alignment horizontal="center" vertical="center" wrapText="1"/>
    </xf>
    <xf numFmtId="173" fontId="10" fillId="0" borderId="12" xfId="26" applyNumberFormat="1" applyFont="1" applyBorder="1" applyAlignment="1">
      <alignment horizontal="center" vertical="center" wrapText="1"/>
    </xf>
    <xf numFmtId="173" fontId="10" fillId="0" borderId="34" xfId="26" applyNumberFormat="1" applyFont="1" applyBorder="1" applyAlignment="1">
      <alignment horizontal="center" vertical="center" wrapText="1"/>
    </xf>
    <xf numFmtId="173" fontId="12" fillId="14" borderId="34" xfId="26" applyNumberFormat="1" applyFont="1" applyFill="1" applyBorder="1" applyAlignment="1">
      <alignment horizontal="center" vertical="center" wrapText="1"/>
    </xf>
    <xf numFmtId="173" fontId="19" fillId="6" borderId="12" xfId="26" applyNumberFormat="1" applyFont="1" applyFill="1" applyBorder="1" applyAlignment="1">
      <alignment vertical="center" wrapText="1"/>
    </xf>
    <xf numFmtId="173" fontId="10" fillId="6" borderId="12" xfId="26" applyNumberFormat="1" applyFont="1" applyFill="1" applyBorder="1" applyAlignment="1">
      <alignment vertical="center"/>
    </xf>
    <xf numFmtId="173" fontId="12" fillId="6" borderId="12" xfId="26" applyNumberFormat="1" applyFont="1" applyFill="1" applyBorder="1" applyAlignment="1">
      <alignment horizontal="center" vertical="center" wrapText="1"/>
    </xf>
    <xf numFmtId="173" fontId="12" fillId="14" borderId="12" xfId="26" quotePrefix="1" applyNumberFormat="1" applyFont="1" applyFill="1" applyBorder="1" applyAlignment="1">
      <alignment horizontal="center" vertical="center" wrapText="1"/>
    </xf>
    <xf numFmtId="173" fontId="12" fillId="9" borderId="12" xfId="26" applyNumberFormat="1" applyFont="1" applyFill="1" applyBorder="1" applyAlignment="1">
      <alignment horizontal="center" vertical="center" wrapText="1"/>
    </xf>
    <xf numFmtId="173" fontId="10" fillId="6" borderId="12" xfId="26" applyNumberFormat="1" applyFont="1" applyFill="1" applyBorder="1" applyAlignment="1">
      <alignment horizontal="center" vertical="center"/>
    </xf>
    <xf numFmtId="0" fontId="16" fillId="0" borderId="0" xfId="0" applyFont="1" applyAlignment="1">
      <alignment vertical="center"/>
    </xf>
    <xf numFmtId="0" fontId="12" fillId="20" borderId="18" xfId="38" applyFont="1" applyFill="1" applyBorder="1"/>
    <xf numFmtId="0" fontId="13" fillId="7" borderId="4" xfId="0" applyFont="1" applyFill="1" applyBorder="1" applyAlignment="1">
      <alignment vertical="center" wrapText="1"/>
    </xf>
    <xf numFmtId="0" fontId="16" fillId="4" borderId="4" xfId="7" applyFont="1" applyFill="1" applyBorder="1" applyAlignment="1">
      <alignment vertical="center" wrapText="1"/>
    </xf>
    <xf numFmtId="0" fontId="13" fillId="7" borderId="18" xfId="0" applyFont="1" applyFill="1" applyBorder="1" applyAlignment="1">
      <alignment vertical="center" wrapText="1"/>
    </xf>
    <xf numFmtId="0" fontId="10" fillId="0" borderId="0" xfId="25" applyFont="1" applyAlignment="1">
      <alignment horizontal="center" vertical="center" wrapText="1"/>
    </xf>
    <xf numFmtId="0" fontId="10" fillId="0" borderId="0" xfId="29" applyFont="1" applyAlignment="1">
      <alignment horizontal="center" vertical="center"/>
    </xf>
    <xf numFmtId="0" fontId="12" fillId="20" borderId="16" xfId="29" applyFont="1" applyFill="1" applyBorder="1" applyAlignment="1">
      <alignment horizontal="center"/>
    </xf>
    <xf numFmtId="0" fontId="10" fillId="0" borderId="0" xfId="29" applyFont="1"/>
    <xf numFmtId="3" fontId="10" fillId="3" borderId="0" xfId="29" applyNumberFormat="1" applyFont="1" applyFill="1"/>
    <xf numFmtId="3" fontId="10" fillId="0" borderId="0" xfId="29" applyNumberFormat="1" applyFont="1"/>
    <xf numFmtId="0" fontId="10" fillId="3" borderId="0" xfId="29" applyFont="1" applyFill="1"/>
    <xf numFmtId="0" fontId="10" fillId="0" borderId="16" xfId="29" applyFont="1" applyBorder="1"/>
    <xf numFmtId="0" fontId="12" fillId="0" borderId="0" xfId="29" applyFont="1" applyAlignment="1">
      <alignment horizontal="center" vertical="center"/>
    </xf>
    <xf numFmtId="0" fontId="12" fillId="0" borderId="0" xfId="29" applyFont="1"/>
    <xf numFmtId="3" fontId="12" fillId="0" borderId="0" xfId="29" applyNumberFormat="1" applyFont="1"/>
    <xf numFmtId="0" fontId="13" fillId="0" borderId="0" xfId="1" applyFont="1"/>
    <xf numFmtId="0" fontId="17" fillId="0" borderId="0" xfId="0" applyFont="1"/>
    <xf numFmtId="170" fontId="11" fillId="0" borderId="0" xfId="0" applyNumberFormat="1" applyFont="1" applyAlignment="1">
      <alignment wrapText="1"/>
    </xf>
    <xf numFmtId="0" fontId="13" fillId="20" borderId="3" xfId="0" applyFont="1" applyFill="1" applyBorder="1" applyAlignment="1">
      <alignment horizontal="center" vertical="center" wrapText="1"/>
    </xf>
    <xf numFmtId="0" fontId="12" fillId="20" borderId="16" xfId="1" applyFont="1" applyFill="1" applyBorder="1" applyAlignment="1">
      <alignment horizontal="center" vertical="center" wrapText="1"/>
    </xf>
    <xf numFmtId="0" fontId="13" fillId="0" borderId="0" xfId="1" applyFont="1" applyAlignment="1">
      <alignment horizontal="center" vertical="center"/>
    </xf>
    <xf numFmtId="0" fontId="13" fillId="0" borderId="0" xfId="1" applyFont="1" applyAlignment="1">
      <alignment wrapText="1"/>
    </xf>
    <xf numFmtId="0" fontId="10" fillId="0" borderId="0" xfId="1" applyFont="1" applyAlignment="1">
      <alignment wrapText="1"/>
    </xf>
    <xf numFmtId="3" fontId="9" fillId="0" borderId="0" xfId="0" applyNumberFormat="1" applyFont="1" applyAlignment="1">
      <alignment horizontal="right" wrapText="1"/>
    </xf>
    <xf numFmtId="3" fontId="9" fillId="0" borderId="16" xfId="0" applyNumberFormat="1" applyFont="1" applyBorder="1" applyAlignment="1">
      <alignment horizontal="right" wrapText="1"/>
    </xf>
    <xf numFmtId="3" fontId="13" fillId="0" borderId="0" xfId="0" applyNumberFormat="1" applyFont="1" applyAlignment="1">
      <alignment horizontal="right" wrapText="1"/>
    </xf>
    <xf numFmtId="0" fontId="9" fillId="0" borderId="0" xfId="0" applyFont="1" applyAlignment="1">
      <alignment horizontal="left" wrapText="1"/>
    </xf>
    <xf numFmtId="0" fontId="13" fillId="0" borderId="0" xfId="0" applyFont="1" applyAlignment="1">
      <alignment horizontal="left" wrapText="1"/>
    </xf>
    <xf numFmtId="0" fontId="13" fillId="20" borderId="0" xfId="1" applyFont="1" applyFill="1" applyAlignment="1">
      <alignment horizontal="left" wrapText="1"/>
    </xf>
    <xf numFmtId="49" fontId="10" fillId="0" borderId="0" xfId="0" applyNumberFormat="1" applyFont="1" applyAlignment="1">
      <alignment horizontal="center" vertical="center" wrapText="1"/>
    </xf>
    <xf numFmtId="3" fontId="10" fillId="0" borderId="0" xfId="0" applyNumberFormat="1" applyFont="1" applyAlignment="1">
      <alignment horizontal="right" wrapText="1"/>
    </xf>
    <xf numFmtId="0" fontId="10" fillId="0" borderId="0" xfId="29" applyFont="1" applyAlignment="1">
      <alignment horizontal="center" vertical="center" wrapText="1"/>
    </xf>
    <xf numFmtId="3" fontId="10" fillId="0" borderId="16" xfId="0" applyNumberFormat="1" applyFont="1" applyBorder="1" applyAlignment="1">
      <alignment horizontal="right" wrapText="1"/>
    </xf>
    <xf numFmtId="49" fontId="10" fillId="0" borderId="16" xfId="0" applyNumberFormat="1" applyFont="1" applyBorder="1" applyAlignment="1">
      <alignment horizontal="center" vertical="center" wrapText="1"/>
    </xf>
    <xf numFmtId="0" fontId="10" fillId="0" borderId="16" xfId="0" applyFont="1" applyBorder="1" applyAlignment="1">
      <alignment vertical="center"/>
    </xf>
    <xf numFmtId="49" fontId="12" fillId="0" borderId="0" xfId="0" applyNumberFormat="1" applyFont="1" applyAlignment="1">
      <alignment horizontal="center" vertical="center" wrapText="1"/>
    </xf>
    <xf numFmtId="176" fontId="9" fillId="0" borderId="0" xfId="0" applyNumberFormat="1" applyFont="1"/>
    <xf numFmtId="0" fontId="15" fillId="0" borderId="0" xfId="0" applyFont="1" applyAlignment="1">
      <alignment horizontal="center" vertical="center"/>
    </xf>
    <xf numFmtId="0" fontId="12" fillId="20" borderId="18" xfId="0" applyFont="1" applyFill="1" applyBorder="1" applyAlignment="1">
      <alignment horizontal="center" vertical="center"/>
    </xf>
    <xf numFmtId="0" fontId="12" fillId="20" borderId="4" xfId="0" applyFont="1" applyFill="1" applyBorder="1" applyAlignment="1">
      <alignment vertical="center"/>
    </xf>
    <xf numFmtId="1" fontId="10"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10" fillId="0" borderId="0" xfId="1" applyFont="1"/>
    <xf numFmtId="0" fontId="10" fillId="0" borderId="16" xfId="0" applyFont="1" applyBorder="1" applyAlignment="1">
      <alignment horizontal="center" vertical="center" wrapText="1"/>
    </xf>
    <xf numFmtId="0" fontId="13" fillId="0" borderId="0" xfId="0" applyFont="1" applyAlignment="1">
      <alignment horizontal="left"/>
    </xf>
    <xf numFmtId="0" fontId="12" fillId="0" borderId="0" xfId="0" applyFont="1" applyAlignment="1">
      <alignment wrapText="1"/>
    </xf>
    <xf numFmtId="0" fontId="41" fillId="0" borderId="0" xfId="0" applyFont="1" applyAlignment="1">
      <alignment vertical="center" wrapText="1"/>
    </xf>
    <xf numFmtId="0" fontId="12" fillId="0" borderId="0" xfId="0" applyFont="1" applyAlignment="1">
      <alignment horizontal="left"/>
    </xf>
    <xf numFmtId="0" fontId="10" fillId="0" borderId="16" xfId="0" applyFont="1" applyBorder="1" applyAlignment="1">
      <alignment vertical="center" wrapText="1"/>
    </xf>
    <xf numFmtId="0" fontId="9" fillId="0" borderId="0" xfId="0" applyFont="1" applyAlignment="1">
      <alignment horizontal="left" vertical="center"/>
    </xf>
    <xf numFmtId="0" fontId="12" fillId="0" borderId="0" xfId="0" applyFont="1" applyAlignment="1">
      <alignment horizontal="left" vertical="center"/>
    </xf>
    <xf numFmtId="0" fontId="12" fillId="0" borderId="0" xfId="38" quotePrefix="1" applyFont="1"/>
    <xf numFmtId="0" fontId="12" fillId="0" borderId="0" xfId="38" applyFont="1"/>
    <xf numFmtId="49" fontId="10" fillId="0" borderId="0" xfId="0" applyNumberFormat="1" applyFont="1"/>
    <xf numFmtId="49" fontId="10" fillId="0" borderId="0" xfId="0" applyNumberFormat="1" applyFont="1" applyAlignment="1">
      <alignment vertical="center"/>
    </xf>
    <xf numFmtId="49" fontId="12" fillId="0" borderId="0" xfId="0" applyNumberFormat="1" applyFont="1" applyAlignment="1">
      <alignment vertical="center"/>
    </xf>
    <xf numFmtId="3" fontId="17" fillId="0" borderId="0" xfId="0" applyNumberFormat="1" applyFont="1" applyAlignment="1">
      <alignment vertical="center" wrapText="1"/>
    </xf>
    <xf numFmtId="0" fontId="9" fillId="0" borderId="0" xfId="24" applyFont="1"/>
    <xf numFmtId="3" fontId="9" fillId="0" borderId="0" xfId="0" applyNumberFormat="1" applyFont="1" applyAlignment="1">
      <alignment horizontal="center" vertical="center" wrapText="1"/>
    </xf>
    <xf numFmtId="0" fontId="10" fillId="0" borderId="0" xfId="0" quotePrefix="1" applyFont="1" applyAlignment="1">
      <alignment horizontal="left" vertical="center" indent="5"/>
    </xf>
    <xf numFmtId="0" fontId="37" fillId="20" borderId="24" xfId="0" quotePrefix="1" applyFont="1" applyFill="1" applyBorder="1"/>
    <xf numFmtId="0" fontId="37" fillId="20" borderId="15" xfId="0" applyFont="1" applyFill="1" applyBorder="1"/>
    <xf numFmtId="0" fontId="37" fillId="20" borderId="24" xfId="0" applyFont="1" applyFill="1" applyBorder="1"/>
    <xf numFmtId="0" fontId="43" fillId="0" borderId="0" xfId="0" applyFont="1"/>
    <xf numFmtId="0" fontId="12" fillId="0" borderId="0" xfId="0" applyFont="1" applyAlignment="1">
      <alignment horizontal="center" vertical="center"/>
    </xf>
    <xf numFmtId="3" fontId="12" fillId="0" borderId="0" xfId="0" applyNumberFormat="1" applyFont="1" applyAlignment="1">
      <alignment horizontal="right" wrapText="1"/>
    </xf>
    <xf numFmtId="0" fontId="9" fillId="0" borderId="0" xfId="1" applyFont="1" applyAlignment="1">
      <alignment horizontal="right"/>
    </xf>
    <xf numFmtId="3" fontId="19" fillId="0" borderId="0" xfId="0" applyNumberFormat="1" applyFont="1" applyAlignment="1">
      <alignment horizontal="center" vertical="center" wrapText="1"/>
    </xf>
    <xf numFmtId="0" fontId="19" fillId="0" borderId="0" xfId="0" applyFont="1" applyAlignment="1">
      <alignment horizontal="center" vertical="center" wrapText="1"/>
    </xf>
    <xf numFmtId="3" fontId="10" fillId="0" borderId="4" xfId="0" applyNumberFormat="1" applyFont="1" applyBorder="1" applyAlignment="1">
      <alignment horizontal="right" vertical="center" wrapText="1"/>
    </xf>
    <xf numFmtId="0" fontId="44" fillId="0" borderId="0" xfId="0" applyFont="1" applyAlignment="1">
      <alignment horizontal="center"/>
    </xf>
    <xf numFmtId="0" fontId="44" fillId="0" borderId="0" xfId="0" applyFont="1" applyAlignment="1">
      <alignment vertical="center"/>
    </xf>
    <xf numFmtId="0" fontId="16" fillId="20" borderId="37" xfId="0" applyFont="1" applyFill="1" applyBorder="1" applyAlignment="1">
      <alignment horizontal="center" wrapText="1" readingOrder="1"/>
    </xf>
    <xf numFmtId="0" fontId="16" fillId="11" borderId="37" xfId="0" applyFont="1" applyFill="1" applyBorder="1" applyAlignment="1">
      <alignment horizontal="center" vertical="center" wrapText="1" readingOrder="1"/>
    </xf>
    <xf numFmtId="0" fontId="16" fillId="20" borderId="42" xfId="0" applyFont="1" applyFill="1" applyBorder="1" applyAlignment="1">
      <alignment horizontal="center" wrapText="1" readingOrder="1"/>
    </xf>
    <xf numFmtId="0" fontId="16" fillId="11" borderId="43" xfId="0" applyFont="1" applyFill="1" applyBorder="1" applyAlignment="1">
      <alignment horizontal="center" vertical="center" wrapText="1" readingOrder="1"/>
    </xf>
    <xf numFmtId="0" fontId="9" fillId="0" borderId="0" xfId="0" applyFont="1" applyAlignment="1">
      <alignment horizontal="right"/>
    </xf>
    <xf numFmtId="0" fontId="10" fillId="0" borderId="0" xfId="0" applyFont="1" applyAlignment="1">
      <alignment horizontal="right"/>
    </xf>
    <xf numFmtId="3" fontId="10" fillId="0" borderId="1" xfId="5" applyFont="1" applyFill="1">
      <alignment horizontal="right" vertical="center"/>
      <protection locked="0"/>
    </xf>
    <xf numFmtId="3" fontId="10" fillId="0" borderId="1" xfId="5" applyFont="1" applyFill="1" applyAlignment="1">
      <alignment horizontal="right" vertical="center" wrapText="1"/>
      <protection locked="0"/>
    </xf>
    <xf numFmtId="177" fontId="9" fillId="0" borderId="0" xfId="0" applyNumberFormat="1" applyFont="1"/>
    <xf numFmtId="177" fontId="9" fillId="0" borderId="0" xfId="0" applyNumberFormat="1" applyFont="1" applyAlignment="1">
      <alignment horizontal="center" vertical="center" wrapText="1"/>
    </xf>
    <xf numFmtId="3" fontId="11" fillId="0" borderId="0" xfId="0" applyNumberFormat="1" applyFont="1"/>
    <xf numFmtId="3" fontId="11" fillId="0" borderId="0" xfId="0" applyNumberFormat="1" applyFont="1" applyAlignment="1">
      <alignment horizontal="center" vertical="center" wrapText="1"/>
    </xf>
    <xf numFmtId="177" fontId="10" fillId="0" borderId="0" xfId="0" applyNumberFormat="1" applyFont="1" applyAlignment="1">
      <alignment horizontal="right"/>
    </xf>
    <xf numFmtId="0" fontId="12" fillId="0" borderId="0" xfId="0" applyFont="1" applyAlignment="1">
      <alignment horizontal="center" vertical="center" wrapText="1"/>
    </xf>
    <xf numFmtId="0" fontId="12" fillId="20" borderId="18" xfId="0" applyFont="1" applyFill="1" applyBorder="1"/>
    <xf numFmtId="0" fontId="12" fillId="20" borderId="17" xfId="0" applyFont="1" applyFill="1" applyBorder="1"/>
    <xf numFmtId="3" fontId="10" fillId="0" borderId="0" xfId="0" applyNumberFormat="1" applyFont="1" applyAlignment="1">
      <alignment horizontal="right" vertical="center" wrapText="1"/>
    </xf>
    <xf numFmtId="0" fontId="10" fillId="0" borderId="0" xfId="0" applyFont="1" applyAlignment="1">
      <alignment horizontal="left" vertical="center" wrapText="1" indent="1"/>
    </xf>
    <xf numFmtId="3" fontId="10" fillId="0" borderId="16" xfId="0" applyNumberFormat="1" applyFont="1" applyBorder="1" applyAlignment="1">
      <alignment horizontal="right" vertical="center" wrapText="1"/>
    </xf>
    <xf numFmtId="3" fontId="12" fillId="0" borderId="0" xfId="0" applyNumberFormat="1" applyFont="1" applyAlignment="1">
      <alignment horizontal="right" vertical="center" wrapText="1"/>
    </xf>
    <xf numFmtId="0" fontId="23" fillId="0" borderId="0" xfId="0" applyFont="1"/>
    <xf numFmtId="0" fontId="12" fillId="0" borderId="0" xfId="0" quotePrefix="1" applyFont="1"/>
    <xf numFmtId="0" fontId="19" fillId="0" borderId="0" xfId="0" applyFont="1" applyAlignment="1">
      <alignment horizontal="right" vertical="center" wrapText="1"/>
    </xf>
    <xf numFmtId="0" fontId="19" fillId="0" borderId="16" xfId="0" applyFont="1" applyBorder="1" applyAlignment="1">
      <alignment horizontal="right" vertical="center" wrapText="1"/>
    </xf>
    <xf numFmtId="0" fontId="19" fillId="0" borderId="16" xfId="0" applyFont="1" applyBorder="1" applyAlignment="1">
      <alignment vertical="center" wrapText="1"/>
    </xf>
    <xf numFmtId="3" fontId="9" fillId="15" borderId="0" xfId="28" applyNumberFormat="1" applyFont="1" applyFill="1" applyAlignment="1">
      <alignment wrapText="1"/>
    </xf>
    <xf numFmtId="0" fontId="10" fillId="0" borderId="0" xfId="24" applyFont="1"/>
    <xf numFmtId="0" fontId="12" fillId="0" borderId="0" xfId="24" applyFont="1"/>
    <xf numFmtId="0" fontId="12" fillId="0" borderId="0" xfId="6" applyFont="1" applyAlignment="1">
      <alignment vertical="top" wrapText="1"/>
    </xf>
    <xf numFmtId="0" fontId="10" fillId="0" borderId="0" xfId="6" applyFont="1" applyAlignment="1">
      <alignment vertical="top"/>
    </xf>
    <xf numFmtId="0" fontId="12" fillId="0" borderId="0" xfId="48" applyFont="1" applyFill="1" applyBorder="1" applyAlignment="1">
      <alignment vertical="top"/>
    </xf>
    <xf numFmtId="0" fontId="10" fillId="0" borderId="0" xfId="4" quotePrefix="1" applyFont="1" applyAlignment="1">
      <alignment horizontal="center" vertical="top"/>
    </xf>
    <xf numFmtId="0" fontId="15" fillId="0" borderId="0" xfId="0" applyFont="1" applyAlignment="1">
      <alignment horizontal="center" vertical="top" wrapText="1" readingOrder="1"/>
    </xf>
    <xf numFmtId="0" fontId="15" fillId="0" borderId="35" xfId="0" applyFont="1" applyBorder="1" applyAlignment="1">
      <alignment horizontal="center" vertical="top" wrapText="1" readingOrder="1"/>
    </xf>
    <xf numFmtId="0" fontId="16" fillId="0" borderId="0" xfId="0" applyFont="1" applyAlignment="1">
      <alignment horizontal="center" wrapText="1" readingOrder="1"/>
    </xf>
    <xf numFmtId="0" fontId="16" fillId="20" borderId="0" xfId="0" applyFont="1" applyFill="1" applyAlignment="1">
      <alignment horizontal="center" wrapText="1" readingOrder="1"/>
    </xf>
    <xf numFmtId="0" fontId="16" fillId="20" borderId="39" xfId="0" applyFont="1" applyFill="1" applyBorder="1" applyAlignment="1">
      <alignment horizontal="center" wrapText="1" readingOrder="1"/>
    </xf>
    <xf numFmtId="0" fontId="16" fillId="0" borderId="0" xfId="0" applyFont="1" applyAlignment="1">
      <alignment horizontal="center" vertical="center" wrapText="1" readingOrder="1"/>
    </xf>
    <xf numFmtId="0" fontId="16" fillId="11" borderId="36" xfId="0" applyFont="1" applyFill="1" applyBorder="1" applyAlignment="1">
      <alignment horizontal="center" vertical="center" wrapText="1" readingOrder="1"/>
    </xf>
    <xf numFmtId="0" fontId="16" fillId="11" borderId="35" xfId="0" applyFont="1" applyFill="1" applyBorder="1" applyAlignment="1">
      <alignment horizontal="center" vertical="center" wrapText="1" readingOrder="1"/>
    </xf>
    <xf numFmtId="0" fontId="16" fillId="11" borderId="0" xfId="0" applyFont="1" applyFill="1" applyAlignment="1">
      <alignment horizontal="center" vertical="center" wrapText="1" readingOrder="1"/>
    </xf>
    <xf numFmtId="0" fontId="16" fillId="11" borderId="40" xfId="0" applyFont="1" applyFill="1" applyBorder="1" applyAlignment="1">
      <alignment horizontal="center" vertical="center" wrapText="1" readingOrder="1"/>
    </xf>
    <xf numFmtId="0" fontId="16" fillId="21" borderId="38" xfId="0" applyFont="1" applyFill="1" applyBorder="1" applyAlignment="1">
      <alignment horizontal="left" wrapText="1" readingOrder="1"/>
    </xf>
    <xf numFmtId="0" fontId="15" fillId="21" borderId="35" xfId="0" applyFont="1" applyFill="1" applyBorder="1" applyAlignment="1">
      <alignment horizontal="center" vertical="top" wrapText="1" readingOrder="1"/>
    </xf>
    <xf numFmtId="0" fontId="15" fillId="21" borderId="41" xfId="0" applyFont="1" applyFill="1" applyBorder="1" applyAlignment="1">
      <alignment horizontal="center" vertical="top" wrapText="1" readingOrder="1"/>
    </xf>
    <xf numFmtId="3" fontId="15" fillId="0" borderId="36" xfId="0" applyNumberFormat="1" applyFont="1" applyBorder="1" applyAlignment="1">
      <alignment horizontal="right" wrapText="1" readingOrder="1"/>
    </xf>
    <xf numFmtId="3" fontId="15" fillId="0" borderId="35" xfId="0" applyNumberFormat="1" applyFont="1" applyBorder="1" applyAlignment="1">
      <alignment horizontal="right" wrapText="1" readingOrder="1"/>
    </xf>
    <xf numFmtId="178" fontId="15" fillId="0" borderId="35" xfId="0" applyNumberFormat="1" applyFont="1" applyBorder="1" applyAlignment="1">
      <alignment horizontal="right" wrapText="1" readingOrder="1"/>
    </xf>
    <xf numFmtId="0" fontId="16" fillId="22" borderId="46" xfId="0" applyFont="1" applyFill="1" applyBorder="1" applyAlignment="1">
      <alignment horizontal="center" vertical="top" wrapText="1" readingOrder="1"/>
    </xf>
    <xf numFmtId="0" fontId="16" fillId="22" borderId="47" xfId="0" applyFont="1" applyFill="1" applyBorder="1" applyAlignment="1">
      <alignment horizontal="center" vertical="top" wrapText="1" readingOrder="1"/>
    </xf>
    <xf numFmtId="0" fontId="16" fillId="22" borderId="48" xfId="0" applyFont="1" applyFill="1" applyBorder="1" applyAlignment="1">
      <alignment horizontal="center" vertical="center" wrapText="1" readingOrder="1"/>
    </xf>
    <xf numFmtId="0" fontId="16" fillId="22" borderId="49" xfId="0" applyFont="1" applyFill="1" applyBorder="1" applyAlignment="1">
      <alignment horizontal="center" vertical="center" wrapText="1" readingOrder="1"/>
    </xf>
    <xf numFmtId="0" fontId="16" fillId="22" borderId="50" xfId="0" applyFont="1" applyFill="1" applyBorder="1" applyAlignment="1">
      <alignment horizontal="center" vertical="center" wrapText="1" readingOrder="1"/>
    </xf>
    <xf numFmtId="0" fontId="15" fillId="0" borderId="4" xfId="0" applyFont="1" applyBorder="1" applyAlignment="1">
      <alignment horizontal="left" vertical="center" wrapText="1" readingOrder="1"/>
    </xf>
    <xf numFmtId="3" fontId="15" fillId="0" borderId="4" xfId="0" applyNumberFormat="1" applyFont="1" applyBorder="1" applyAlignment="1">
      <alignment horizontal="right" wrapText="1" readingOrder="1"/>
    </xf>
    <xf numFmtId="3" fontId="19" fillId="2" borderId="0" xfId="33" applyNumberFormat="1" applyFont="1" applyFill="1" applyAlignment="1">
      <alignment horizontal="right" vertical="center"/>
    </xf>
    <xf numFmtId="0" fontId="12" fillId="24" borderId="4" xfId="0" applyFont="1" applyFill="1" applyBorder="1"/>
    <xf numFmtId="0" fontId="12" fillId="24" borderId="17" xfId="0" applyFont="1" applyFill="1" applyBorder="1" applyAlignment="1">
      <alignment wrapText="1"/>
    </xf>
    <xf numFmtId="4" fontId="9" fillId="0" borderId="0" xfId="0" applyNumberFormat="1" applyFont="1"/>
    <xf numFmtId="3" fontId="10" fillId="0" borderId="0" xfId="0" applyNumberFormat="1" applyFont="1" applyAlignment="1">
      <alignment wrapText="1"/>
    </xf>
    <xf numFmtId="3" fontId="15" fillId="15" borderId="0" xfId="0" applyNumberFormat="1" applyFont="1" applyFill="1" applyAlignment="1">
      <alignment wrapText="1"/>
    </xf>
    <xf numFmtId="3" fontId="15" fillId="0" borderId="0" xfId="0" applyNumberFormat="1" applyFont="1" applyAlignment="1">
      <alignment wrapText="1"/>
    </xf>
    <xf numFmtId="179" fontId="9" fillId="0" borderId="0" xfId="0" applyNumberFormat="1" applyFont="1" applyAlignment="1">
      <alignment wrapText="1"/>
    </xf>
    <xf numFmtId="3" fontId="10" fillId="0" borderId="16" xfId="0" applyNumberFormat="1" applyFont="1" applyBorder="1"/>
    <xf numFmtId="0" fontId="12" fillId="20" borderId="18" xfId="59" applyFont="1" applyFill="1" applyBorder="1" applyAlignment="1">
      <alignment vertical="center"/>
    </xf>
    <xf numFmtId="0" fontId="12" fillId="20" borderId="17" xfId="59" applyFont="1" applyFill="1" applyBorder="1" applyAlignment="1">
      <alignment vertical="center"/>
    </xf>
    <xf numFmtId="175" fontId="10" fillId="0" borderId="0" xfId="24" applyNumberFormat="1" applyFont="1"/>
    <xf numFmtId="173" fontId="12" fillId="0" borderId="12" xfId="26" applyNumberFormat="1" applyFont="1" applyFill="1" applyBorder="1" applyAlignment="1">
      <alignment horizontal="center" vertical="center" wrapText="1"/>
    </xf>
    <xf numFmtId="173" fontId="10" fillId="0" borderId="12" xfId="26" applyNumberFormat="1" applyFont="1" applyFill="1" applyBorder="1" applyAlignment="1">
      <alignment horizontal="center" vertical="center" wrapText="1"/>
    </xf>
    <xf numFmtId="3" fontId="12" fillId="0" borderId="0" xfId="0" applyNumberFormat="1" applyFont="1" applyAlignment="1">
      <alignment wrapText="1"/>
    </xf>
    <xf numFmtId="3" fontId="12" fillId="0" borderId="0" xfId="0" applyNumberFormat="1" applyFont="1" applyAlignment="1">
      <alignment vertical="center" wrapText="1"/>
    </xf>
    <xf numFmtId="0" fontId="16" fillId="0" borderId="0" xfId="0" applyFont="1" applyAlignment="1">
      <alignment horizontal="center" vertical="top" wrapText="1" readingOrder="1"/>
    </xf>
    <xf numFmtId="3" fontId="16" fillId="0" borderId="36" xfId="0" applyNumberFormat="1" applyFont="1" applyBorder="1" applyAlignment="1">
      <alignment horizontal="right" wrapText="1" readingOrder="1"/>
    </xf>
    <xf numFmtId="3" fontId="16" fillId="0" borderId="35" xfId="0" applyNumberFormat="1" applyFont="1" applyBorder="1" applyAlignment="1">
      <alignment horizontal="right" wrapText="1" readingOrder="1"/>
    </xf>
    <xf numFmtId="178" fontId="16" fillId="0" borderId="35" xfId="0" applyNumberFormat="1" applyFont="1" applyBorder="1" applyAlignment="1">
      <alignment horizontal="right" wrapText="1" readingOrder="1"/>
    </xf>
    <xf numFmtId="3" fontId="10" fillId="0" borderId="16" xfId="0" applyNumberFormat="1" applyFont="1" applyBorder="1" applyAlignment="1">
      <alignment wrapText="1"/>
    </xf>
    <xf numFmtId="0" fontId="12" fillId="20" borderId="24" xfId="27" quotePrefix="1" applyFont="1" applyFill="1" applyBorder="1" applyAlignment="1">
      <alignment wrapText="1"/>
    </xf>
    <xf numFmtId="0" fontId="12" fillId="20" borderId="16" xfId="27" quotePrefix="1" applyFont="1" applyFill="1" applyBorder="1" applyAlignment="1">
      <alignment wrapText="1"/>
    </xf>
    <xf numFmtId="49" fontId="10" fillId="0" borderId="0" xfId="0" quotePrefix="1" applyNumberFormat="1" applyFont="1"/>
    <xf numFmtId="0" fontId="12" fillId="20" borderId="24" xfId="0" applyFont="1" applyFill="1" applyBorder="1" applyAlignment="1">
      <alignment vertical="center"/>
    </xf>
    <xf numFmtId="0" fontId="12" fillId="0" borderId="24" xfId="0" applyFont="1" applyBorder="1" applyAlignment="1">
      <alignment wrapText="1"/>
    </xf>
    <xf numFmtId="0" fontId="10" fillId="0" borderId="4" xfId="0" applyFont="1" applyBorder="1" applyAlignment="1">
      <alignment wrapText="1"/>
    </xf>
    <xf numFmtId="0" fontId="10" fillId="0" borderId="17" xfId="0" applyFont="1" applyBorder="1" applyAlignment="1">
      <alignment wrapText="1"/>
    </xf>
    <xf numFmtId="1" fontId="10" fillId="0" borderId="17" xfId="0" applyNumberFormat="1" applyFont="1" applyBorder="1" applyAlignment="1">
      <alignment wrapText="1"/>
    </xf>
    <xf numFmtId="2" fontId="10" fillId="0" borderId="17" xfId="0" applyNumberFormat="1" applyFont="1" applyBorder="1" applyAlignment="1">
      <alignment wrapText="1"/>
    </xf>
    <xf numFmtId="175" fontId="10" fillId="0" borderId="17" xfId="0" applyNumberFormat="1" applyFont="1" applyBorder="1" applyAlignment="1">
      <alignment wrapText="1"/>
    </xf>
    <xf numFmtId="0" fontId="15" fillId="0" borderId="17" xfId="0" applyFont="1" applyBorder="1" applyAlignment="1">
      <alignment wrapText="1"/>
    </xf>
    <xf numFmtId="0" fontId="10" fillId="0" borderId="3" xfId="0" applyFont="1" applyBorder="1" applyAlignment="1">
      <alignment wrapText="1"/>
    </xf>
    <xf numFmtId="175" fontId="15" fillId="0" borderId="17" xfId="0" applyNumberFormat="1" applyFont="1" applyBorder="1" applyAlignment="1">
      <alignment wrapText="1"/>
    </xf>
    <xf numFmtId="180" fontId="10" fillId="0" borderId="17" xfId="0" applyNumberFormat="1" applyFont="1" applyBorder="1" applyAlignment="1">
      <alignment wrapText="1"/>
    </xf>
    <xf numFmtId="180" fontId="12" fillId="0" borderId="17" xfId="0" applyNumberFormat="1" applyFont="1" applyBorder="1" applyAlignment="1">
      <alignment wrapText="1"/>
    </xf>
    <xf numFmtId="0" fontId="9" fillId="0" borderId="18" xfId="0" applyFont="1" applyBorder="1" applyAlignment="1">
      <alignment vertical="center"/>
    </xf>
    <xf numFmtId="0" fontId="9" fillId="0" borderId="17" xfId="0" applyFont="1" applyBorder="1" applyAlignment="1">
      <alignment vertical="center"/>
    </xf>
    <xf numFmtId="175" fontId="12" fillId="0" borderId="17" xfId="0" applyNumberFormat="1" applyFont="1" applyBorder="1" applyAlignment="1">
      <alignment wrapText="1"/>
    </xf>
    <xf numFmtId="175" fontId="10" fillId="0" borderId="0" xfId="0" applyNumberFormat="1" applyFont="1" applyAlignment="1">
      <alignment wrapText="1"/>
    </xf>
    <xf numFmtId="3" fontId="9" fillId="0" borderId="0" xfId="27" applyNumberFormat="1" applyFont="1" applyAlignment="1">
      <alignment wrapText="1"/>
    </xf>
    <xf numFmtId="3" fontId="9" fillId="0" borderId="16" xfId="27" applyNumberFormat="1" applyFont="1" applyBorder="1" applyAlignment="1">
      <alignment wrapText="1"/>
    </xf>
    <xf numFmtId="3" fontId="13" fillId="0" borderId="0" xfId="27" applyNumberFormat="1" applyFont="1" applyAlignment="1">
      <alignment wrapText="1"/>
    </xf>
    <xf numFmtId="3" fontId="13" fillId="0" borderId="0" xfId="28" applyNumberFormat="1" applyFont="1" applyAlignment="1">
      <alignment wrapText="1"/>
    </xf>
    <xf numFmtId="0" fontId="13" fillId="0" borderId="0" xfId="0" applyFont="1" applyAlignment="1">
      <alignment horizontal="left" vertical="center"/>
    </xf>
    <xf numFmtId="0" fontId="50" fillId="0" borderId="0" xfId="0" applyFont="1" applyAlignment="1">
      <alignment horizontal="left" vertical="center"/>
    </xf>
    <xf numFmtId="0" fontId="10" fillId="0" borderId="58" xfId="0" applyFont="1" applyBorder="1" applyAlignment="1">
      <alignment horizontal="center" vertical="center"/>
    </xf>
    <xf numFmtId="0" fontId="10" fillId="14" borderId="22" xfId="0" applyFont="1" applyFill="1" applyBorder="1" applyAlignment="1">
      <alignment vertical="center" wrapText="1"/>
    </xf>
    <xf numFmtId="173" fontId="12" fillId="0" borderId="12" xfId="26" applyNumberFormat="1" applyFont="1" applyFill="1" applyBorder="1" applyAlignment="1">
      <alignment horizontal="center" vertical="center"/>
    </xf>
    <xf numFmtId="0" fontId="10" fillId="14" borderId="22" xfId="0" applyFont="1" applyFill="1" applyBorder="1" applyAlignment="1">
      <alignment vertical="center"/>
    </xf>
    <xf numFmtId="0" fontId="12" fillId="0" borderId="22" xfId="0" applyFont="1" applyBorder="1" applyAlignment="1">
      <alignment vertical="center"/>
    </xf>
    <xf numFmtId="173" fontId="12" fillId="4" borderId="12" xfId="26" applyNumberFormat="1" applyFont="1" applyFill="1" applyBorder="1" applyAlignment="1">
      <alignment horizontal="center" vertical="center"/>
    </xf>
    <xf numFmtId="0" fontId="12" fillId="0" borderId="19" xfId="0" applyFont="1" applyBorder="1" applyAlignment="1">
      <alignment vertical="center"/>
    </xf>
    <xf numFmtId="173" fontId="10" fillId="9" borderId="12" xfId="26" applyNumberFormat="1" applyFont="1" applyFill="1" applyBorder="1" applyAlignment="1">
      <alignment horizontal="center" vertical="center" wrapText="1"/>
    </xf>
    <xf numFmtId="173" fontId="10" fillId="0" borderId="6" xfId="26" applyNumberFormat="1" applyFont="1" applyFill="1" applyBorder="1" applyAlignment="1">
      <alignment vertical="center" wrapText="1"/>
    </xf>
    <xf numFmtId="173" fontId="10" fillId="0" borderId="6" xfId="26" applyNumberFormat="1" applyFont="1" applyBorder="1" applyAlignment="1">
      <alignment vertical="center" wrapText="1"/>
    </xf>
    <xf numFmtId="173" fontId="12" fillId="9" borderId="12" xfId="26" quotePrefix="1" applyNumberFormat="1" applyFont="1" applyFill="1" applyBorder="1" applyAlignment="1">
      <alignment horizontal="center" vertical="center" wrapText="1"/>
    </xf>
    <xf numFmtId="173" fontId="12" fillId="0" borderId="12" xfId="26" applyNumberFormat="1" applyFont="1" applyBorder="1" applyAlignment="1">
      <alignment horizontal="center" vertical="center"/>
    </xf>
    <xf numFmtId="0" fontId="12" fillId="0" borderId="0" xfId="6" applyFont="1" applyAlignment="1">
      <alignment vertical="top"/>
    </xf>
    <xf numFmtId="0" fontId="10" fillId="0" borderId="17" xfId="0" applyFont="1" applyBorder="1" applyAlignment="1">
      <alignment horizontal="center" vertical="center"/>
    </xf>
    <xf numFmtId="0" fontId="10" fillId="0" borderId="17" xfId="0" applyFont="1" applyBorder="1" applyAlignment="1">
      <alignment horizontal="center"/>
    </xf>
    <xf numFmtId="1" fontId="12" fillId="0" borderId="17" xfId="0" applyNumberFormat="1" applyFont="1" applyBorder="1" applyAlignment="1">
      <alignment wrapText="1"/>
    </xf>
    <xf numFmtId="2" fontId="12" fillId="0" borderId="17" xfId="0" applyNumberFormat="1" applyFont="1" applyBorder="1" applyAlignment="1">
      <alignment wrapText="1"/>
    </xf>
    <xf numFmtId="175" fontId="16" fillId="0" borderId="17" xfId="0" applyNumberFormat="1" applyFont="1" applyBorder="1" applyAlignment="1">
      <alignment wrapText="1"/>
    </xf>
    <xf numFmtId="3" fontId="12" fillId="0" borderId="17" xfId="0" applyNumberFormat="1" applyFont="1" applyBorder="1" applyAlignment="1">
      <alignment horizontal="right" wrapText="1"/>
    </xf>
    <xf numFmtId="0" fontId="9" fillId="0" borderId="16" xfId="0" applyFont="1" applyBorder="1" applyAlignment="1">
      <alignment vertical="center" wrapText="1"/>
    </xf>
    <xf numFmtId="3" fontId="9" fillId="0" borderId="16" xfId="0" applyNumberFormat="1" applyFont="1" applyBorder="1" applyAlignment="1">
      <alignment vertical="center" wrapText="1"/>
    </xf>
    <xf numFmtId="0" fontId="9" fillId="0" borderId="16" xfId="27" applyFont="1" applyBorder="1" applyAlignment="1">
      <alignment wrapText="1"/>
    </xf>
    <xf numFmtId="0" fontId="12" fillId="20" borderId="4" xfId="0" applyFont="1" applyFill="1" applyBorder="1" applyAlignment="1">
      <alignment vertical="center" wrapText="1"/>
    </xf>
    <xf numFmtId="0" fontId="12" fillId="20" borderId="3" xfId="0" applyFont="1" applyFill="1" applyBorder="1" applyAlignment="1">
      <alignment vertical="center"/>
    </xf>
    <xf numFmtId="0" fontId="52" fillId="0" borderId="0" xfId="28" applyFont="1"/>
    <xf numFmtId="9" fontId="10" fillId="0" borderId="0" xfId="0" applyNumberFormat="1" applyFont="1" applyAlignment="1">
      <alignment horizontal="center"/>
    </xf>
    <xf numFmtId="0" fontId="34" fillId="0" borderId="0" xfId="44"/>
    <xf numFmtId="0" fontId="51" fillId="0" borderId="0" xfId="44" applyFont="1" applyAlignment="1">
      <alignment horizontal="center" vertical="center"/>
    </xf>
    <xf numFmtId="0" fontId="53" fillId="0" borderId="0" xfId="0" applyFont="1"/>
    <xf numFmtId="0" fontId="15" fillId="0" borderId="0" xfId="0" applyFont="1"/>
    <xf numFmtId="4" fontId="9" fillId="0" borderId="0" xfId="0" applyNumberFormat="1" applyFont="1" applyAlignment="1">
      <alignment wrapText="1"/>
    </xf>
    <xf numFmtId="3" fontId="10" fillId="0" borderId="17" xfId="0" applyNumberFormat="1" applyFont="1" applyBorder="1" applyAlignment="1">
      <alignment wrapText="1"/>
    </xf>
    <xf numFmtId="3" fontId="12" fillId="0" borderId="17" xfId="0" applyNumberFormat="1" applyFont="1" applyBorder="1" applyAlignment="1">
      <alignment wrapText="1"/>
    </xf>
    <xf numFmtId="177" fontId="10" fillId="0" borderId="0" xfId="28" applyNumberFormat="1" applyFont="1" applyAlignment="1">
      <alignment horizontal="right" vertical="center" wrapText="1"/>
    </xf>
    <xf numFmtId="49" fontId="9" fillId="0" borderId="0" xfId="0" applyNumberFormat="1" applyFont="1"/>
    <xf numFmtId="0" fontId="24" fillId="0" borderId="0" xfId="0" applyFont="1" applyAlignment="1">
      <alignment vertical="center"/>
    </xf>
    <xf numFmtId="0" fontId="19" fillId="0" borderId="0" xfId="24" applyFont="1"/>
    <xf numFmtId="0" fontId="12" fillId="20" borderId="18"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2" fillId="20" borderId="4" xfId="0" applyFont="1" applyFill="1" applyBorder="1" applyAlignment="1">
      <alignment horizontal="center" vertical="center"/>
    </xf>
    <xf numFmtId="0" fontId="55" fillId="0" borderId="0" xfId="0" applyFont="1"/>
    <xf numFmtId="0" fontId="12" fillId="20" borderId="0" xfId="27" quotePrefix="1" applyFont="1" applyFill="1" applyAlignment="1">
      <alignment wrapText="1"/>
    </xf>
    <xf numFmtId="0" fontId="12" fillId="20" borderId="18" xfId="27" quotePrefix="1" applyFont="1" applyFill="1" applyBorder="1"/>
    <xf numFmtId="49" fontId="10" fillId="0" borderId="0" xfId="0" applyNumberFormat="1" applyFont="1" applyAlignment="1">
      <alignment vertical="center" wrapText="1"/>
    </xf>
    <xf numFmtId="49" fontId="56" fillId="0" borderId="0" xfId="0" applyNumberFormat="1" applyFont="1"/>
    <xf numFmtId="176" fontId="11" fillId="0" borderId="0" xfId="0" applyNumberFormat="1" applyFont="1"/>
    <xf numFmtId="1" fontId="16" fillId="0" borderId="0" xfId="0" applyNumberFormat="1" applyFont="1" applyAlignment="1">
      <alignment horizontal="center" vertical="center"/>
    </xf>
    <xf numFmtId="1" fontId="16" fillId="0" borderId="0" xfId="0" applyNumberFormat="1" applyFont="1" applyAlignment="1">
      <alignment vertical="center" wrapText="1"/>
    </xf>
    <xf numFmtId="3" fontId="19" fillId="0" borderId="0" xfId="0" applyNumberFormat="1" applyFont="1" applyAlignment="1">
      <alignment vertical="center" wrapText="1"/>
    </xf>
    <xf numFmtId="49" fontId="12" fillId="0" borderId="0" xfId="0" applyNumberFormat="1" applyFont="1" applyAlignment="1">
      <alignment vertical="center" wrapText="1"/>
    </xf>
    <xf numFmtId="9" fontId="12" fillId="0" borderId="6" xfId="3" applyFont="1" applyFill="1" applyBorder="1" applyAlignment="1">
      <alignment vertical="center"/>
    </xf>
    <xf numFmtId="0" fontId="10" fillId="4" borderId="7" xfId="0" applyFont="1" applyFill="1" applyBorder="1" applyAlignment="1">
      <alignment horizontal="center" vertical="center" wrapText="1"/>
    </xf>
    <xf numFmtId="0" fontId="10" fillId="0" borderId="7" xfId="0" applyFont="1" applyBorder="1" applyAlignment="1">
      <alignment vertical="center" wrapText="1"/>
    </xf>
    <xf numFmtId="1" fontId="10" fillId="4" borderId="7" xfId="0" quotePrefix="1" applyNumberFormat="1" applyFont="1" applyFill="1" applyBorder="1" applyAlignment="1">
      <alignment vertical="center" wrapText="1"/>
    </xf>
    <xf numFmtId="1" fontId="10" fillId="4" borderId="21" xfId="0" quotePrefix="1" applyNumberFormat="1" applyFont="1" applyFill="1" applyBorder="1" applyAlignment="1">
      <alignment vertical="center" wrapText="1"/>
    </xf>
    <xf numFmtId="0" fontId="10" fillId="4" borderId="7" xfId="0" applyFont="1" applyFill="1" applyBorder="1" applyAlignment="1">
      <alignment vertical="center" wrapText="1"/>
    </xf>
    <xf numFmtId="0" fontId="19" fillId="4" borderId="7" xfId="0" applyFont="1" applyFill="1" applyBorder="1" applyAlignment="1">
      <alignment vertical="center" wrapText="1"/>
    </xf>
    <xf numFmtId="1" fontId="10" fillId="4" borderId="19" xfId="0" quotePrefix="1" applyNumberFormat="1" applyFont="1" applyFill="1" applyBorder="1" applyAlignment="1">
      <alignment vertical="center" wrapText="1"/>
    </xf>
    <xf numFmtId="0" fontId="19" fillId="4" borderId="5" xfId="0" applyFont="1" applyFill="1" applyBorder="1" applyAlignment="1">
      <alignment vertical="center" wrapText="1"/>
    </xf>
    <xf numFmtId="1" fontId="10" fillId="4" borderId="5" xfId="0" quotePrefix="1" applyNumberFormat="1" applyFont="1" applyFill="1" applyBorder="1" applyAlignment="1">
      <alignment vertical="center" wrapText="1"/>
    </xf>
    <xf numFmtId="0" fontId="10" fillId="4" borderId="5" xfId="0" applyFont="1" applyFill="1" applyBorder="1" applyAlignment="1">
      <alignment horizontal="center" vertical="center" wrapText="1"/>
    </xf>
    <xf numFmtId="0" fontId="19" fillId="4" borderId="11" xfId="0" applyFont="1" applyFill="1" applyBorder="1" applyAlignment="1">
      <alignment vertical="center" wrapText="1"/>
    </xf>
    <xf numFmtId="1" fontId="10" fillId="4" borderId="9" xfId="0" quotePrefix="1" applyNumberFormat="1" applyFont="1" applyFill="1" applyBorder="1" applyAlignment="1">
      <alignment vertical="center" wrapText="1"/>
    </xf>
    <xf numFmtId="1" fontId="10" fillId="4" borderId="11" xfId="0" quotePrefix="1" applyNumberFormat="1" applyFont="1" applyFill="1" applyBorder="1" applyAlignment="1">
      <alignment vertical="center" wrapText="1"/>
    </xf>
    <xf numFmtId="0" fontId="10" fillId="4" borderId="11" xfId="0" applyFont="1" applyFill="1" applyBorder="1" applyAlignment="1">
      <alignment horizontal="center" vertical="center" wrapText="1"/>
    </xf>
    <xf numFmtId="1" fontId="10" fillId="4" borderId="22" xfId="0" quotePrefix="1" applyNumberFormat="1" applyFont="1" applyFill="1" applyBorder="1" applyAlignment="1">
      <alignment vertical="center" wrapText="1"/>
    </xf>
    <xf numFmtId="0" fontId="10" fillId="4" borderId="9" xfId="0" applyFont="1" applyFill="1" applyBorder="1" applyAlignment="1">
      <alignment vertical="center" wrapText="1"/>
    </xf>
    <xf numFmtId="1" fontId="10" fillId="0" borderId="7" xfId="0" quotePrefix="1" applyNumberFormat="1" applyFont="1" applyBorder="1" applyAlignment="1">
      <alignment vertical="center" wrapText="1"/>
    </xf>
    <xf numFmtId="1" fontId="10" fillId="0" borderId="19" xfId="0" quotePrefix="1" applyNumberFormat="1" applyFont="1" applyBorder="1" applyAlignment="1">
      <alignment vertical="center" wrapText="1"/>
    </xf>
    <xf numFmtId="0" fontId="10" fillId="0" borderId="23" xfId="0" applyFont="1" applyBorder="1" applyAlignment="1">
      <alignment horizontal="center" vertical="center"/>
    </xf>
    <xf numFmtId="1" fontId="10" fillId="0" borderId="22" xfId="0" quotePrefix="1" applyNumberFormat="1" applyFont="1" applyBorder="1" applyAlignment="1">
      <alignment vertical="center" wrapText="1"/>
    </xf>
    <xf numFmtId="1" fontId="10" fillId="0" borderId="12" xfId="0" quotePrefix="1" applyNumberFormat="1" applyFont="1" applyBorder="1" applyAlignment="1">
      <alignment vertical="center" wrapText="1"/>
    </xf>
    <xf numFmtId="0" fontId="10" fillId="0" borderId="5" xfId="0" applyFont="1" applyBorder="1" applyAlignment="1">
      <alignment horizontal="center" vertical="center"/>
    </xf>
    <xf numFmtId="0" fontId="10" fillId="0" borderId="19" xfId="0" applyFont="1" applyBorder="1" applyAlignment="1">
      <alignment vertical="center" wrapText="1"/>
    </xf>
    <xf numFmtId="1" fontId="10" fillId="0" borderId="5" xfId="0" quotePrefix="1" applyNumberFormat="1" applyFont="1" applyBorder="1" applyAlignment="1">
      <alignment vertical="center" wrapText="1"/>
    </xf>
    <xf numFmtId="0" fontId="10" fillId="0" borderId="11" xfId="0" applyFont="1" applyBorder="1" applyAlignment="1">
      <alignment horizontal="center" vertical="center"/>
    </xf>
    <xf numFmtId="0" fontId="10" fillId="0" borderId="22" xfId="0" applyFont="1" applyBorder="1" applyAlignment="1">
      <alignment vertical="center" wrapText="1"/>
    </xf>
    <xf numFmtId="9" fontId="10" fillId="0" borderId="5" xfId="39" quotePrefix="1" applyFont="1" applyBorder="1" applyAlignment="1">
      <alignment vertical="center" wrapText="1"/>
    </xf>
    <xf numFmtId="9" fontId="10" fillId="0" borderId="19" xfId="39" quotePrefix="1" applyFont="1" applyBorder="1" applyAlignment="1">
      <alignment vertical="center" wrapText="1"/>
    </xf>
    <xf numFmtId="0" fontId="9" fillId="0" borderId="15" xfId="0" applyFont="1" applyBorder="1"/>
    <xf numFmtId="0" fontId="10" fillId="0" borderId="0" xfId="28" applyFont="1" applyAlignment="1">
      <alignment horizontal="center"/>
    </xf>
    <xf numFmtId="0" fontId="10" fillId="0" borderId="0" xfId="28" applyFont="1"/>
    <xf numFmtId="0" fontId="12" fillId="0" borderId="0" xfId="28" applyFont="1"/>
    <xf numFmtId="0" fontId="10" fillId="0" borderId="0" xfId="28" applyFont="1" applyAlignment="1">
      <alignment vertical="center"/>
    </xf>
    <xf numFmtId="0" fontId="10" fillId="0" borderId="0" xfId="28" applyFont="1" applyAlignment="1">
      <alignment horizontal="center" vertical="center"/>
    </xf>
    <xf numFmtId="0" fontId="10" fillId="0" borderId="0" xfId="28" applyFont="1" applyAlignment="1">
      <alignment horizontal="right"/>
    </xf>
    <xf numFmtId="3" fontId="10" fillId="0" borderId="0" xfId="28" applyNumberFormat="1" applyFont="1" applyAlignment="1">
      <alignment horizontal="right" vertical="center" wrapText="1"/>
    </xf>
    <xf numFmtId="3" fontId="10" fillId="0" borderId="0" xfId="28" applyNumberFormat="1" applyFont="1" applyAlignment="1">
      <alignment horizontal="right" wrapText="1"/>
    </xf>
    <xf numFmtId="3" fontId="10" fillId="0" borderId="0" xfId="28" applyNumberFormat="1" applyFont="1" applyAlignment="1">
      <alignment wrapText="1"/>
    </xf>
    <xf numFmtId="0" fontId="10" fillId="0" borderId="0" xfId="28" applyFont="1" applyAlignment="1">
      <alignment horizontal="left" vertical="center" wrapText="1"/>
    </xf>
    <xf numFmtId="175" fontId="10" fillId="0" borderId="0" xfId="3" applyNumberFormat="1" applyFont="1" applyFill="1" applyAlignment="1">
      <alignment horizontal="right" vertical="center"/>
    </xf>
    <xf numFmtId="174" fontId="10" fillId="0" borderId="0" xfId="28" applyNumberFormat="1" applyFont="1" applyAlignment="1">
      <alignment horizontal="right" vertical="center" wrapText="1"/>
    </xf>
    <xf numFmtId="174" fontId="10" fillId="0" borderId="0" xfId="26" applyNumberFormat="1" applyFont="1" applyFill="1" applyAlignment="1">
      <alignment horizontal="right" vertical="center" wrapText="1"/>
    </xf>
    <xf numFmtId="175" fontId="10" fillId="0" borderId="0" xfId="26" applyNumberFormat="1" applyFont="1" applyFill="1" applyAlignment="1">
      <alignment horizontal="right" vertical="center" wrapText="1"/>
    </xf>
    <xf numFmtId="175" fontId="10" fillId="0" borderId="0" xfId="28" applyNumberFormat="1" applyFont="1"/>
    <xf numFmtId="175" fontId="10" fillId="0" borderId="0" xfId="39" applyNumberFormat="1" applyFont="1" applyFill="1" applyAlignment="1">
      <alignment horizontal="right" vertical="center" wrapText="1"/>
    </xf>
    <xf numFmtId="165" fontId="10" fillId="0" borderId="0" xfId="39" applyNumberFormat="1" applyFont="1" applyFill="1" applyAlignment="1">
      <alignment horizontal="right" vertical="center" wrapText="1"/>
    </xf>
    <xf numFmtId="177" fontId="10" fillId="0" borderId="0" xfId="28" applyNumberFormat="1" applyFont="1"/>
    <xf numFmtId="175" fontId="10" fillId="0" borderId="0" xfId="28" applyNumberFormat="1" applyFont="1" applyAlignment="1">
      <alignment horizontal="right" vertical="center" wrapText="1"/>
    </xf>
    <xf numFmtId="174" fontId="10" fillId="0" borderId="0" xfId="26" applyNumberFormat="1" applyFont="1" applyFill="1" applyAlignment="1">
      <alignment horizontal="right" vertical="center"/>
    </xf>
    <xf numFmtId="177" fontId="10" fillId="0" borderId="0" xfId="28" applyNumberFormat="1" applyFont="1" applyAlignment="1">
      <alignment wrapText="1"/>
    </xf>
    <xf numFmtId="174" fontId="10" fillId="0" borderId="0" xfId="39" applyNumberFormat="1" applyFont="1" applyFill="1" applyAlignment="1">
      <alignment horizontal="right" vertical="center" wrapText="1"/>
    </xf>
    <xf numFmtId="173" fontId="10" fillId="0" borderId="0" xfId="26" applyNumberFormat="1" applyFont="1" applyFill="1" applyBorder="1" applyAlignment="1">
      <alignment wrapText="1"/>
    </xf>
    <xf numFmtId="173" fontId="10" fillId="0" borderId="0" xfId="26" applyNumberFormat="1" applyFont="1" applyFill="1" applyAlignment="1">
      <alignment horizontal="right" vertical="center"/>
    </xf>
    <xf numFmtId="0" fontId="13" fillId="20" borderId="16" xfId="1" applyFont="1" applyFill="1" applyBorder="1"/>
    <xf numFmtId="0" fontId="13" fillId="20" borderId="4" xfId="0" applyFont="1" applyFill="1" applyBorder="1" applyAlignment="1">
      <alignment horizontal="left" wrapText="1"/>
    </xf>
    <xf numFmtId="15" fontId="12" fillId="20" borderId="16" xfId="27" quotePrefix="1" applyNumberFormat="1" applyFont="1" applyFill="1" applyBorder="1" applyAlignment="1">
      <alignment horizontal="left"/>
    </xf>
    <xf numFmtId="3" fontId="9" fillId="0" borderId="0" xfId="7" applyNumberFormat="1" applyFont="1"/>
    <xf numFmtId="9" fontId="9" fillId="0" borderId="0" xfId="7" applyNumberFormat="1" applyFont="1"/>
    <xf numFmtId="166" fontId="9" fillId="0" borderId="0" xfId="0" applyNumberFormat="1" applyFont="1"/>
    <xf numFmtId="0" fontId="10" fillId="0" borderId="0" xfId="7" applyFont="1" applyAlignment="1">
      <alignment wrapText="1"/>
    </xf>
    <xf numFmtId="0" fontId="9" fillId="0" borderId="0" xfId="44" applyFont="1" applyAlignment="1">
      <alignment horizontal="center"/>
    </xf>
    <xf numFmtId="0" fontId="9" fillId="0" borderId="0" xfId="28" applyFont="1" applyAlignment="1">
      <alignment horizontal="center"/>
    </xf>
    <xf numFmtId="0" fontId="10" fillId="0" borderId="0" xfId="1" applyFont="1" applyAlignment="1">
      <alignment horizontal="center"/>
    </xf>
    <xf numFmtId="0" fontId="10" fillId="0" borderId="0" xfId="1" applyFont="1" applyAlignment="1">
      <alignment horizontal="center" vertical="center"/>
    </xf>
    <xf numFmtId="0" fontId="10" fillId="0" borderId="0" xfId="1" applyFont="1" applyAlignment="1">
      <alignment horizontal="left"/>
    </xf>
    <xf numFmtId="0" fontId="10" fillId="0" borderId="16" xfId="1" applyFont="1" applyBorder="1"/>
    <xf numFmtId="0" fontId="14" fillId="0" borderId="0" xfId="1" applyFont="1"/>
    <xf numFmtId="9" fontId="10" fillId="0" borderId="0" xfId="39" applyFont="1" applyFill="1"/>
    <xf numFmtId="0" fontId="59" fillId="0" borderId="0" xfId="1" applyFont="1"/>
    <xf numFmtId="0" fontId="12" fillId="0" borderId="16" xfId="1" applyFont="1" applyBorder="1"/>
    <xf numFmtId="15" fontId="12" fillId="20" borderId="0" xfId="1" quotePrefix="1" applyNumberFormat="1" applyFont="1" applyFill="1" applyAlignment="1">
      <alignment horizontal="left"/>
    </xf>
    <xf numFmtId="15" fontId="12" fillId="0" borderId="0" xfId="1" quotePrefix="1" applyNumberFormat="1" applyFont="1" applyAlignment="1">
      <alignment horizontal="left"/>
    </xf>
    <xf numFmtId="15" fontId="12" fillId="20" borderId="16" xfId="1" quotePrefix="1" applyNumberFormat="1" applyFont="1" applyFill="1" applyBorder="1" applyAlignment="1">
      <alignment horizontal="center"/>
    </xf>
    <xf numFmtId="15" fontId="12" fillId="0" borderId="0" xfId="1" quotePrefix="1" applyNumberFormat="1" applyFont="1" applyAlignment="1">
      <alignment horizontal="center"/>
    </xf>
    <xf numFmtId="0" fontId="10" fillId="0" borderId="0" xfId="44" applyFont="1" applyAlignment="1">
      <alignment vertical="center" wrapText="1"/>
    </xf>
    <xf numFmtId="0" fontId="10" fillId="0" borderId="0" xfId="1" applyFont="1" applyAlignment="1">
      <alignment vertical="center" wrapText="1"/>
    </xf>
    <xf numFmtId="0" fontId="10" fillId="0" borderId="16" xfId="44" applyFont="1" applyBorder="1" applyAlignment="1">
      <alignment vertical="center" wrapText="1"/>
    </xf>
    <xf numFmtId="0" fontId="10" fillId="0" borderId="16" xfId="1" applyFont="1" applyBorder="1" applyAlignment="1">
      <alignment vertical="center" wrapText="1"/>
    </xf>
    <xf numFmtId="0" fontId="12" fillId="0" borderId="0" xfId="44" applyFont="1" applyAlignment="1">
      <alignment vertical="center" wrapText="1"/>
    </xf>
    <xf numFmtId="3" fontId="16" fillId="0" borderId="0" xfId="0" applyNumberFormat="1" applyFont="1" applyAlignment="1">
      <alignment wrapText="1"/>
    </xf>
    <xf numFmtId="0" fontId="12" fillId="0" borderId="0" xfId="1" applyFont="1" applyAlignment="1">
      <alignment vertical="center" wrapText="1"/>
    </xf>
    <xf numFmtId="3" fontId="9" fillId="0" borderId="0" xfId="0" applyNumberFormat="1" applyFont="1" applyAlignment="1">
      <alignment horizontal="center" vertical="center"/>
    </xf>
    <xf numFmtId="165" fontId="9" fillId="0" borderId="0" xfId="3" applyNumberFormat="1" applyFont="1" applyFill="1" applyAlignment="1">
      <alignment horizontal="center" vertical="center"/>
    </xf>
    <xf numFmtId="0" fontId="9" fillId="0" borderId="16" xfId="0" applyFont="1" applyBorder="1"/>
    <xf numFmtId="3" fontId="9" fillId="0" borderId="16" xfId="0" applyNumberFormat="1" applyFont="1" applyBorder="1" applyAlignment="1">
      <alignment horizontal="center" vertical="center"/>
    </xf>
    <xf numFmtId="165" fontId="9" fillId="0" borderId="16" xfId="3" applyNumberFormat="1" applyFont="1" applyFill="1" applyBorder="1" applyAlignment="1">
      <alignment horizontal="center" vertical="center"/>
    </xf>
    <xf numFmtId="3" fontId="13" fillId="0" borderId="0" xfId="0" applyNumberFormat="1" applyFont="1" applyAlignment="1">
      <alignment horizontal="center" vertical="center"/>
    </xf>
    <xf numFmtId="165" fontId="13" fillId="0" borderId="0" xfId="3" applyNumberFormat="1" applyFont="1" applyFill="1" applyAlignment="1">
      <alignment horizontal="center" vertical="center"/>
    </xf>
    <xf numFmtId="0" fontId="12" fillId="20" borderId="4" xfId="0" quotePrefix="1" applyFont="1" applyFill="1" applyBorder="1"/>
    <xf numFmtId="0" fontId="12" fillId="20" borderId="17" xfId="0" applyFont="1" applyFill="1" applyBorder="1" applyAlignment="1">
      <alignment horizontal="left" vertical="center" wrapText="1"/>
    </xf>
    <xf numFmtId="177" fontId="10" fillId="0" borderId="0" xfId="0" applyNumberFormat="1" applyFont="1" applyAlignment="1">
      <alignment horizontal="center" vertical="center"/>
    </xf>
    <xf numFmtId="0" fontId="10" fillId="0" borderId="0" xfId="0" applyFont="1" applyAlignment="1">
      <alignment horizontal="right" wrapText="1"/>
    </xf>
    <xf numFmtId="177" fontId="10" fillId="0" borderId="0" xfId="0" applyNumberFormat="1" applyFont="1" applyAlignment="1">
      <alignment horizontal="right" wrapText="1"/>
    </xf>
    <xf numFmtId="0" fontId="12" fillId="0" borderId="0" xfId="61" applyFont="1"/>
    <xf numFmtId="0" fontId="11" fillId="0" borderId="0" xfId="1" applyFont="1" applyAlignment="1">
      <alignment horizontal="left"/>
    </xf>
    <xf numFmtId="0" fontId="60" fillId="0" borderId="0" xfId="1" applyFont="1" applyAlignment="1">
      <alignment horizontal="center"/>
    </xf>
    <xf numFmtId="3" fontId="10" fillId="0" borderId="0" xfId="1" applyNumberFormat="1" applyFont="1" applyAlignment="1">
      <alignment horizontal="right"/>
    </xf>
    <xf numFmtId="0" fontId="10" fillId="0" borderId="16" xfId="1" applyFont="1" applyBorder="1" applyAlignment="1">
      <alignment horizontal="left"/>
    </xf>
    <xf numFmtId="3" fontId="10" fillId="0" borderId="16" xfId="1" applyNumberFormat="1" applyFont="1" applyBorder="1" applyAlignment="1">
      <alignment horizontal="right"/>
    </xf>
    <xf numFmtId="3" fontId="12" fillId="0" borderId="0" xfId="1" applyNumberFormat="1" applyFont="1"/>
    <xf numFmtId="0" fontId="10" fillId="0" borderId="0" xfId="61" applyFont="1"/>
    <xf numFmtId="0" fontId="10" fillId="0" borderId="0" xfId="61" applyFont="1" applyAlignment="1">
      <alignment horizontal="center"/>
    </xf>
    <xf numFmtId="0" fontId="11" fillId="0" borderId="0" xfId="61" applyFont="1" applyAlignment="1">
      <alignment horizontal="center"/>
    </xf>
    <xf numFmtId="14" fontId="61" fillId="0" borderId="0" xfId="1" applyNumberFormat="1" applyFont="1"/>
    <xf numFmtId="0" fontId="12" fillId="20" borderId="18" xfId="61" applyFont="1" applyFill="1" applyBorder="1"/>
    <xf numFmtId="3" fontId="12" fillId="20" borderId="16" xfId="61" applyNumberFormat="1" applyFont="1" applyFill="1" applyBorder="1" applyAlignment="1">
      <alignment horizontal="right"/>
    </xf>
    <xf numFmtId="0" fontId="12" fillId="20" borderId="16" xfId="61" quotePrefix="1" applyFont="1" applyFill="1" applyBorder="1" applyAlignment="1">
      <alignment horizontal="right"/>
    </xf>
    <xf numFmtId="3" fontId="12" fillId="20" borderId="16" xfId="61" quotePrefix="1" applyNumberFormat="1" applyFont="1" applyFill="1" applyBorder="1" applyAlignment="1">
      <alignment horizontal="right"/>
    </xf>
    <xf numFmtId="0" fontId="10" fillId="0" borderId="24" xfId="61" applyFont="1" applyBorder="1"/>
    <xf numFmtId="3" fontId="10" fillId="0" borderId="0" xfId="46" applyNumberFormat="1" applyFont="1" applyFill="1" applyBorder="1" applyAlignment="1">
      <alignment horizontal="right"/>
    </xf>
    <xf numFmtId="3" fontId="10" fillId="0" borderId="0" xfId="44" applyNumberFormat="1" applyFont="1" applyAlignment="1">
      <alignment horizontal="right" vertical="center"/>
    </xf>
    <xf numFmtId="0" fontId="12" fillId="0" borderId="62" xfId="61" applyFont="1" applyBorder="1"/>
    <xf numFmtId="3" fontId="12" fillId="0" borderId="13" xfId="44" applyNumberFormat="1" applyFont="1" applyBorder="1" applyAlignment="1">
      <alignment horizontal="right" vertical="center"/>
    </xf>
    <xf numFmtId="3" fontId="12" fillId="0" borderId="0" xfId="61" applyNumberFormat="1" applyFont="1"/>
    <xf numFmtId="3" fontId="10" fillId="0" borderId="0" xfId="61" applyNumberFormat="1" applyFont="1"/>
    <xf numFmtId="3" fontId="9" fillId="0" borderId="0" xfId="44" applyNumberFormat="1" applyFont="1" applyAlignment="1">
      <alignment horizontal="right" vertical="center"/>
    </xf>
    <xf numFmtId="3" fontId="10" fillId="0" borderId="0" xfId="61" applyNumberFormat="1" applyFont="1" applyAlignment="1">
      <alignment horizontal="center"/>
    </xf>
    <xf numFmtId="0" fontId="12" fillId="0" borderId="0" xfId="61" applyFont="1" applyAlignment="1">
      <alignment horizontal="left" vertical="center"/>
    </xf>
    <xf numFmtId="14" fontId="10" fillId="0" borderId="0" xfId="61" applyNumberFormat="1" applyFont="1" applyAlignment="1">
      <alignment horizontal="center"/>
    </xf>
    <xf numFmtId="0" fontId="12" fillId="20" borderId="16" xfId="61" applyFont="1" applyFill="1" applyBorder="1" applyAlignment="1">
      <alignment horizontal="right"/>
    </xf>
    <xf numFmtId="0" fontId="12" fillId="20" borderId="0" xfId="61" quotePrefix="1" applyFont="1" applyFill="1" applyAlignment="1">
      <alignment horizontal="right"/>
    </xf>
    <xf numFmtId="1" fontId="10" fillId="0" borderId="0" xfId="46" applyNumberFormat="1" applyFont="1" applyFill="1" applyBorder="1" applyAlignment="1">
      <alignment horizontal="right"/>
    </xf>
    <xf numFmtId="1" fontId="10" fillId="0" borderId="0" xfId="61" applyNumberFormat="1" applyFont="1" applyAlignment="1">
      <alignment horizontal="center"/>
    </xf>
    <xf numFmtId="181" fontId="10" fillId="0" borderId="0" xfId="40" applyNumberFormat="1" applyFont="1"/>
    <xf numFmtId="181" fontId="10" fillId="0" borderId="0" xfId="61" applyNumberFormat="1" applyFont="1"/>
    <xf numFmtId="0" fontId="9" fillId="0" borderId="0" xfId="1" applyFont="1" applyAlignment="1">
      <alignment horizontal="left"/>
    </xf>
    <xf numFmtId="0" fontId="10" fillId="0" borderId="0" xfId="1" quotePrefix="1" applyFont="1" applyAlignment="1">
      <alignment horizontal="center" vertical="center"/>
    </xf>
    <xf numFmtId="0" fontId="9" fillId="0" borderId="0" xfId="1" applyFont="1" applyAlignment="1">
      <alignment vertical="center" wrapText="1"/>
    </xf>
    <xf numFmtId="3" fontId="9" fillId="0" borderId="0" xfId="1" applyNumberFormat="1" applyFont="1"/>
    <xf numFmtId="0" fontId="9" fillId="11" borderId="0" xfId="1" applyFont="1" applyFill="1" applyAlignment="1">
      <alignment vertical="center" wrapText="1"/>
    </xf>
    <xf numFmtId="3" fontId="9" fillId="11" borderId="0" xfId="1" applyNumberFormat="1" applyFont="1" applyFill="1"/>
    <xf numFmtId="0" fontId="10" fillId="11" borderId="0" xfId="1" applyFont="1" applyFill="1" applyAlignment="1">
      <alignment vertical="center" wrapText="1"/>
    </xf>
    <xf numFmtId="3" fontId="13" fillId="0" borderId="0" xfId="1" applyNumberFormat="1" applyFont="1"/>
    <xf numFmtId="0" fontId="10" fillId="11" borderId="0" xfId="1" applyFont="1" applyFill="1"/>
    <xf numFmtId="3" fontId="13" fillId="11" borderId="0" xfId="1" applyNumberFormat="1" applyFont="1" applyFill="1"/>
    <xf numFmtId="0" fontId="12" fillId="0" borderId="0" xfId="24" applyFont="1" applyAlignment="1">
      <alignment horizontal="left"/>
    </xf>
    <xf numFmtId="0" fontId="16" fillId="0" borderId="0" xfId="24" applyFont="1" applyAlignment="1">
      <alignment horizontal="left" vertical="center" readingOrder="1"/>
    </xf>
    <xf numFmtId="0" fontId="12" fillId="20" borderId="18" xfId="27" quotePrefix="1" applyFont="1" applyFill="1" applyBorder="1" applyAlignment="1">
      <alignment horizontal="left"/>
    </xf>
    <xf numFmtId="3" fontId="10" fillId="0" borderId="0" xfId="29" applyNumberFormat="1" applyFont="1" applyAlignment="1">
      <alignment horizontal="right" wrapText="1"/>
    </xf>
    <xf numFmtId="3" fontId="10" fillId="0" borderId="0" xfId="27" applyNumberFormat="1" applyFont="1"/>
    <xf numFmtId="0" fontId="11" fillId="0" borderId="0" xfId="24" applyFont="1"/>
    <xf numFmtId="0" fontId="10" fillId="0" borderId="0" xfId="47" applyFont="1">
      <alignment vertical="center"/>
    </xf>
    <xf numFmtId="0" fontId="10" fillId="0" borderId="0" xfId="47" applyFont="1" applyAlignment="1"/>
    <xf numFmtId="0" fontId="10" fillId="0" borderId="0" xfId="47" applyFont="1" applyAlignment="1">
      <alignment vertical="top"/>
    </xf>
    <xf numFmtId="0" fontId="62" fillId="0" borderId="0" xfId="6" applyFont="1">
      <alignment vertical="center"/>
    </xf>
    <xf numFmtId="0" fontId="12" fillId="0" borderId="0" xfId="47" applyFont="1">
      <alignment vertical="center"/>
    </xf>
    <xf numFmtId="0" fontId="12" fillId="0" borderId="0" xfId="48" applyFont="1" applyFill="1" applyBorder="1" applyAlignment="1">
      <alignment horizontal="left" vertical="center" indent="1"/>
    </xf>
    <xf numFmtId="0" fontId="12" fillId="0" borderId="0" xfId="48" applyFont="1" applyFill="1" applyBorder="1" applyAlignment="1">
      <alignment horizontal="left" vertical="center"/>
    </xf>
    <xf numFmtId="0" fontId="12" fillId="0" borderId="0" xfId="48" applyFont="1" applyFill="1" applyBorder="1" applyAlignment="1">
      <alignment vertical="center"/>
    </xf>
    <xf numFmtId="0" fontId="12" fillId="23" borderId="9" xfId="48" applyFont="1" applyFill="1" applyBorder="1" applyAlignment="1">
      <alignment horizontal="left" vertical="center" indent="1"/>
    </xf>
    <xf numFmtId="0" fontId="10" fillId="23" borderId="0" xfId="47" applyFont="1" applyFill="1">
      <alignment vertical="center"/>
    </xf>
    <xf numFmtId="0" fontId="10" fillId="23" borderId="9" xfId="49" applyFont="1" applyFill="1" applyBorder="1" applyAlignment="1">
      <alignment horizontal="left" vertical="center" indent="1"/>
    </xf>
    <xf numFmtId="0" fontId="10" fillId="2" borderId="3" xfId="49" applyFont="1" applyFill="1" applyBorder="1">
      <alignment vertical="center"/>
    </xf>
    <xf numFmtId="0" fontId="12" fillId="2" borderId="4" xfId="47" applyFont="1" applyFill="1" applyBorder="1" applyAlignment="1">
      <alignment horizontal="left"/>
    </xf>
    <xf numFmtId="0" fontId="11" fillId="0" borderId="0" xfId="47" applyFont="1">
      <alignment vertical="center"/>
    </xf>
    <xf numFmtId="0" fontId="10" fillId="0" borderId="3" xfId="49" applyFont="1" applyBorder="1" applyAlignment="1">
      <alignment horizontal="left" vertical="center" wrapText="1" indent="2"/>
    </xf>
    <xf numFmtId="3" fontId="10" fillId="0" borderId="24" xfId="0" applyNumberFormat="1" applyFont="1" applyBorder="1"/>
    <xf numFmtId="0" fontId="10" fillId="0" borderId="3" xfId="49" applyFont="1" applyBorder="1" applyAlignment="1">
      <alignment horizontal="left" vertical="center" wrapText="1" indent="3"/>
    </xf>
    <xf numFmtId="0" fontId="10" fillId="0" borderId="4" xfId="49" applyFont="1" applyBorder="1" applyAlignment="1">
      <alignment horizontal="left" vertical="center" wrapText="1" indent="3"/>
    </xf>
    <xf numFmtId="0" fontId="12" fillId="0" borderId="9" xfId="48" applyFont="1" applyFill="1" applyBorder="1" applyAlignment="1">
      <alignment horizontal="left" vertical="center" indent="1"/>
    </xf>
    <xf numFmtId="0" fontId="10" fillId="9" borderId="9" xfId="49" applyFont="1" applyFill="1" applyBorder="1" applyAlignment="1">
      <alignment horizontal="left" vertical="center" indent="1"/>
    </xf>
    <xf numFmtId="0" fontId="10" fillId="9" borderId="0" xfId="47" applyFont="1" applyFill="1">
      <alignment vertical="center"/>
    </xf>
    <xf numFmtId="0" fontId="10" fillId="2" borderId="3" xfId="49" applyFont="1" applyFill="1" applyBorder="1" applyAlignment="1">
      <alignment horizontal="left" vertical="center" wrapText="1" indent="1"/>
    </xf>
    <xf numFmtId="0" fontId="10" fillId="23" borderId="9" xfId="47" applyFont="1" applyFill="1" applyBorder="1" applyAlignment="1">
      <alignment horizontal="left" vertical="center" indent="1"/>
    </xf>
    <xf numFmtId="0" fontId="12" fillId="2" borderId="3" xfId="47" applyFont="1" applyFill="1" applyBorder="1" applyAlignment="1">
      <alignment horizontal="left" wrapText="1" indent="1"/>
    </xf>
    <xf numFmtId="0" fontId="10" fillId="2" borderId="24" xfId="47" applyFont="1" applyFill="1" applyBorder="1">
      <alignment vertical="center"/>
    </xf>
    <xf numFmtId="0" fontId="10" fillId="0" borderId="24" xfId="49" applyFont="1" applyBorder="1" applyAlignment="1">
      <alignment horizontal="left" vertical="center" wrapText="1" indent="2"/>
    </xf>
    <xf numFmtId="0" fontId="10" fillId="0" borderId="24" xfId="49" applyFont="1" applyBorder="1" applyAlignment="1">
      <alignment horizontal="left" vertical="center" wrapText="1" indent="3"/>
    </xf>
    <xf numFmtId="0" fontId="12" fillId="0" borderId="24" xfId="49" applyFont="1" applyBorder="1" applyAlignment="1">
      <alignment horizontal="left" vertical="center" wrapText="1" indent="1"/>
    </xf>
    <xf numFmtId="0" fontId="12" fillId="0" borderId="18" xfId="49" applyFont="1" applyBorder="1" applyAlignment="1">
      <alignment horizontal="left" vertical="center" wrapText="1" indent="1"/>
    </xf>
    <xf numFmtId="0" fontId="19" fillId="0" borderId="0" xfId="49" applyFont="1" applyAlignment="1">
      <alignment horizontal="left" vertical="center" wrapText="1" indent="1"/>
    </xf>
    <xf numFmtId="0" fontId="12" fillId="0" borderId="0" xfId="52" applyFont="1" applyFill="1" applyBorder="1" applyAlignment="1">
      <alignment vertical="center"/>
    </xf>
    <xf numFmtId="3" fontId="10" fillId="0" borderId="3" xfId="0" applyNumberFormat="1" applyFont="1" applyBorder="1"/>
    <xf numFmtId="0" fontId="10" fillId="0" borderId="18" xfId="49" applyFont="1" applyBorder="1" applyAlignment="1">
      <alignment horizontal="left" vertical="center" wrapText="1" indent="3"/>
    </xf>
    <xf numFmtId="0" fontId="10" fillId="0" borderId="18" xfId="0" applyFont="1" applyBorder="1"/>
    <xf numFmtId="3" fontId="10" fillId="0" borderId="4" xfId="0" applyNumberFormat="1" applyFont="1" applyBorder="1"/>
    <xf numFmtId="0" fontId="10" fillId="23" borderId="0" xfId="47" applyFont="1" applyFill="1" applyAlignment="1">
      <alignment horizontal="left" vertical="center" indent="1"/>
    </xf>
    <xf numFmtId="0" fontId="63" fillId="0" borderId="0" xfId="1" applyFont="1" applyAlignment="1">
      <alignment horizontal="center"/>
    </xf>
    <xf numFmtId="0" fontId="19" fillId="0" borderId="0" xfId="1" applyFont="1"/>
    <xf numFmtId="0" fontId="14" fillId="0" borderId="16" xfId="1" applyFont="1" applyBorder="1"/>
    <xf numFmtId="0" fontId="10" fillId="0" borderId="16" xfId="1" applyFont="1" applyBorder="1" applyAlignment="1">
      <alignment horizontal="center"/>
    </xf>
    <xf numFmtId="49" fontId="12" fillId="0" borderId="16" xfId="1" applyNumberFormat="1" applyFont="1" applyBorder="1" applyAlignment="1">
      <alignment horizontal="left"/>
    </xf>
    <xf numFmtId="0" fontId="12" fillId="0" borderId="16" xfId="1" applyFont="1" applyBorder="1" applyAlignment="1">
      <alignment horizontal="center"/>
    </xf>
    <xf numFmtId="1" fontId="12" fillId="0" borderId="0" xfId="1" applyNumberFormat="1" applyFont="1"/>
    <xf numFmtId="0" fontId="19" fillId="0" borderId="0" xfId="0" applyFont="1" applyAlignment="1">
      <alignment vertical="center"/>
    </xf>
    <xf numFmtId="0" fontId="10" fillId="9" borderId="0" xfId="1" applyFont="1" applyFill="1"/>
    <xf numFmtId="0" fontId="10" fillId="0" borderId="0" xfId="6" applyFont="1">
      <alignment vertical="center"/>
    </xf>
    <xf numFmtId="0" fontId="64" fillId="0" borderId="0" xfId="52" applyFont="1" applyFill="1" applyBorder="1" applyAlignment="1"/>
    <xf numFmtId="0" fontId="10" fillId="0" borderId="0" xfId="4" applyFont="1">
      <alignment vertical="center"/>
    </xf>
    <xf numFmtId="49" fontId="65" fillId="0" borderId="0" xfId="6" applyNumberFormat="1" applyFont="1" applyAlignment="1">
      <alignment vertical="center" wrapText="1"/>
    </xf>
    <xf numFmtId="3" fontId="10" fillId="0" borderId="60" xfId="65" applyFont="1" applyFill="1" applyAlignment="1">
      <alignment horizontal="center" vertical="center"/>
      <protection locked="0"/>
    </xf>
    <xf numFmtId="0" fontId="9" fillId="0" borderId="0" xfId="0" quotePrefix="1" applyFont="1"/>
    <xf numFmtId="49" fontId="12" fillId="0" borderId="0" xfId="1" applyNumberFormat="1" applyFont="1" applyAlignment="1">
      <alignment horizontal="left"/>
    </xf>
    <xf numFmtId="49" fontId="10" fillId="0" borderId="0" xfId="1" applyNumberFormat="1" applyFont="1" applyAlignment="1">
      <alignment horizontal="center" vertical="center"/>
    </xf>
    <xf numFmtId="49" fontId="10" fillId="0" borderId="0" xfId="1" applyNumberFormat="1" applyFont="1" applyAlignment="1">
      <alignment horizontal="center"/>
    </xf>
    <xf numFmtId="3" fontId="10" fillId="0" borderId="0" xfId="1" applyNumberFormat="1" applyFont="1" applyAlignment="1">
      <alignment vertical="center"/>
    </xf>
    <xf numFmtId="0" fontId="15" fillId="0" borderId="0" xfId="0" applyFont="1" applyAlignment="1">
      <alignment horizontal="center" vertical="center" wrapText="1" readingOrder="1"/>
    </xf>
    <xf numFmtId="0" fontId="14" fillId="0" borderId="0" xfId="1" applyFont="1" applyAlignment="1">
      <alignment horizontal="center" vertical="center"/>
    </xf>
    <xf numFmtId="3" fontId="9" fillId="0" borderId="16" xfId="1" applyNumberFormat="1" applyFont="1" applyBorder="1"/>
    <xf numFmtId="0" fontId="10" fillId="0" borderId="0" xfId="1" applyFont="1" applyAlignment="1">
      <alignment vertical="center"/>
    </xf>
    <xf numFmtId="0" fontId="9" fillId="0" borderId="0" xfId="1" applyFont="1" applyAlignment="1">
      <alignment vertical="center"/>
    </xf>
    <xf numFmtId="3" fontId="9" fillId="0" borderId="0" xfId="1" applyNumberFormat="1" applyFont="1" applyAlignment="1">
      <alignment vertical="center"/>
    </xf>
    <xf numFmtId="0" fontId="10" fillId="0" borderId="16" xfId="1" applyFont="1" applyBorder="1" applyAlignment="1">
      <alignment vertical="center"/>
    </xf>
    <xf numFmtId="0" fontId="9" fillId="0" borderId="16" xfId="1" applyFont="1" applyBorder="1" applyAlignment="1">
      <alignment vertical="center"/>
    </xf>
    <xf numFmtId="3" fontId="9" fillId="0" borderId="16" xfId="1" applyNumberFormat="1" applyFont="1" applyBorder="1" applyAlignment="1">
      <alignment vertical="center"/>
    </xf>
    <xf numFmtId="0" fontId="13" fillId="0" borderId="0" xfId="1" applyFont="1" applyAlignment="1">
      <alignment vertical="center"/>
    </xf>
    <xf numFmtId="0" fontId="9" fillId="0" borderId="0" xfId="44" applyFont="1"/>
    <xf numFmtId="0" fontId="9" fillId="0" borderId="0" xfId="44" applyFont="1" applyAlignment="1">
      <alignment horizontal="left"/>
    </xf>
    <xf numFmtId="0" fontId="13" fillId="0" borderId="0" xfId="44" applyFont="1"/>
    <xf numFmtId="0" fontId="10" fillId="0" borderId="0" xfId="44" applyFont="1" applyAlignment="1">
      <alignment horizontal="center" vertical="center"/>
    </xf>
    <xf numFmtId="0" fontId="13" fillId="20" borderId="16" xfId="0" applyFont="1" applyFill="1" applyBorder="1" applyAlignment="1">
      <alignment horizontal="center" vertical="center" wrapText="1" shrinkToFit="1"/>
    </xf>
    <xf numFmtId="0" fontId="13" fillId="20" borderId="16" xfId="0" applyFont="1" applyFill="1" applyBorder="1" applyAlignment="1">
      <alignment horizontal="center" vertical="center" wrapText="1"/>
    </xf>
    <xf numFmtId="0" fontId="13" fillId="0" borderId="0" xfId="0" applyFont="1" applyAlignment="1">
      <alignment horizontal="center"/>
    </xf>
    <xf numFmtId="3" fontId="13" fillId="0" borderId="0" xfId="0" applyNumberFormat="1" applyFont="1"/>
    <xf numFmtId="3" fontId="13" fillId="0" borderId="0" xfId="43" applyNumberFormat="1" applyFont="1"/>
    <xf numFmtId="3" fontId="10" fillId="0" borderId="0" xfId="43" applyNumberFormat="1" applyFont="1"/>
    <xf numFmtId="3" fontId="11" fillId="0" borderId="0" xfId="43" applyNumberFormat="1" applyFont="1"/>
    <xf numFmtId="3" fontId="9" fillId="0" borderId="16" xfId="0" applyNumberFormat="1" applyFont="1" applyBorder="1"/>
    <xf numFmtId="3" fontId="10" fillId="0" borderId="16" xfId="43" applyNumberFormat="1" applyFont="1" applyBorder="1"/>
    <xf numFmtId="0" fontId="10" fillId="0" borderId="0" xfId="44" applyFont="1"/>
    <xf numFmtId="0" fontId="11" fillId="0" borderId="0" xfId="44" applyFont="1"/>
    <xf numFmtId="0" fontId="9" fillId="0" borderId="0" xfId="44" applyFont="1" applyAlignment="1">
      <alignment horizontal="center" vertical="center"/>
    </xf>
    <xf numFmtId="0" fontId="10" fillId="0" borderId="0" xfId="44" applyFont="1" applyAlignment="1">
      <alignment horizontal="left" vertical="center"/>
    </xf>
    <xf numFmtId="0" fontId="68" fillId="0" borderId="0" xfId="44" applyFont="1" applyAlignment="1">
      <alignment horizontal="center" vertical="center"/>
    </xf>
    <xf numFmtId="0" fontId="10" fillId="0" borderId="16" xfId="44" applyFont="1" applyBorder="1" applyAlignment="1">
      <alignment horizontal="left" vertical="center"/>
    </xf>
    <xf numFmtId="0" fontId="68" fillId="0" borderId="16" xfId="44" applyFont="1" applyBorder="1" applyAlignment="1">
      <alignment horizontal="center" vertical="center"/>
    </xf>
    <xf numFmtId="0" fontId="10" fillId="0" borderId="16" xfId="44" applyFont="1" applyBorder="1" applyAlignment="1">
      <alignment horizontal="center" vertical="center"/>
    </xf>
    <xf numFmtId="0" fontId="12" fillId="11" borderId="0" xfId="28" quotePrefix="1" applyFont="1" applyFill="1" applyAlignment="1">
      <alignment vertical="center"/>
    </xf>
    <xf numFmtId="0" fontId="10" fillId="11" borderId="0" xfId="28" applyFont="1" applyFill="1"/>
    <xf numFmtId="3" fontId="10" fillId="0" borderId="0" xfId="28" applyNumberFormat="1" applyFont="1"/>
    <xf numFmtId="0" fontId="10" fillId="0" borderId="0" xfId="27" applyFont="1" applyAlignment="1">
      <alignment horizontal="right"/>
    </xf>
    <xf numFmtId="0" fontId="10" fillId="0" borderId="0" xfId="29" applyFont="1" applyAlignment="1">
      <alignment horizontal="right" vertical="center"/>
    </xf>
    <xf numFmtId="0" fontId="12" fillId="0" borderId="0" xfId="27" applyFont="1" applyAlignment="1">
      <alignment horizontal="center" vertical="center"/>
    </xf>
    <xf numFmtId="0" fontId="12" fillId="20" borderId="4" xfId="27" quotePrefix="1" applyFont="1" applyFill="1" applyBorder="1" applyAlignment="1">
      <alignment horizontal="left"/>
    </xf>
    <xf numFmtId="43" fontId="10" fillId="0" borderId="0" xfId="26" applyFont="1"/>
    <xf numFmtId="0" fontId="17" fillId="0" borderId="0" xfId="0" applyFont="1" applyAlignment="1">
      <alignment horizontal="center" vertical="center" wrapText="1"/>
    </xf>
    <xf numFmtId="177" fontId="10" fillId="0" borderId="0" xfId="0" applyNumberFormat="1" applyFont="1" applyAlignment="1">
      <alignment horizontal="center" vertical="center" wrapText="1"/>
    </xf>
    <xf numFmtId="0" fontId="9" fillId="0" borderId="0" xfId="1" applyFont="1" applyAlignment="1">
      <alignment horizontal="center"/>
    </xf>
    <xf numFmtId="0" fontId="9" fillId="11" borderId="0" xfId="1" applyFont="1" applyFill="1" applyAlignment="1">
      <alignment horizontal="center"/>
    </xf>
    <xf numFmtId="9" fontId="10" fillId="4" borderId="5" xfId="3" quotePrefix="1" applyFont="1" applyFill="1" applyBorder="1" applyAlignment="1">
      <alignment vertical="center" wrapText="1"/>
    </xf>
    <xf numFmtId="3" fontId="70" fillId="0" borderId="0" xfId="0" applyNumberFormat="1" applyFont="1"/>
    <xf numFmtId="166" fontId="70" fillId="0" borderId="0" xfId="0" applyNumberFormat="1" applyFont="1"/>
    <xf numFmtId="0" fontId="12" fillId="20" borderId="3" xfId="0" applyFont="1" applyFill="1" applyBorder="1" applyAlignment="1">
      <alignment horizontal="center" vertical="center" wrapText="1"/>
    </xf>
    <xf numFmtId="0" fontId="12" fillId="20" borderId="18" xfId="48" applyFont="1" applyFill="1" applyBorder="1" applyAlignment="1"/>
    <xf numFmtId="0" fontId="12" fillId="20" borderId="17" xfId="48" applyFont="1" applyFill="1" applyBorder="1" applyAlignment="1"/>
    <xf numFmtId="0" fontId="12" fillId="20" borderId="16" xfId="48" applyFont="1" applyFill="1" applyBorder="1" applyAlignment="1"/>
    <xf numFmtId="0" fontId="10" fillId="0" borderId="0" xfId="27" applyFont="1" applyAlignment="1">
      <alignment horizontal="center" vertical="center"/>
    </xf>
    <xf numFmtId="0" fontId="9" fillId="0" borderId="0" xfId="32" applyFont="1"/>
    <xf numFmtId="0" fontId="12" fillId="0" borderId="0" xfId="32" applyFont="1" applyAlignment="1">
      <alignment vertical="center"/>
    </xf>
    <xf numFmtId="0" fontId="10" fillId="0" borderId="0" xfId="32" applyFont="1"/>
    <xf numFmtId="0" fontId="20" fillId="0" borderId="0" xfId="32" applyFont="1" applyAlignment="1">
      <alignment vertical="center"/>
    </xf>
    <xf numFmtId="0" fontId="9" fillId="0" borderId="0" xfId="32" applyFont="1" applyAlignment="1">
      <alignment vertical="center" wrapText="1"/>
    </xf>
    <xf numFmtId="0" fontId="9" fillId="0" borderId="0" xfId="32" applyFont="1" applyAlignment="1">
      <alignment horizontal="center" vertical="center" wrapText="1"/>
    </xf>
    <xf numFmtId="0" fontId="9" fillId="20" borderId="24" xfId="32" applyFont="1" applyFill="1" applyBorder="1" applyAlignment="1">
      <alignment vertical="center" wrapText="1"/>
    </xf>
    <xf numFmtId="0" fontId="9" fillId="20" borderId="15" xfId="32" applyFont="1" applyFill="1" applyBorder="1" applyAlignment="1">
      <alignment vertical="center" wrapText="1"/>
    </xf>
    <xf numFmtId="0" fontId="9" fillId="20" borderId="17" xfId="32" applyFont="1" applyFill="1" applyBorder="1" applyAlignment="1">
      <alignment vertical="center" wrapText="1"/>
    </xf>
    <xf numFmtId="0" fontId="13" fillId="20" borderId="18" xfId="32" applyFont="1" applyFill="1" applyBorder="1" applyAlignment="1">
      <alignment horizontal="center" vertical="center" wrapText="1"/>
    </xf>
    <xf numFmtId="3" fontId="9" fillId="0" borderId="0" xfId="32" applyNumberFormat="1" applyFont="1" applyAlignment="1">
      <alignment horizontal="center" vertical="center" wrapText="1"/>
    </xf>
    <xf numFmtId="3" fontId="15" fillId="0" borderId="0" xfId="32" applyNumberFormat="1" applyFont="1" applyAlignment="1">
      <alignment vertical="center" wrapText="1"/>
    </xf>
    <xf numFmtId="0" fontId="17" fillId="0" borderId="0" xfId="32" applyFont="1" applyAlignment="1">
      <alignment horizontal="left" vertical="center" wrapText="1" indent="1"/>
    </xf>
    <xf numFmtId="3" fontId="24" fillId="0" borderId="0" xfId="32" applyNumberFormat="1" applyFont="1" applyAlignment="1">
      <alignment vertical="center" wrapText="1"/>
    </xf>
    <xf numFmtId="0" fontId="17" fillId="0" borderId="16" xfId="32" applyFont="1" applyBorder="1" applyAlignment="1">
      <alignment horizontal="left" vertical="center" wrapText="1" indent="1"/>
    </xf>
    <xf numFmtId="3" fontId="24" fillId="0" borderId="16" xfId="32" applyNumberFormat="1" applyFont="1" applyBorder="1" applyAlignment="1">
      <alignment vertical="center" wrapText="1"/>
    </xf>
    <xf numFmtId="3" fontId="9" fillId="0" borderId="0" xfId="32" applyNumberFormat="1" applyFont="1"/>
    <xf numFmtId="0" fontId="13" fillId="20" borderId="18" xfId="44" quotePrefix="1" applyFont="1" applyFill="1" applyBorder="1" applyAlignment="1">
      <alignment horizontal="left"/>
    </xf>
    <xf numFmtId="0" fontId="59" fillId="0" borderId="0" xfId="0" applyFont="1"/>
    <xf numFmtId="0" fontId="13" fillId="20" borderId="3" xfId="0" applyFont="1" applyFill="1" applyBorder="1" applyAlignment="1">
      <alignment vertical="center" wrapText="1"/>
    </xf>
    <xf numFmtId="0" fontId="14" fillId="20" borderId="4" xfId="0" applyFont="1" applyFill="1" applyBorder="1"/>
    <xf numFmtId="0" fontId="13" fillId="20" borderId="4" xfId="0" applyFont="1" applyFill="1" applyBorder="1" applyAlignment="1">
      <alignment vertical="center" wrapText="1"/>
    </xf>
    <xf numFmtId="0" fontId="12" fillId="20" borderId="3" xfId="0" applyFont="1" applyFill="1" applyBorder="1" applyAlignment="1">
      <alignment vertical="center" wrapText="1"/>
    </xf>
    <xf numFmtId="0" fontId="9" fillId="0" borderId="0" xfId="0" applyFont="1" applyAlignment="1">
      <alignment horizontal="left" indent="1"/>
    </xf>
    <xf numFmtId="0" fontId="25" fillId="20" borderId="18" xfId="0" applyFont="1" applyFill="1" applyBorder="1" applyAlignment="1">
      <alignment vertical="center" wrapText="1"/>
    </xf>
    <xf numFmtId="0" fontId="25" fillId="20" borderId="4" xfId="0" applyFont="1" applyFill="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indent="1"/>
    </xf>
    <xf numFmtId="0" fontId="19" fillId="0" borderId="0" xfId="0" applyFont="1" applyAlignment="1">
      <alignment horizontal="left" vertical="center" indent="3"/>
    </xf>
    <xf numFmtId="0" fontId="19" fillId="0" borderId="0" xfId="0" applyFont="1" applyAlignment="1">
      <alignment horizontal="left" vertical="center" wrapText="1" indent="3"/>
    </xf>
    <xf numFmtId="0" fontId="9" fillId="0" borderId="0" xfId="0" applyFont="1" applyAlignment="1">
      <alignment horizontal="left" vertical="center" indent="1"/>
    </xf>
    <xf numFmtId="0" fontId="13" fillId="0" borderId="0" xfId="0" applyFont="1" applyAlignment="1">
      <alignment horizontal="left" vertical="center" wrapText="1"/>
    </xf>
    <xf numFmtId="0" fontId="9" fillId="0" borderId="0" xfId="0" applyFont="1" applyAlignment="1">
      <alignment horizontal="left" vertical="center" wrapText="1" indent="1"/>
    </xf>
    <xf numFmtId="0" fontId="58" fillId="0" borderId="0" xfId="1" applyFont="1" applyAlignment="1">
      <alignment horizontal="left"/>
    </xf>
    <xf numFmtId="0" fontId="10" fillId="0" borderId="16" xfId="1" applyFont="1" applyBorder="1" applyAlignment="1">
      <alignment horizontal="center" vertical="center"/>
    </xf>
    <xf numFmtId="9" fontId="10" fillId="0" borderId="16" xfId="1" applyNumberFormat="1" applyFont="1" applyBorder="1" applyAlignment="1">
      <alignment horizontal="center"/>
    </xf>
    <xf numFmtId="9" fontId="10" fillId="0" borderId="0" xfId="1" applyNumberFormat="1" applyFont="1" applyAlignment="1">
      <alignment horizontal="center"/>
    </xf>
    <xf numFmtId="165" fontId="71" fillId="0" borderId="0" xfId="3" applyNumberFormat="1" applyFont="1"/>
    <xf numFmtId="0" fontId="10" fillId="6" borderId="6" xfId="0" applyFont="1" applyFill="1" applyBorder="1" applyAlignment="1">
      <alignment vertical="center"/>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173" fontId="10" fillId="0" borderId="5" xfId="26" applyNumberFormat="1" applyFont="1" applyFill="1" applyBorder="1" applyAlignment="1">
      <alignment horizontal="center" vertical="center" wrapText="1"/>
    </xf>
    <xf numFmtId="173" fontId="10" fillId="0" borderId="5" xfId="26" applyNumberFormat="1" applyFont="1" applyBorder="1" applyAlignment="1">
      <alignment horizontal="center" vertical="center" wrapText="1"/>
    </xf>
    <xf numFmtId="173" fontId="12" fillId="0" borderId="5" xfId="26" applyNumberFormat="1" applyFont="1" applyFill="1" applyBorder="1" applyAlignment="1">
      <alignment horizontal="center" vertical="center" wrapText="1"/>
    </xf>
    <xf numFmtId="173" fontId="12" fillId="14" borderId="5" xfId="26"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2" fillId="2" borderId="24" xfId="49" applyFont="1" applyFill="1" applyBorder="1" applyAlignment="1">
      <alignment horizontal="center" vertical="center" wrapText="1"/>
    </xf>
    <xf numFmtId="3" fontId="9" fillId="0" borderId="0" xfId="27" applyNumberFormat="1" applyFont="1"/>
    <xf numFmtId="165" fontId="71" fillId="0" borderId="0" xfId="3" applyNumberFormat="1" applyFont="1" applyFill="1"/>
    <xf numFmtId="0" fontId="10" fillId="0" borderId="0" xfId="24" applyFont="1" applyAlignment="1">
      <alignment vertical="center"/>
    </xf>
    <xf numFmtId="0" fontId="12" fillId="20" borderId="18" xfId="38" quotePrefix="1" applyFont="1" applyFill="1" applyBorder="1"/>
    <xf numFmtId="0" fontId="12" fillId="11" borderId="17" xfId="38" quotePrefix="1" applyFont="1" applyFill="1" applyBorder="1"/>
    <xf numFmtId="1" fontId="10" fillId="0" borderId="0" xfId="0" applyNumberFormat="1" applyFont="1"/>
    <xf numFmtId="0" fontId="13" fillId="0" borderId="0" xfId="0" quotePrefix="1" applyFont="1" applyAlignment="1">
      <alignment vertical="center"/>
    </xf>
    <xf numFmtId="43" fontId="11" fillId="0" borderId="0" xfId="26" applyFont="1" applyFill="1"/>
    <xf numFmtId="173" fontId="10" fillId="0" borderId="34" xfId="26" applyNumberFormat="1" applyFont="1" applyFill="1" applyBorder="1" applyAlignment="1">
      <alignment horizontal="center" vertical="center" wrapText="1"/>
    </xf>
    <xf numFmtId="173" fontId="10" fillId="0" borderId="0" xfId="0" applyNumberFormat="1" applyFont="1"/>
    <xf numFmtId="173" fontId="10" fillId="0" borderId="0" xfId="26" applyNumberFormat="1" applyFont="1" applyFill="1" applyBorder="1" applyAlignment="1">
      <alignment horizontal="center" vertical="center" wrapText="1"/>
    </xf>
    <xf numFmtId="0" fontId="12" fillId="2" borderId="15" xfId="66" applyFont="1" applyFill="1" applyBorder="1" applyAlignment="1">
      <alignment horizontal="center" vertical="center" wrapText="1"/>
    </xf>
    <xf numFmtId="173" fontId="10" fillId="0" borderId="24" xfId="26" applyNumberFormat="1" applyFont="1" applyBorder="1"/>
    <xf numFmtId="173" fontId="10" fillId="0" borderId="0" xfId="26" quotePrefix="1" applyNumberFormat="1" applyFont="1"/>
    <xf numFmtId="173" fontId="10" fillId="0" borderId="0" xfId="26" applyNumberFormat="1" applyFont="1"/>
    <xf numFmtId="173" fontId="10" fillId="0" borderId="15" xfId="26" applyNumberFormat="1" applyFont="1" applyBorder="1"/>
    <xf numFmtId="3" fontId="10" fillId="0" borderId="24" xfId="67" quotePrefix="1" applyFont="1" applyFill="1" applyBorder="1" applyAlignment="1">
      <alignment horizontal="center" vertical="center"/>
      <protection locked="0"/>
    </xf>
    <xf numFmtId="3" fontId="10" fillId="0" borderId="0" xfId="67" quotePrefix="1" applyFont="1" applyFill="1" applyBorder="1" applyAlignment="1">
      <alignment horizontal="center" vertical="center"/>
      <protection locked="0"/>
    </xf>
    <xf numFmtId="3" fontId="10" fillId="0" borderId="0" xfId="67" quotePrefix="1" applyFont="1" applyFill="1" applyBorder="1" applyAlignment="1" applyProtection="1">
      <alignment horizontal="center" vertical="center"/>
    </xf>
    <xf numFmtId="3" fontId="10" fillId="0" borderId="15" xfId="67" quotePrefix="1" applyFont="1" applyFill="1" applyBorder="1" applyAlignment="1" applyProtection="1">
      <alignment horizontal="center" vertical="center"/>
    </xf>
    <xf numFmtId="3" fontId="10" fillId="0" borderId="15" xfId="67" quotePrefix="1" applyFont="1" applyFill="1" applyBorder="1" applyAlignment="1">
      <alignment horizontal="center" vertical="center"/>
      <protection locked="0"/>
    </xf>
    <xf numFmtId="173" fontId="10" fillId="0" borderId="18" xfId="26" applyNumberFormat="1" applyFont="1" applyBorder="1"/>
    <xf numFmtId="173" fontId="10" fillId="0" borderId="16" xfId="26" applyNumberFormat="1" applyFont="1" applyBorder="1"/>
    <xf numFmtId="173" fontId="10" fillId="0" borderId="17" xfId="26" applyNumberFormat="1" applyFont="1" applyBorder="1"/>
    <xf numFmtId="3" fontId="10" fillId="0" borderId="18" xfId="67" quotePrefix="1" applyFont="1" applyFill="1" applyBorder="1" applyAlignment="1">
      <alignment horizontal="center" vertical="center"/>
      <protection locked="0"/>
    </xf>
    <xf numFmtId="3" fontId="10" fillId="0" borderId="16" xfId="67" quotePrefix="1" applyFont="1" applyFill="1" applyBorder="1" applyAlignment="1">
      <alignment horizontal="center" vertical="center"/>
      <protection locked="0"/>
    </xf>
    <xf numFmtId="3" fontId="10" fillId="0" borderId="17" xfId="67" quotePrefix="1" applyFont="1" applyFill="1" applyBorder="1" applyAlignment="1">
      <alignment horizontal="center" vertical="center"/>
      <protection locked="0"/>
    </xf>
    <xf numFmtId="0" fontId="12" fillId="2" borderId="24" xfId="66" applyFont="1" applyFill="1" applyBorder="1" applyAlignment="1">
      <alignment horizontal="center" vertical="center" wrapText="1"/>
    </xf>
    <xf numFmtId="3" fontId="10" fillId="0" borderId="0" xfId="67" applyFont="1" applyFill="1" applyBorder="1" applyAlignment="1">
      <alignment horizontal="center" vertical="center"/>
      <protection locked="0"/>
    </xf>
    <xf numFmtId="3" fontId="10" fillId="0" borderId="24" xfId="67" quotePrefix="1" applyFont="1" applyFill="1" applyBorder="1" applyAlignment="1" applyProtection="1">
      <alignment horizontal="center" vertical="center"/>
    </xf>
    <xf numFmtId="173" fontId="12" fillId="0" borderId="0" xfId="26" quotePrefix="1" applyNumberFormat="1" applyFont="1"/>
    <xf numFmtId="173" fontId="12" fillId="0" borderId="0" xfId="26" applyNumberFormat="1" applyFont="1"/>
    <xf numFmtId="173" fontId="12" fillId="0" borderId="15" xfId="26" applyNumberFormat="1" applyFont="1" applyBorder="1"/>
    <xf numFmtId="3" fontId="12" fillId="0" borderId="24" xfId="67" quotePrefix="1" applyFont="1" applyFill="1" applyBorder="1" applyAlignment="1" applyProtection="1">
      <alignment horizontal="center" vertical="center"/>
    </xf>
    <xf numFmtId="3" fontId="12" fillId="0" borderId="0" xfId="67" quotePrefix="1" applyFont="1" applyFill="1" applyBorder="1" applyAlignment="1" applyProtection="1">
      <alignment horizontal="center" vertical="center"/>
    </xf>
    <xf numFmtId="3" fontId="12" fillId="0" borderId="15" xfId="67" quotePrefix="1" applyFont="1" applyFill="1" applyBorder="1" applyAlignment="1" applyProtection="1">
      <alignment horizontal="center" vertical="center"/>
    </xf>
    <xf numFmtId="173" fontId="12" fillId="0" borderId="16" xfId="26" applyNumberFormat="1" applyFont="1" applyBorder="1"/>
    <xf numFmtId="173" fontId="12" fillId="0" borderId="17" xfId="26" applyNumberFormat="1" applyFont="1" applyBorder="1"/>
    <xf numFmtId="3" fontId="12" fillId="0" borderId="18" xfId="67" quotePrefix="1" applyFont="1" applyFill="1" applyBorder="1" applyAlignment="1" applyProtection="1">
      <alignment horizontal="center" vertical="center"/>
    </xf>
    <xf numFmtId="3" fontId="12" fillId="0" borderId="16" xfId="67" quotePrefix="1" applyFont="1" applyFill="1" applyBorder="1" applyAlignment="1" applyProtection="1">
      <alignment horizontal="center" vertical="center"/>
    </xf>
    <xf numFmtId="3" fontId="12" fillId="0" borderId="17" xfId="67" quotePrefix="1" applyFont="1" applyFill="1" applyBorder="1" applyAlignment="1" applyProtection="1">
      <alignment horizontal="center" vertical="center"/>
    </xf>
    <xf numFmtId="0" fontId="12" fillId="0" borderId="0" xfId="66" applyFont="1" applyFill="1" applyBorder="1" applyAlignment="1">
      <alignment horizontal="center" vertical="center" wrapText="1"/>
    </xf>
    <xf numFmtId="3" fontId="10" fillId="0" borderId="3" xfId="67" quotePrefix="1" applyFont="1" applyFill="1" applyBorder="1" applyAlignment="1" applyProtection="1">
      <alignment horizontal="center" vertical="center"/>
    </xf>
    <xf numFmtId="3" fontId="10" fillId="0" borderId="18" xfId="67" quotePrefix="1" applyFont="1" applyFill="1" applyBorder="1" applyAlignment="1" applyProtection="1">
      <alignment horizontal="center" vertical="center"/>
    </xf>
    <xf numFmtId="3" fontId="10" fillId="0" borderId="4" xfId="67" quotePrefix="1" applyFont="1" applyFill="1" applyBorder="1" applyAlignment="1" applyProtection="1">
      <alignment horizontal="center" vertical="center"/>
    </xf>
    <xf numFmtId="183" fontId="15" fillId="0" borderId="41" xfId="0" applyNumberFormat="1" applyFont="1" applyBorder="1" applyAlignment="1">
      <alignment horizontal="right" wrapText="1" readingOrder="1"/>
    </xf>
    <xf numFmtId="183" fontId="15" fillId="0" borderId="36" xfId="0" applyNumberFormat="1" applyFont="1" applyBorder="1" applyAlignment="1">
      <alignment horizontal="right" wrapText="1" readingOrder="1"/>
    </xf>
    <xf numFmtId="183" fontId="16" fillId="0" borderId="41" xfId="0" applyNumberFormat="1" applyFont="1" applyBorder="1" applyAlignment="1">
      <alignment horizontal="right" wrapText="1" readingOrder="1"/>
    </xf>
    <xf numFmtId="0" fontId="9" fillId="0" borderId="16" xfId="0" applyFont="1" applyBorder="1" applyAlignment="1">
      <alignment horizontal="center" vertical="center"/>
    </xf>
    <xf numFmtId="1" fontId="12" fillId="0" borderId="63" xfId="0" applyNumberFormat="1" applyFont="1" applyBorder="1"/>
    <xf numFmtId="165" fontId="12" fillId="0" borderId="0" xfId="3" applyNumberFormat="1" applyFont="1" applyFill="1" applyBorder="1" applyAlignment="1">
      <alignment horizontal="right"/>
    </xf>
    <xf numFmtId="165" fontId="10" fillId="0" borderId="63" xfId="0" applyNumberFormat="1" applyFont="1" applyBorder="1" applyAlignment="1">
      <alignment horizontal="right"/>
    </xf>
    <xf numFmtId="165" fontId="19" fillId="0" borderId="63" xfId="0" applyNumberFormat="1" applyFont="1" applyBorder="1" applyAlignment="1">
      <alignment horizontal="right"/>
    </xf>
    <xf numFmtId="0" fontId="10" fillId="0" borderId="0" xfId="0" applyFont="1" applyAlignment="1">
      <alignment horizontal="left" indent="1"/>
    </xf>
    <xf numFmtId="165" fontId="10" fillId="0" borderId="0" xfId="3" applyNumberFormat="1" applyFont="1" applyFill="1" applyBorder="1" applyAlignment="1">
      <alignment horizontal="right"/>
    </xf>
    <xf numFmtId="0" fontId="12" fillId="0" borderId="64" xfId="0" applyFont="1" applyBorder="1"/>
    <xf numFmtId="165" fontId="12" fillId="0" borderId="64" xfId="0" applyNumberFormat="1" applyFont="1" applyBorder="1" applyAlignment="1">
      <alignment horizontal="right"/>
    </xf>
    <xf numFmtId="0" fontId="12" fillId="0" borderId="13" xfId="0" applyFont="1" applyBorder="1"/>
    <xf numFmtId="165" fontId="12" fillId="0" borderId="13" xfId="0" applyNumberFormat="1" applyFont="1" applyBorder="1" applyAlignment="1">
      <alignment horizontal="right"/>
    </xf>
    <xf numFmtId="1" fontId="12" fillId="0" borderId="0" xfId="0" applyNumberFormat="1" applyFont="1"/>
    <xf numFmtId="165" fontId="12" fillId="0" borderId="0" xfId="0" applyNumberFormat="1" applyFont="1" applyAlignment="1">
      <alignment horizontal="right"/>
    </xf>
    <xf numFmtId="165" fontId="19" fillId="0" borderId="0" xfId="3" applyNumberFormat="1" applyFont="1" applyFill="1" applyBorder="1" applyAlignment="1">
      <alignment horizontal="right"/>
    </xf>
    <xf numFmtId="165" fontId="12" fillId="0" borderId="64" xfId="3" applyNumberFormat="1" applyFont="1" applyFill="1" applyBorder="1" applyAlignment="1">
      <alignment horizontal="right"/>
    </xf>
    <xf numFmtId="165" fontId="23" fillId="0" borderId="64" xfId="3" applyNumberFormat="1" applyFont="1" applyFill="1" applyBorder="1" applyAlignment="1">
      <alignment horizontal="right"/>
    </xf>
    <xf numFmtId="165" fontId="12" fillId="0" borderId="13" xfId="3" applyNumberFormat="1" applyFont="1" applyFill="1" applyBorder="1" applyAlignment="1">
      <alignment horizontal="right"/>
    </xf>
    <xf numFmtId="0" fontId="12" fillId="0" borderId="0" xfId="0" applyFont="1" applyAlignment="1">
      <alignment horizontal="left" indent="1"/>
    </xf>
    <xf numFmtId="165" fontId="23" fillId="0" borderId="0" xfId="3" applyNumberFormat="1" applyFont="1" applyFill="1" applyBorder="1" applyAlignment="1">
      <alignment horizontal="right"/>
    </xf>
    <xf numFmtId="0" fontId="10" fillId="0" borderId="0" xfId="0" quotePrefix="1" applyFont="1"/>
    <xf numFmtId="3" fontId="23" fillId="0" borderId="0" xfId="0" applyNumberFormat="1" applyFont="1" applyAlignment="1">
      <alignment vertical="center" wrapText="1"/>
    </xf>
    <xf numFmtId="3" fontId="23" fillId="2" borderId="0" xfId="33" applyNumberFormat="1" applyFont="1" applyFill="1" applyAlignment="1">
      <alignment horizontal="right" vertical="center"/>
    </xf>
    <xf numFmtId="49" fontId="12" fillId="7" borderId="16" xfId="1" applyNumberFormat="1" applyFont="1" applyFill="1" applyBorder="1" applyAlignment="1">
      <alignment horizontal="left" wrapText="1"/>
    </xf>
    <xf numFmtId="3" fontId="9" fillId="0" borderId="0" xfId="7" applyNumberFormat="1" applyFont="1" applyAlignment="1">
      <alignment vertical="center"/>
    </xf>
    <xf numFmtId="164" fontId="9" fillId="0" borderId="0" xfId="7" applyNumberFormat="1" applyFont="1"/>
    <xf numFmtId="0" fontId="10" fillId="0" borderId="0" xfId="24" applyFont="1" applyAlignment="1">
      <alignment horizontal="left" vertical="center" wrapText="1"/>
    </xf>
    <xf numFmtId="3" fontId="10" fillId="0" borderId="0" xfId="1" applyNumberFormat="1" applyFont="1" applyAlignment="1">
      <alignment horizontal="left" vertical="center"/>
    </xf>
    <xf numFmtId="0" fontId="17" fillId="0" borderId="0" xfId="0" applyFont="1" applyAlignment="1">
      <alignment vertical="center"/>
    </xf>
    <xf numFmtId="0" fontId="75" fillId="0" borderId="0" xfId="0" applyFont="1"/>
    <xf numFmtId="0" fontId="52" fillId="0" borderId="0" xfId="24" applyFont="1" applyAlignment="1">
      <alignment vertical="center" wrapText="1"/>
    </xf>
    <xf numFmtId="0" fontId="10" fillId="0" borderId="0" xfId="24" applyFont="1" applyAlignment="1">
      <alignment horizontal="left" vertical="center"/>
    </xf>
    <xf numFmtId="0" fontId="10" fillId="0" borderId="67" xfId="24" applyFont="1" applyBorder="1" applyAlignment="1">
      <alignment horizontal="left" vertical="center"/>
    </xf>
    <xf numFmtId="0" fontId="3" fillId="0" borderId="0" xfId="2"/>
    <xf numFmtId="0" fontId="10" fillId="0" borderId="16" xfId="44" applyFont="1" applyBorder="1"/>
    <xf numFmtId="0" fontId="15" fillId="0" borderId="0" xfId="24" applyFont="1" applyAlignment="1">
      <alignment horizontal="left" vertical="center"/>
    </xf>
    <xf numFmtId="0" fontId="15" fillId="0" borderId="67" xfId="24" applyFont="1" applyBorder="1" applyAlignment="1">
      <alignment horizontal="left" vertical="center"/>
    </xf>
    <xf numFmtId="0" fontId="24" fillId="4" borderId="11" xfId="0" applyFont="1" applyFill="1" applyBorder="1" applyAlignment="1">
      <alignment vertical="center" wrapText="1"/>
    </xf>
    <xf numFmtId="49" fontId="77" fillId="20" borderId="16" xfId="1" applyNumberFormat="1" applyFont="1" applyFill="1" applyBorder="1" applyAlignment="1">
      <alignment vertical="center" wrapText="1"/>
    </xf>
    <xf numFmtId="49" fontId="77" fillId="20" borderId="17" xfId="1" applyNumberFormat="1" applyFont="1" applyFill="1" applyBorder="1" applyAlignment="1">
      <alignment vertical="center" wrapText="1"/>
    </xf>
    <xf numFmtId="0" fontId="78" fillId="0" borderId="0" xfId="1" applyFont="1"/>
    <xf numFmtId="3" fontId="78" fillId="0" borderId="0" xfId="1" applyNumberFormat="1" applyFont="1"/>
    <xf numFmtId="0" fontId="81" fillId="0" borderId="0" xfId="68"/>
    <xf numFmtId="0" fontId="79" fillId="0" borderId="0" xfId="1" quotePrefix="1" applyFont="1"/>
    <xf numFmtId="0" fontId="78" fillId="9" borderId="0" xfId="1" applyFont="1" applyFill="1"/>
    <xf numFmtId="49" fontId="77" fillId="20" borderId="18" xfId="1" applyNumberFormat="1" applyFont="1" applyFill="1" applyBorder="1" applyAlignment="1">
      <alignment vertical="center"/>
    </xf>
    <xf numFmtId="173" fontId="10" fillId="0" borderId="0" xfId="26" applyNumberFormat="1" applyFont="1" applyAlignment="1">
      <alignment horizontal="center" vertical="center" wrapText="1"/>
    </xf>
    <xf numFmtId="184" fontId="10" fillId="0" borderId="0" xfId="26" applyNumberFormat="1" applyFont="1"/>
    <xf numFmtId="184" fontId="10" fillId="0" borderId="0" xfId="26" applyNumberFormat="1" applyFont="1" applyAlignment="1">
      <alignment horizontal="center" vertical="center"/>
    </xf>
    <xf numFmtId="173" fontId="9" fillId="0" borderId="0" xfId="26" applyNumberFormat="1" applyFont="1" applyAlignment="1">
      <alignment vertical="center"/>
    </xf>
    <xf numFmtId="173" fontId="9" fillId="0" borderId="0" xfId="26" applyNumberFormat="1" applyFont="1"/>
    <xf numFmtId="0" fontId="12" fillId="20" borderId="4" xfId="0" quotePrefix="1" applyFont="1" applyFill="1" applyBorder="1" applyAlignment="1">
      <alignment wrapText="1"/>
    </xf>
    <xf numFmtId="15" fontId="12" fillId="20" borderId="16" xfId="1" quotePrefix="1" applyNumberFormat="1" applyFont="1" applyFill="1" applyBorder="1" applyAlignment="1">
      <alignment horizontal="left"/>
    </xf>
    <xf numFmtId="3" fontId="15" fillId="0" borderId="16" xfId="0" applyNumberFormat="1" applyFont="1" applyBorder="1" applyAlignment="1">
      <alignment wrapText="1"/>
    </xf>
    <xf numFmtId="173" fontId="10" fillId="0" borderId="0" xfId="26" applyNumberFormat="1" applyFont="1" applyAlignment="1">
      <alignment horizontal="right" vertical="center" wrapText="1"/>
    </xf>
    <xf numFmtId="0" fontId="82" fillId="0" borderId="0" xfId="0" applyFont="1" applyAlignment="1">
      <alignment wrapText="1"/>
    </xf>
    <xf numFmtId="3" fontId="12" fillId="0" borderId="0" xfId="0" applyNumberFormat="1" applyFont="1" applyAlignment="1">
      <alignment horizontal="center" vertical="center" wrapText="1"/>
    </xf>
    <xf numFmtId="0" fontId="19" fillId="0" borderId="0" xfId="1" applyFont="1" applyAlignment="1">
      <alignment horizontal="center" vertical="center"/>
    </xf>
    <xf numFmtId="0" fontId="19" fillId="0" borderId="0" xfId="0" applyFont="1" applyAlignment="1">
      <alignment wrapText="1"/>
    </xf>
    <xf numFmtId="0" fontId="12" fillId="20" borderId="18" xfId="0" applyFont="1" applyFill="1" applyBorder="1" applyAlignment="1">
      <alignment vertical="center"/>
    </xf>
    <xf numFmtId="166" fontId="10" fillId="0" borderId="0" xfId="0" applyNumberFormat="1" applyFont="1"/>
    <xf numFmtId="0" fontId="16" fillId="0" borderId="0" xfId="0" applyFont="1"/>
    <xf numFmtId="0" fontId="0" fillId="0" borderId="0" xfId="0" applyAlignment="1">
      <alignment vertical="center"/>
    </xf>
    <xf numFmtId="0" fontId="10" fillId="0" borderId="0" xfId="6" applyFont="1" applyAlignment="1">
      <alignment vertical="center" wrapText="1"/>
    </xf>
    <xf numFmtId="10" fontId="10" fillId="0" borderId="0" xfId="1" applyNumberFormat="1" applyFont="1" applyAlignment="1">
      <alignment horizontal="center"/>
    </xf>
    <xf numFmtId="10" fontId="10" fillId="0" borderId="16" xfId="1" applyNumberFormat="1" applyFont="1" applyBorder="1" applyAlignment="1">
      <alignment horizontal="center"/>
    </xf>
    <xf numFmtId="0" fontId="10" fillId="0" borderId="0" xfId="0" applyFont="1" applyAlignment="1">
      <alignment horizontal="left" wrapText="1"/>
    </xf>
    <xf numFmtId="0" fontId="52" fillId="0" borderId="0" xfId="24" applyFont="1" applyAlignment="1">
      <alignment horizontal="left" vertical="center" wrapText="1"/>
    </xf>
    <xf numFmtId="0" fontId="84" fillId="0" borderId="0" xfId="24" applyFont="1" applyAlignment="1">
      <alignment horizontal="left" vertical="center"/>
    </xf>
    <xf numFmtId="0" fontId="84" fillId="0" borderId="0" xfId="24" applyFont="1" applyAlignment="1">
      <alignment vertical="center"/>
    </xf>
    <xf numFmtId="0" fontId="10" fillId="0" borderId="0" xfId="0" applyFont="1" applyAlignment="1">
      <alignment horizontal="left"/>
    </xf>
    <xf numFmtId="0" fontId="9" fillId="0" borderId="68" xfId="0" applyFont="1" applyBorder="1"/>
    <xf numFmtId="0" fontId="10" fillId="0" borderId="68" xfId="0" applyFont="1" applyBorder="1" applyAlignment="1">
      <alignment vertical="center" wrapText="1"/>
    </xf>
    <xf numFmtId="0" fontId="9" fillId="0" borderId="68" xfId="0" applyFont="1" applyBorder="1" applyAlignment="1">
      <alignment vertical="center" wrapText="1"/>
    </xf>
    <xf numFmtId="0" fontId="12" fillId="20" borderId="68" xfId="0" applyFont="1" applyFill="1" applyBorder="1" applyAlignment="1">
      <alignment horizontal="center" vertical="center" wrapText="1"/>
    </xf>
    <xf numFmtId="0" fontId="12" fillId="20" borderId="68" xfId="0" applyFont="1" applyFill="1" applyBorder="1" applyAlignment="1">
      <alignment vertical="center" wrapText="1"/>
    </xf>
    <xf numFmtId="0" fontId="16" fillId="20" borderId="68" xfId="0" applyFont="1" applyFill="1" applyBorder="1" applyAlignment="1">
      <alignment horizontal="center" vertical="center" wrapText="1"/>
    </xf>
    <xf numFmtId="0" fontId="9" fillId="0" borderId="68" xfId="0" applyFont="1" applyBorder="1" applyAlignment="1">
      <alignment horizontal="center" vertical="center" wrapText="1"/>
    </xf>
    <xf numFmtId="0" fontId="9" fillId="0" borderId="68" xfId="0" applyFont="1" applyBorder="1" applyAlignment="1">
      <alignment horizontal="center" vertical="center"/>
    </xf>
    <xf numFmtId="0" fontId="10" fillId="0" borderId="68" xfId="0" applyFont="1" applyBorder="1" applyAlignment="1">
      <alignment horizontal="left" vertical="center" wrapText="1"/>
    </xf>
    <xf numFmtId="0" fontId="10" fillId="0" borderId="68" xfId="0" applyFont="1" applyBorder="1" applyAlignment="1">
      <alignment horizontal="left" vertical="center" wrapText="1" indent="3"/>
    </xf>
    <xf numFmtId="0" fontId="10" fillId="0" borderId="68" xfId="0" applyFont="1" applyBorder="1" applyAlignment="1">
      <alignment horizontal="right" wrapText="1"/>
    </xf>
    <xf numFmtId="0" fontId="13" fillId="20" borderId="68" xfId="0" applyFont="1" applyFill="1" applyBorder="1" applyAlignment="1">
      <alignment horizontal="center" vertical="center" wrapText="1"/>
    </xf>
    <xf numFmtId="3" fontId="10" fillId="0" borderId="68" xfId="0" applyNumberFormat="1" applyFont="1" applyBorder="1" applyAlignment="1">
      <alignment vertical="center" wrapText="1"/>
    </xf>
    <xf numFmtId="0" fontId="12" fillId="0" borderId="68" xfId="0" applyFont="1" applyBorder="1" applyAlignment="1">
      <alignment vertical="center" wrapText="1"/>
    </xf>
    <xf numFmtId="0" fontId="12" fillId="0" borderId="68" xfId="0" applyFont="1" applyBorder="1" applyAlignment="1">
      <alignment horizontal="center" vertical="center" wrapText="1"/>
    </xf>
    <xf numFmtId="0" fontId="10" fillId="0" borderId="68" xfId="0" applyFont="1" applyBorder="1" applyAlignment="1">
      <alignment horizontal="center" vertical="center" wrapText="1"/>
    </xf>
    <xf numFmtId="0" fontId="12" fillId="0" borderId="69" xfId="1" applyFont="1" applyBorder="1" applyAlignment="1">
      <alignment horizontal="center" vertical="center" wrapText="1"/>
    </xf>
    <xf numFmtId="0" fontId="9" fillId="0" borderId="69" xfId="0" applyFont="1" applyBorder="1"/>
    <xf numFmtId="49" fontId="9" fillId="0" borderId="69" xfId="0" applyNumberFormat="1" applyFont="1" applyBorder="1"/>
    <xf numFmtId="0" fontId="9" fillId="0" borderId="69" xfId="0" applyFont="1" applyBorder="1" applyAlignment="1">
      <alignment wrapText="1"/>
    </xf>
    <xf numFmtId="0" fontId="10" fillId="0" borderId="69" xfId="0" applyFont="1" applyBorder="1" applyAlignment="1">
      <alignment vertical="center" wrapText="1"/>
    </xf>
    <xf numFmtId="0" fontId="9" fillId="0" borderId="69" xfId="0" applyFont="1" applyBorder="1" applyAlignment="1">
      <alignment vertical="center" wrapText="1"/>
    </xf>
    <xf numFmtId="0" fontId="13" fillId="0" borderId="69" xfId="0" applyFont="1" applyBorder="1" applyAlignment="1">
      <alignment horizontal="center" vertical="center"/>
    </xf>
    <xf numFmtId="0" fontId="12" fillId="20" borderId="73" xfId="1" applyFont="1" applyFill="1" applyBorder="1"/>
    <xf numFmtId="0" fontId="12" fillId="20" borderId="73" xfId="28" quotePrefix="1" applyFont="1" applyFill="1" applyBorder="1" applyAlignment="1">
      <alignment horizontal="center" vertical="center"/>
    </xf>
    <xf numFmtId="0" fontId="12" fillId="20" borderId="71" xfId="0" applyFont="1" applyFill="1" applyBorder="1" applyAlignment="1">
      <alignment horizontal="center" vertical="center" wrapText="1"/>
    </xf>
    <xf numFmtId="0" fontId="12" fillId="20" borderId="69" xfId="0" applyFont="1" applyFill="1" applyBorder="1" applyAlignment="1">
      <alignment horizontal="center" vertical="center" wrapText="1"/>
    </xf>
    <xf numFmtId="0" fontId="12" fillId="20" borderId="69" xfId="0" applyFont="1" applyFill="1" applyBorder="1" applyAlignment="1">
      <alignment vertical="center" wrapText="1"/>
    </xf>
    <xf numFmtId="0" fontId="12" fillId="20" borderId="70" xfId="0" applyFont="1" applyFill="1" applyBorder="1" applyAlignment="1">
      <alignment horizontal="center" vertical="center" wrapText="1"/>
    </xf>
    <xf numFmtId="0" fontId="13" fillId="20" borderId="70" xfId="0" applyFont="1" applyFill="1" applyBorder="1"/>
    <xf numFmtId="0" fontId="9" fillId="11" borderId="71" xfId="0" applyFont="1" applyFill="1" applyBorder="1"/>
    <xf numFmtId="0" fontId="13" fillId="11" borderId="69" xfId="0" applyFont="1" applyFill="1" applyBorder="1" applyAlignment="1">
      <alignment horizontal="center" vertical="center" wrapText="1"/>
    </xf>
    <xf numFmtId="0" fontId="13" fillId="11" borderId="70" xfId="0" applyFont="1" applyFill="1" applyBorder="1"/>
    <xf numFmtId="0" fontId="13" fillId="0" borderId="73" xfId="32" applyFont="1" applyBorder="1" applyAlignment="1">
      <alignment horizontal="center" vertical="center" wrapText="1"/>
    </xf>
    <xf numFmtId="0" fontId="13" fillId="0" borderId="73" xfId="32" applyFont="1" applyBorder="1" applyAlignment="1">
      <alignment vertical="center" wrapText="1"/>
    </xf>
    <xf numFmtId="3" fontId="16" fillId="0" borderId="73" xfId="32" applyNumberFormat="1" applyFont="1" applyBorder="1" applyAlignment="1">
      <alignment vertical="center" wrapText="1"/>
    </xf>
    <xf numFmtId="0" fontId="12" fillId="20" borderId="74" xfId="27" quotePrefix="1" applyFont="1" applyFill="1" applyBorder="1"/>
    <xf numFmtId="0" fontId="12" fillId="20" borderId="76" xfId="27" quotePrefix="1" applyFont="1" applyFill="1" applyBorder="1" applyAlignment="1">
      <alignment wrapText="1"/>
    </xf>
    <xf numFmtId="0" fontId="12" fillId="20" borderId="69" xfId="0" applyFont="1" applyFill="1" applyBorder="1" applyAlignment="1">
      <alignment horizontal="center" vertical="center"/>
    </xf>
    <xf numFmtId="0" fontId="12" fillId="20" borderId="74" xfId="27" quotePrefix="1" applyFont="1" applyFill="1" applyBorder="1" applyAlignment="1">
      <alignment wrapText="1"/>
    </xf>
    <xf numFmtId="3" fontId="10" fillId="0" borderId="76" xfId="0" applyNumberFormat="1" applyFont="1" applyBorder="1"/>
    <xf numFmtId="3" fontId="12" fillId="0" borderId="76" xfId="0" applyNumberFormat="1" applyFont="1" applyBorder="1"/>
    <xf numFmtId="0" fontId="12" fillId="0" borderId="73" xfId="1" applyFont="1" applyBorder="1" applyAlignment="1">
      <alignment horizontal="left"/>
    </xf>
    <xf numFmtId="0" fontId="12" fillId="0" borderId="73" xfId="1" applyFont="1" applyBorder="1" applyAlignment="1">
      <alignment horizontal="center"/>
    </xf>
    <xf numFmtId="0" fontId="12" fillId="0" borderId="73" xfId="1" applyFont="1" applyBorder="1" applyAlignment="1">
      <alignment horizontal="center" wrapText="1"/>
    </xf>
    <xf numFmtId="0" fontId="13" fillId="20" borderId="76" xfId="1" applyFont="1" applyFill="1" applyBorder="1"/>
    <xf numFmtId="3" fontId="10" fillId="0" borderId="77" xfId="1" applyNumberFormat="1" applyFont="1" applyBorder="1"/>
    <xf numFmtId="0" fontId="13" fillId="20" borderId="72" xfId="0" applyFont="1" applyFill="1" applyBorder="1" applyAlignment="1">
      <alignment horizontal="left" wrapText="1"/>
    </xf>
    <xf numFmtId="9" fontId="12" fillId="20" borderId="69" xfId="0" applyNumberFormat="1" applyFont="1" applyFill="1" applyBorder="1" applyAlignment="1">
      <alignment horizontal="center" vertical="center" wrapText="1"/>
    </xf>
    <xf numFmtId="9" fontId="13" fillId="20" borderId="71" xfId="0" applyNumberFormat="1" applyFont="1" applyFill="1" applyBorder="1" applyAlignment="1">
      <alignment horizontal="center" vertical="center" wrapText="1"/>
    </xf>
    <xf numFmtId="9" fontId="13" fillId="20" borderId="69" xfId="0" applyNumberFormat="1" applyFont="1" applyFill="1" applyBorder="1" applyAlignment="1">
      <alignment horizontal="center" vertical="center" wrapText="1"/>
    </xf>
    <xf numFmtId="0" fontId="12" fillId="24" borderId="72" xfId="0" applyFont="1" applyFill="1" applyBorder="1"/>
    <xf numFmtId="0" fontId="12" fillId="24" borderId="71" xfId="0" applyFont="1" applyFill="1" applyBorder="1" applyAlignment="1">
      <alignment wrapText="1"/>
    </xf>
    <xf numFmtId="0" fontId="12" fillId="25" borderId="71" xfId="0" applyFont="1" applyFill="1" applyBorder="1" applyAlignment="1">
      <alignment wrapText="1"/>
    </xf>
    <xf numFmtId="0" fontId="10" fillId="0" borderId="72" xfId="0" applyFont="1" applyBorder="1" applyAlignment="1">
      <alignment wrapText="1"/>
    </xf>
    <xf numFmtId="0" fontId="10" fillId="0" borderId="70" xfId="0" applyFont="1" applyBorder="1"/>
    <xf numFmtId="0" fontId="12" fillId="0" borderId="78" xfId="0" applyFont="1" applyBorder="1" applyAlignment="1">
      <alignment horizontal="center" vertical="center"/>
    </xf>
    <xf numFmtId="0" fontId="12" fillId="0" borderId="78" xfId="0" applyFont="1" applyBorder="1" applyAlignment="1">
      <alignment horizontal="center" vertical="center" wrapText="1"/>
    </xf>
    <xf numFmtId="0" fontId="13" fillId="20" borderId="69" xfId="0" applyFont="1" applyFill="1" applyBorder="1"/>
    <xf numFmtId="0" fontId="16" fillId="20" borderId="69" xfId="0" applyFont="1" applyFill="1" applyBorder="1" applyAlignment="1">
      <alignment horizontal="center" vertical="center" wrapText="1"/>
    </xf>
    <xf numFmtId="0" fontId="13" fillId="20" borderId="72" xfId="1" quotePrefix="1" applyFont="1" applyFill="1" applyBorder="1"/>
    <xf numFmtId="0" fontId="13" fillId="20" borderId="74" xfId="0" quotePrefix="1" applyFont="1" applyFill="1" applyBorder="1" applyAlignment="1">
      <alignment vertical="center"/>
    </xf>
    <xf numFmtId="0" fontId="13" fillId="20" borderId="75" xfId="0" applyFont="1" applyFill="1" applyBorder="1" applyAlignment="1">
      <alignment vertical="center" wrapText="1"/>
    </xf>
    <xf numFmtId="0" fontId="13" fillId="20" borderId="73" xfId="0" applyFont="1" applyFill="1" applyBorder="1" applyAlignment="1">
      <alignment horizontal="center" vertical="center" wrapText="1"/>
    </xf>
    <xf numFmtId="0" fontId="13" fillId="20" borderId="74" xfId="0" applyFont="1" applyFill="1" applyBorder="1" applyAlignment="1">
      <alignment horizontal="center" vertical="center" wrapText="1"/>
    </xf>
    <xf numFmtId="0" fontId="9" fillId="0" borderId="69" xfId="0" applyFont="1" applyBorder="1" applyAlignment="1">
      <alignment horizontal="center" vertical="center" wrapText="1"/>
    </xf>
    <xf numFmtId="0" fontId="9" fillId="0" borderId="69" xfId="0" applyFont="1" applyBorder="1" applyAlignment="1">
      <alignment horizontal="center" vertical="center"/>
    </xf>
    <xf numFmtId="3" fontId="10" fillId="0" borderId="71" xfId="0" applyNumberFormat="1" applyFont="1" applyBorder="1" applyAlignment="1">
      <alignment wrapText="1"/>
    </xf>
    <xf numFmtId="180" fontId="10" fillId="0" borderId="71" xfId="0" applyNumberFormat="1" applyFont="1" applyBorder="1" applyAlignment="1">
      <alignment wrapText="1"/>
    </xf>
    <xf numFmtId="0" fontId="17" fillId="0" borderId="69" xfId="0" applyFont="1" applyBorder="1" applyAlignment="1">
      <alignment vertical="center" wrapText="1"/>
    </xf>
    <xf numFmtId="0" fontId="13" fillId="0" borderId="69" xfId="0" applyFont="1" applyBorder="1" applyAlignment="1">
      <alignment vertical="center" wrapText="1"/>
    </xf>
    <xf numFmtId="180" fontId="12" fillId="0" borderId="71" xfId="0" applyNumberFormat="1" applyFont="1" applyBorder="1" applyAlignment="1">
      <alignment wrapText="1"/>
    </xf>
    <xf numFmtId="175" fontId="10" fillId="0" borderId="71" xfId="0" applyNumberFormat="1" applyFont="1" applyBorder="1" applyAlignment="1">
      <alignment wrapText="1"/>
    </xf>
    <xf numFmtId="0" fontId="12" fillId="20" borderId="72" xfId="0" applyFont="1" applyFill="1" applyBorder="1" applyAlignment="1">
      <alignment horizontal="left" vertical="center"/>
    </xf>
    <xf numFmtId="0" fontId="12" fillId="0" borderId="74" xfId="0" applyFont="1" applyBorder="1" applyAlignment="1">
      <alignment wrapText="1"/>
    </xf>
    <xf numFmtId="0" fontId="10" fillId="0" borderId="76" xfId="0" applyFont="1" applyBorder="1" applyAlignment="1">
      <alignment wrapText="1"/>
    </xf>
    <xf numFmtId="0" fontId="10" fillId="0" borderId="76" xfId="0" applyFont="1" applyBorder="1" applyAlignment="1">
      <alignment horizontal="right" wrapText="1"/>
    </xf>
    <xf numFmtId="177" fontId="10" fillId="0" borderId="76" xfId="0" applyNumberFormat="1" applyFont="1" applyBorder="1" applyAlignment="1">
      <alignment horizontal="right" wrapText="1"/>
    </xf>
    <xf numFmtId="0" fontId="10" fillId="0" borderId="75" xfId="0" applyFont="1" applyBorder="1" applyAlignment="1">
      <alignment horizontal="right" wrapText="1"/>
    </xf>
    <xf numFmtId="0" fontId="10" fillId="0" borderId="69" xfId="0" applyFont="1" applyBorder="1" applyAlignment="1">
      <alignment horizontal="left" vertical="center" wrapText="1"/>
    </xf>
    <xf numFmtId="3" fontId="10" fillId="0" borderId="71" xfId="0" applyNumberFormat="1" applyFont="1" applyBorder="1" applyAlignment="1">
      <alignment horizontal="right" vertical="center" wrapText="1"/>
    </xf>
    <xf numFmtId="177" fontId="10" fillId="0" borderId="71" xfId="0" applyNumberFormat="1" applyFont="1" applyBorder="1" applyAlignment="1">
      <alignment horizontal="right" vertical="center" wrapText="1"/>
    </xf>
    <xf numFmtId="4" fontId="10" fillId="0" borderId="71" xfId="0" applyNumberFormat="1" applyFont="1" applyBorder="1" applyAlignment="1">
      <alignment horizontal="right" vertical="center" wrapText="1"/>
    </xf>
    <xf numFmtId="0" fontId="10" fillId="0" borderId="69" xfId="0" applyFont="1" applyBorder="1" applyAlignment="1">
      <alignment horizontal="left" vertical="center" wrapText="1" indent="3"/>
    </xf>
    <xf numFmtId="0" fontId="10" fillId="0" borderId="71" xfId="0" applyFont="1" applyBorder="1" applyAlignment="1">
      <alignment horizontal="left" vertical="center" wrapText="1" indent="3"/>
    </xf>
    <xf numFmtId="0" fontId="10" fillId="0" borderId="71" xfId="0" applyFont="1" applyBorder="1" applyAlignment="1">
      <alignment horizontal="left" vertical="center" wrapText="1"/>
    </xf>
    <xf numFmtId="0" fontId="15" fillId="0" borderId="71" xfId="0" applyFont="1" applyBorder="1" applyAlignment="1">
      <alignment horizontal="left" vertical="center" wrapText="1" indent="3"/>
    </xf>
    <xf numFmtId="0" fontId="12" fillId="7" borderId="73" xfId="1" applyFont="1" applyFill="1" applyBorder="1" applyAlignment="1">
      <alignment horizontal="left"/>
    </xf>
    <xf numFmtId="0" fontId="12" fillId="20" borderId="73" xfId="1" applyFont="1" applyFill="1" applyBorder="1" applyAlignment="1">
      <alignment horizontal="center" wrapText="1"/>
    </xf>
    <xf numFmtId="0" fontId="12" fillId="20" borderId="73" xfId="1" applyFont="1" applyFill="1" applyBorder="1" applyAlignment="1">
      <alignment horizontal="left"/>
    </xf>
    <xf numFmtId="0" fontId="13" fillId="20" borderId="69" xfId="0" applyFont="1" applyFill="1" applyBorder="1" applyAlignment="1">
      <alignment horizontal="left" wrapText="1"/>
    </xf>
    <xf numFmtId="3" fontId="10" fillId="0" borderId="69" xfId="0" applyNumberFormat="1" applyFont="1" applyBorder="1" applyAlignment="1">
      <alignment vertical="center" wrapText="1"/>
    </xf>
    <xf numFmtId="3" fontId="9" fillId="0" borderId="69" xfId="0" applyNumberFormat="1" applyFont="1" applyBorder="1" applyAlignment="1">
      <alignment vertical="center" wrapText="1"/>
    </xf>
    <xf numFmtId="0" fontId="22" fillId="0" borderId="69" xfId="0" applyFont="1" applyBorder="1" applyAlignment="1">
      <alignment vertical="center" wrapText="1"/>
    </xf>
    <xf numFmtId="0" fontId="12" fillId="0" borderId="69" xfId="0" applyFont="1" applyBorder="1" applyAlignment="1">
      <alignment vertical="center" wrapText="1"/>
    </xf>
    <xf numFmtId="3" fontId="13" fillId="0" borderId="76" xfId="24" applyNumberFormat="1" applyFont="1" applyBorder="1" applyAlignment="1">
      <alignment wrapText="1"/>
    </xf>
    <xf numFmtId="0" fontId="13" fillId="0" borderId="69" xfId="0" applyFont="1" applyBorder="1" applyAlignment="1">
      <alignment vertical="center"/>
    </xf>
    <xf numFmtId="177" fontId="9" fillId="0" borderId="69" xfId="0" applyNumberFormat="1" applyFont="1" applyBorder="1" applyAlignment="1">
      <alignment vertical="center" wrapText="1"/>
    </xf>
    <xf numFmtId="4" fontId="9" fillId="0" borderId="69" xfId="0" applyNumberFormat="1" applyFont="1" applyBorder="1" applyAlignment="1">
      <alignment vertical="center" wrapText="1"/>
    </xf>
    <xf numFmtId="0" fontId="12" fillId="0" borderId="69" xfId="0" applyFont="1" applyBorder="1" applyAlignment="1">
      <alignment horizontal="center" vertical="center" wrapText="1"/>
    </xf>
    <xf numFmtId="3" fontId="13" fillId="0" borderId="69" xfId="0" applyNumberFormat="1" applyFont="1" applyBorder="1" applyAlignment="1">
      <alignment vertical="center" wrapText="1"/>
    </xf>
    <xf numFmtId="4" fontId="13" fillId="0" borderId="69" xfId="0" applyNumberFormat="1" applyFont="1" applyBorder="1" applyAlignment="1">
      <alignment vertical="center" wrapText="1"/>
    </xf>
    <xf numFmtId="177" fontId="13" fillId="0" borderId="69" xfId="0" applyNumberFormat="1" applyFont="1" applyBorder="1" applyAlignment="1">
      <alignment vertical="center" wrapText="1"/>
    </xf>
    <xf numFmtId="175" fontId="12" fillId="0" borderId="69" xfId="0" applyNumberFormat="1" applyFont="1" applyBorder="1" applyAlignment="1">
      <alignment wrapText="1"/>
    </xf>
    <xf numFmtId="0" fontId="10" fillId="0" borderId="69" xfId="0" applyFont="1" applyBorder="1" applyAlignment="1">
      <alignment horizontal="center" vertical="center" wrapText="1"/>
    </xf>
    <xf numFmtId="4" fontId="10" fillId="0" borderId="69" xfId="0" applyNumberFormat="1" applyFont="1" applyBorder="1" applyAlignment="1">
      <alignment vertical="center" wrapText="1"/>
    </xf>
    <xf numFmtId="177" fontId="10" fillId="0" borderId="69" xfId="0" applyNumberFormat="1" applyFont="1" applyBorder="1" applyAlignment="1">
      <alignment vertical="center" wrapText="1"/>
    </xf>
    <xf numFmtId="0" fontId="12" fillId="0" borderId="70" xfId="0" applyFont="1" applyBorder="1" applyAlignment="1">
      <alignment vertical="center" wrapText="1"/>
    </xf>
    <xf numFmtId="0" fontId="13" fillId="20" borderId="76" xfId="27" quotePrefix="1" applyFont="1" applyFill="1" applyBorder="1" applyAlignment="1">
      <alignment horizontal="left" wrapText="1"/>
    </xf>
    <xf numFmtId="0" fontId="13" fillId="20" borderId="69" xfId="0" applyFont="1" applyFill="1" applyBorder="1" applyAlignment="1">
      <alignment horizontal="center" vertical="center" wrapText="1"/>
    </xf>
    <xf numFmtId="0" fontId="13" fillId="20" borderId="73" xfId="25" applyFont="1" applyFill="1" applyBorder="1" applyAlignment="1">
      <alignment horizontal="center" vertical="center" wrapText="1"/>
    </xf>
    <xf numFmtId="0" fontId="13" fillId="20" borderId="69" xfId="25" applyFont="1" applyFill="1" applyBorder="1" applyAlignment="1">
      <alignment horizontal="center" vertical="center" wrapText="1"/>
    </xf>
    <xf numFmtId="0" fontId="13" fillId="0" borderId="70" xfId="25" applyFont="1" applyBorder="1" applyAlignment="1">
      <alignment vertical="center" wrapText="1"/>
    </xf>
    <xf numFmtId="0" fontId="13" fillId="0" borderId="71" xfId="25" applyFont="1" applyBorder="1" applyAlignment="1">
      <alignment vertical="center" wrapText="1"/>
    </xf>
    <xf numFmtId="0" fontId="9" fillId="0" borderId="69" xfId="25" applyFont="1" applyBorder="1" applyAlignment="1">
      <alignment horizontal="center" vertical="center"/>
    </xf>
    <xf numFmtId="0" fontId="9" fillId="0" borderId="70" xfId="25" applyFont="1" applyBorder="1" applyAlignment="1">
      <alignment horizontal="left" vertical="center" wrapText="1" indent="3"/>
    </xf>
    <xf numFmtId="3" fontId="9" fillId="4" borderId="69" xfId="25" applyNumberFormat="1" applyFont="1" applyFill="1" applyBorder="1" applyAlignment="1">
      <alignment vertical="center" wrapText="1"/>
    </xf>
    <xf numFmtId="3" fontId="13" fillId="4" borderId="69" xfId="25" applyNumberFormat="1" applyFont="1" applyFill="1" applyBorder="1" applyAlignment="1">
      <alignment vertical="center" wrapText="1"/>
    </xf>
    <xf numFmtId="0" fontId="13" fillId="0" borderId="70" xfId="25" applyFont="1" applyBorder="1" applyAlignment="1">
      <alignment vertical="center"/>
    </xf>
    <xf numFmtId="0" fontId="10" fillId="0" borderId="69" xfId="25" applyFont="1" applyBorder="1" applyAlignment="1">
      <alignment horizontal="center" vertical="center"/>
    </xf>
    <xf numFmtId="3" fontId="9" fillId="0" borderId="69" xfId="25" applyNumberFormat="1" applyFont="1" applyBorder="1" applyAlignment="1">
      <alignment vertical="center" wrapText="1"/>
    </xf>
    <xf numFmtId="0" fontId="12" fillId="20" borderId="72" xfId="0" applyFont="1" applyFill="1" applyBorder="1"/>
    <xf numFmtId="0" fontId="12" fillId="11" borderId="74" xfId="0" applyFont="1" applyFill="1" applyBorder="1"/>
    <xf numFmtId="0" fontId="16" fillId="11" borderId="76" xfId="0" applyFont="1" applyFill="1" applyBorder="1" applyAlignment="1">
      <alignment vertical="top" readingOrder="1"/>
    </xf>
    <xf numFmtId="0" fontId="16" fillId="11" borderId="75" xfId="0" applyFont="1" applyFill="1" applyBorder="1" applyAlignment="1">
      <alignment vertical="top" readingOrder="1"/>
    </xf>
    <xf numFmtId="3" fontId="16" fillId="0" borderId="68" xfId="0" applyNumberFormat="1" applyFont="1" applyBorder="1" applyAlignment="1">
      <alignment horizontal="right" wrapText="1" readingOrder="1"/>
    </xf>
    <xf numFmtId="0" fontId="15" fillId="0" borderId="68" xfId="0" applyFont="1" applyBorder="1" applyAlignment="1">
      <alignment horizontal="left" vertical="center" wrapText="1" readingOrder="1"/>
    </xf>
    <xf numFmtId="3" fontId="15" fillId="0" borderId="68" xfId="0" applyNumberFormat="1" applyFont="1" applyBorder="1" applyAlignment="1">
      <alignment horizontal="right" wrapText="1" readingOrder="1"/>
    </xf>
    <xf numFmtId="0" fontId="15" fillId="0" borderId="72" xfId="0" applyFont="1" applyBorder="1" applyAlignment="1">
      <alignment horizontal="left" vertical="center" wrapText="1" readingOrder="1"/>
    </xf>
    <xf numFmtId="3" fontId="15" fillId="0" borderId="72" xfId="0" applyNumberFormat="1" applyFont="1" applyBorder="1" applyAlignment="1">
      <alignment horizontal="right" wrapText="1" readingOrder="1"/>
    </xf>
    <xf numFmtId="0" fontId="12" fillId="20" borderId="74" xfId="61" applyFont="1" applyFill="1" applyBorder="1" applyAlignment="1">
      <alignment horizontal="left"/>
    </xf>
    <xf numFmtId="3" fontId="10" fillId="20" borderId="76" xfId="61" applyNumberFormat="1" applyFont="1" applyFill="1" applyBorder="1" applyAlignment="1">
      <alignment horizontal="right"/>
    </xf>
    <xf numFmtId="0" fontId="10" fillId="0" borderId="74" xfId="61" applyFont="1" applyBorder="1"/>
    <xf numFmtId="3" fontId="10" fillId="0" borderId="76" xfId="46" applyNumberFormat="1" applyFont="1" applyBorder="1" applyAlignment="1">
      <alignment horizontal="right"/>
    </xf>
    <xf numFmtId="0" fontId="10" fillId="20" borderId="76" xfId="61" applyFont="1" applyFill="1" applyBorder="1" applyAlignment="1">
      <alignment horizontal="right"/>
    </xf>
    <xf numFmtId="1" fontId="10" fillId="0" borderId="76" xfId="46" applyNumberFormat="1" applyFont="1" applyFill="1" applyBorder="1" applyAlignment="1">
      <alignment horizontal="right"/>
    </xf>
    <xf numFmtId="0" fontId="12" fillId="0" borderId="70" xfId="61" applyFont="1" applyBorder="1"/>
    <xf numFmtId="1" fontId="12" fillId="0" borderId="73" xfId="46" applyNumberFormat="1" applyFont="1" applyFill="1" applyBorder="1" applyAlignment="1">
      <alignment horizontal="right"/>
    </xf>
    <xf numFmtId="0" fontId="12" fillId="20" borderId="68" xfId="59" quotePrefix="1" applyFont="1" applyFill="1" applyBorder="1" applyAlignment="1">
      <alignment horizontal="center" vertical="center" wrapText="1"/>
    </xf>
    <xf numFmtId="0" fontId="12" fillId="20" borderId="68" xfId="59" applyFont="1" applyFill="1" applyBorder="1" applyAlignment="1">
      <alignment horizontal="center" vertical="center" wrapText="1"/>
    </xf>
    <xf numFmtId="0" fontId="10" fillId="0" borderId="68" xfId="59" applyFont="1" applyBorder="1" applyAlignment="1">
      <alignment horizontal="center" vertical="center" wrapText="1"/>
    </xf>
    <xf numFmtId="0" fontId="10" fillId="0" borderId="68" xfId="59" applyFont="1" applyBorder="1" applyAlignment="1">
      <alignment horizontal="left" vertical="center" wrapText="1"/>
    </xf>
    <xf numFmtId="3" fontId="10" fillId="0" borderId="68" xfId="59" applyNumberFormat="1" applyFont="1" applyBorder="1" applyAlignment="1">
      <alignment horizontal="center" vertical="center" wrapText="1"/>
    </xf>
    <xf numFmtId="0" fontId="10" fillId="0" borderId="68" xfId="59" applyFont="1" applyBorder="1" applyAlignment="1">
      <alignment vertical="center" wrapText="1"/>
    </xf>
    <xf numFmtId="0" fontId="10" fillId="0" borderId="68" xfId="59" quotePrefix="1" applyFont="1" applyBorder="1" applyAlignment="1">
      <alignment horizontal="center" vertical="center" wrapText="1"/>
    </xf>
    <xf numFmtId="0" fontId="12" fillId="20" borderId="74" xfId="27" applyFont="1" applyFill="1" applyBorder="1" applyAlignment="1">
      <alignment horizontal="left"/>
    </xf>
    <xf numFmtId="0" fontId="12" fillId="20" borderId="76" xfId="29" quotePrefix="1" applyFont="1" applyFill="1" applyBorder="1" applyAlignment="1">
      <alignment horizontal="center"/>
    </xf>
    <xf numFmtId="0" fontId="9" fillId="9" borderId="68" xfId="0" applyFont="1" applyFill="1" applyBorder="1" applyAlignment="1">
      <alignment horizontal="center" vertical="center" wrapText="1"/>
    </xf>
    <xf numFmtId="0" fontId="12" fillId="20" borderId="74" xfId="38" applyFont="1" applyFill="1" applyBorder="1"/>
    <xf numFmtId="0" fontId="13" fillId="9" borderId="68" xfId="0" applyFont="1" applyFill="1" applyBorder="1" applyAlignment="1">
      <alignment horizontal="center" vertical="center" wrapText="1"/>
    </xf>
    <xf numFmtId="0" fontId="13" fillId="9" borderId="68" xfId="0" applyFont="1" applyFill="1" applyBorder="1" applyAlignment="1">
      <alignment vertical="center" wrapText="1"/>
    </xf>
    <xf numFmtId="3" fontId="13" fillId="9" borderId="68" xfId="0" applyNumberFormat="1" applyFont="1" applyFill="1" applyBorder="1" applyAlignment="1">
      <alignment vertical="center" wrapText="1"/>
    </xf>
    <xf numFmtId="0" fontId="9" fillId="9" borderId="68" xfId="0" applyFont="1" applyFill="1" applyBorder="1" applyAlignment="1">
      <alignment vertical="center" wrapText="1"/>
    </xf>
    <xf numFmtId="3" fontId="18" fillId="3" borderId="68" xfId="0" applyNumberFormat="1" applyFont="1" applyFill="1" applyBorder="1" applyAlignment="1">
      <alignment vertical="center" wrapText="1"/>
    </xf>
    <xf numFmtId="3" fontId="9" fillId="9" borderId="68" xfId="0" applyNumberFormat="1" applyFont="1" applyFill="1" applyBorder="1" applyAlignment="1">
      <alignment vertical="center" wrapText="1"/>
    </xf>
    <xf numFmtId="0" fontId="9" fillId="9" borderId="68" xfId="0" applyFont="1" applyFill="1" applyBorder="1" applyAlignment="1">
      <alignment horizontal="justify" vertical="center" wrapText="1"/>
    </xf>
    <xf numFmtId="3" fontId="18" fillId="2" borderId="68" xfId="0" applyNumberFormat="1" applyFont="1" applyFill="1" applyBorder="1" applyAlignment="1">
      <alignment vertical="center" wrapText="1"/>
    </xf>
    <xf numFmtId="3" fontId="19" fillId="0" borderId="68" xfId="0" applyNumberFormat="1" applyFont="1" applyBorder="1" applyAlignment="1">
      <alignment horizontal="center" vertical="center" wrapText="1"/>
    </xf>
    <xf numFmtId="1" fontId="10" fillId="0" borderId="72" xfId="38" applyNumberFormat="1" applyFont="1" applyBorder="1" applyAlignment="1">
      <alignment horizontal="center" vertical="center"/>
    </xf>
    <xf numFmtId="1" fontId="10" fillId="0" borderId="72" xfId="38" applyNumberFormat="1" applyFont="1" applyBorder="1"/>
    <xf numFmtId="0" fontId="12" fillId="7" borderId="68" xfId="0" applyFont="1" applyFill="1" applyBorder="1" applyAlignment="1">
      <alignment vertical="center" wrapText="1"/>
    </xf>
    <xf numFmtId="172" fontId="12" fillId="20" borderId="68" xfId="38" applyNumberFormat="1" applyFont="1" applyFill="1" applyBorder="1" applyAlignment="1">
      <alignment horizontal="left"/>
    </xf>
    <xf numFmtId="0" fontId="12" fillId="20" borderId="74" xfId="1" applyFont="1" applyFill="1" applyBorder="1" applyAlignment="1">
      <alignment horizontal="left" vertical="top"/>
    </xf>
    <xf numFmtId="0" fontId="13" fillId="20" borderId="71" xfId="1" applyFont="1" applyFill="1" applyBorder="1" applyAlignment="1">
      <alignment horizontal="center" vertical="center" wrapText="1" shrinkToFit="1"/>
    </xf>
    <xf numFmtId="0" fontId="13" fillId="20" borderId="68" xfId="1" applyFont="1" applyFill="1" applyBorder="1" applyAlignment="1">
      <alignment horizontal="center" vertical="center" wrapText="1" shrinkToFit="1"/>
    </xf>
    <xf numFmtId="0" fontId="13" fillId="20" borderId="68" xfId="1" applyFont="1" applyFill="1" applyBorder="1" applyAlignment="1">
      <alignment horizontal="center" vertical="center" wrapText="1"/>
    </xf>
    <xf numFmtId="0" fontId="13" fillId="20" borderId="70" xfId="1" applyFont="1" applyFill="1" applyBorder="1" applyAlignment="1">
      <alignment horizontal="center" vertical="center" wrapText="1"/>
    </xf>
    <xf numFmtId="0" fontId="12" fillId="11" borderId="74" xfId="1" applyFont="1" applyFill="1" applyBorder="1" applyAlignment="1">
      <alignment horizontal="left" vertical="top"/>
    </xf>
    <xf numFmtId="0" fontId="12" fillId="20" borderId="74" xfId="27" applyFont="1" applyFill="1" applyBorder="1" applyAlignment="1">
      <alignment horizontal="left" vertical="top"/>
    </xf>
    <xf numFmtId="15" fontId="12" fillId="11" borderId="75" xfId="38" quotePrefix="1" applyNumberFormat="1" applyFont="1" applyFill="1" applyBorder="1"/>
    <xf numFmtId="0" fontId="10" fillId="0" borderId="68" xfId="0" applyFont="1" applyBorder="1" applyAlignment="1">
      <alignment horizontal="center" vertical="center"/>
    </xf>
    <xf numFmtId="0" fontId="10" fillId="4" borderId="68" xfId="0" applyFont="1" applyFill="1" applyBorder="1" applyAlignment="1">
      <alignment vertical="center" wrapText="1"/>
    </xf>
    <xf numFmtId="0" fontId="12" fillId="2" borderId="72" xfId="48" applyFont="1" applyFill="1" applyBorder="1" applyAlignment="1">
      <alignment vertical="center"/>
    </xf>
    <xf numFmtId="0" fontId="12" fillId="0" borderId="72" xfId="49" applyFont="1" applyBorder="1" applyAlignment="1">
      <alignment horizontal="left" vertical="center" wrapText="1" indent="1"/>
    </xf>
    <xf numFmtId="173" fontId="12" fillId="0" borderId="74" xfId="26" applyNumberFormat="1" applyFont="1" applyBorder="1"/>
    <xf numFmtId="173" fontId="12" fillId="0" borderId="76" xfId="26" applyNumberFormat="1" applyFont="1" applyBorder="1"/>
    <xf numFmtId="173" fontId="10" fillId="0" borderId="76" xfId="26" applyNumberFormat="1" applyFont="1" applyBorder="1"/>
    <xf numFmtId="173" fontId="10" fillId="0" borderId="75" xfId="26" applyNumberFormat="1" applyFont="1" applyBorder="1"/>
    <xf numFmtId="3" fontId="12" fillId="0" borderId="74" xfId="67" quotePrefix="1" applyFont="1" applyFill="1" applyBorder="1" applyAlignment="1">
      <alignment horizontal="center" vertical="center"/>
      <protection locked="0"/>
    </xf>
    <xf numFmtId="3" fontId="12" fillId="0" borderId="76" xfId="67" quotePrefix="1" applyFont="1" applyFill="1" applyBorder="1" applyAlignment="1">
      <alignment horizontal="center" vertical="center"/>
      <protection locked="0"/>
    </xf>
    <xf numFmtId="3" fontId="10" fillId="0" borderId="76" xfId="67" quotePrefix="1" applyFont="1" applyFill="1" applyBorder="1" applyAlignment="1">
      <alignment horizontal="center" vertical="center"/>
      <protection locked="0"/>
    </xf>
    <xf numFmtId="3" fontId="10" fillId="0" borderId="75" xfId="67" quotePrefix="1" applyFont="1" applyFill="1" applyBorder="1" applyAlignment="1">
      <alignment horizontal="center" vertical="center"/>
      <protection locked="0"/>
    </xf>
    <xf numFmtId="0" fontId="10" fillId="2" borderId="72" xfId="49" applyFont="1" applyFill="1" applyBorder="1" applyAlignment="1">
      <alignment horizontal="left" vertical="center" wrapText="1" indent="1"/>
    </xf>
    <xf numFmtId="0" fontId="12" fillId="2" borderId="74" xfId="49" applyFont="1" applyFill="1" applyBorder="1" applyAlignment="1">
      <alignment vertical="center" wrapText="1"/>
    </xf>
    <xf numFmtId="0" fontId="12" fillId="2" borderId="75" xfId="49" applyFont="1" applyFill="1" applyBorder="1" applyAlignment="1">
      <alignment vertical="center" wrapText="1"/>
    </xf>
    <xf numFmtId="0" fontId="12" fillId="2" borderId="72" xfId="66" applyFont="1" applyFill="1" applyBorder="1" applyAlignment="1">
      <alignment horizontal="center" vertical="center" wrapText="1"/>
    </xf>
    <xf numFmtId="0" fontId="12" fillId="0" borderId="74" xfId="49" applyFont="1" applyBorder="1" applyAlignment="1">
      <alignment horizontal="left" vertical="center" wrapText="1" indent="1"/>
    </xf>
    <xf numFmtId="173" fontId="12" fillId="0" borderId="75" xfId="26" applyNumberFormat="1" applyFont="1" applyBorder="1"/>
    <xf numFmtId="3" fontId="12" fillId="0" borderId="74" xfId="67" quotePrefix="1" applyFont="1" applyFill="1" applyBorder="1" applyAlignment="1" applyProtection="1">
      <alignment horizontal="center" vertical="center"/>
    </xf>
    <xf numFmtId="3" fontId="12" fillId="0" borderId="76" xfId="67" quotePrefix="1" applyFont="1" applyFill="1" applyBorder="1" applyAlignment="1" applyProtection="1">
      <alignment horizontal="center" vertical="center"/>
    </xf>
    <xf numFmtId="3" fontId="12" fillId="0" borderId="75" xfId="67" quotePrefix="1" applyFont="1" applyFill="1" applyBorder="1" applyAlignment="1" applyProtection="1">
      <alignment horizontal="center" vertical="center"/>
    </xf>
    <xf numFmtId="0" fontId="12" fillId="2" borderId="72" xfId="48" applyFont="1" applyFill="1" applyBorder="1" applyAlignment="1">
      <alignment vertical="center" wrapText="1"/>
    </xf>
    <xf numFmtId="0" fontId="12" fillId="9" borderId="74" xfId="49" applyFont="1" applyFill="1" applyBorder="1" applyAlignment="1">
      <alignment horizontal="left" vertical="center" wrapText="1" indent="1"/>
    </xf>
    <xf numFmtId="3" fontId="12" fillId="0" borderId="72" xfId="0" applyNumberFormat="1" applyFont="1" applyBorder="1"/>
    <xf numFmtId="3" fontId="12" fillId="0" borderId="75" xfId="0" applyNumberFormat="1" applyFont="1" applyBorder="1"/>
    <xf numFmtId="3" fontId="12" fillId="0" borderId="72" xfId="67" quotePrefix="1" applyFont="1" applyFill="1" applyBorder="1" applyAlignment="1" applyProtection="1">
      <alignment horizontal="center" vertical="center"/>
    </xf>
    <xf numFmtId="0" fontId="10" fillId="0" borderId="74" xfId="49" applyFont="1" applyBorder="1" applyAlignment="1">
      <alignment horizontal="left" vertical="center" wrapText="1" indent="3"/>
    </xf>
    <xf numFmtId="3" fontId="10" fillId="0" borderId="74" xfId="0" applyNumberFormat="1" applyFont="1" applyBorder="1"/>
    <xf numFmtId="3" fontId="10" fillId="0" borderId="72" xfId="0" applyNumberFormat="1" applyFont="1" applyBorder="1"/>
    <xf numFmtId="3" fontId="10" fillId="0" borderId="74" xfId="67" quotePrefix="1" applyFont="1" applyFill="1" applyBorder="1" applyAlignment="1" applyProtection="1">
      <alignment horizontal="center" vertical="center"/>
    </xf>
    <xf numFmtId="3" fontId="10" fillId="0" borderId="72" xfId="67" quotePrefix="1" applyFont="1" applyFill="1" applyBorder="1" applyAlignment="1" applyProtection="1">
      <alignment horizontal="center" vertical="center"/>
    </xf>
    <xf numFmtId="0" fontId="12" fillId="20" borderId="74" xfId="0" applyFont="1" applyFill="1" applyBorder="1" applyAlignment="1">
      <alignment horizontal="left" vertical="top"/>
    </xf>
    <xf numFmtId="0" fontId="12" fillId="20" borderId="75" xfId="0" applyFont="1" applyFill="1" applyBorder="1"/>
    <xf numFmtId="0" fontId="12" fillId="20" borderId="68" xfId="0" quotePrefix="1" applyFont="1" applyFill="1" applyBorder="1" applyAlignment="1">
      <alignment horizontal="center" vertical="center" wrapText="1"/>
    </xf>
    <xf numFmtId="0" fontId="12" fillId="20" borderId="73" xfId="0" quotePrefix="1" applyFont="1" applyFill="1" applyBorder="1" applyAlignment="1">
      <alignment horizontal="left" wrapText="1"/>
    </xf>
    <xf numFmtId="0" fontId="10" fillId="0" borderId="68" xfId="0" applyFont="1" applyBorder="1" applyAlignment="1">
      <alignment horizontal="center"/>
    </xf>
    <xf numFmtId="0" fontId="16" fillId="20" borderId="70" xfId="0" applyFont="1" applyFill="1" applyBorder="1" applyAlignment="1">
      <alignment wrapText="1"/>
    </xf>
    <xf numFmtId="0" fontId="12" fillId="20" borderId="68" xfId="0" quotePrefix="1" applyFont="1" applyFill="1" applyBorder="1" applyAlignment="1">
      <alignment horizontal="left" wrapText="1"/>
    </xf>
    <xf numFmtId="0" fontId="10" fillId="20" borderId="70" xfId="0" applyFont="1" applyFill="1" applyBorder="1"/>
    <xf numFmtId="0" fontId="10" fillId="20" borderId="73" xfId="0" applyFont="1" applyFill="1" applyBorder="1"/>
    <xf numFmtId="0" fontId="12" fillId="20" borderId="68" xfId="0" quotePrefix="1" applyFont="1" applyFill="1" applyBorder="1" applyAlignment="1">
      <alignment horizontal="center" wrapText="1"/>
    </xf>
    <xf numFmtId="0" fontId="10" fillId="20" borderId="68" xfId="0" applyFont="1" applyFill="1" applyBorder="1" applyAlignment="1">
      <alignment horizontal="center" vertical="center"/>
    </xf>
    <xf numFmtId="0" fontId="10" fillId="0" borderId="68" xfId="0" applyFont="1" applyBorder="1" applyAlignment="1">
      <alignment horizontal="right"/>
    </xf>
    <xf numFmtId="0" fontId="10" fillId="0" borderId="68" xfId="0" applyFont="1" applyBorder="1" applyAlignment="1">
      <alignment horizontal="justify" vertical="center" wrapText="1"/>
    </xf>
    <xf numFmtId="3" fontId="19" fillId="0" borderId="68" xfId="0" applyNumberFormat="1" applyFont="1" applyBorder="1" applyAlignment="1">
      <alignment horizontal="right" vertical="center" wrapText="1"/>
    </xf>
    <xf numFmtId="3" fontId="10" fillId="0" borderId="68" xfId="0" applyNumberFormat="1" applyFont="1" applyBorder="1" applyAlignment="1">
      <alignment horizontal="right" vertical="center" wrapText="1"/>
    </xf>
    <xf numFmtId="0" fontId="10" fillId="0" borderId="68" xfId="0" applyFont="1" applyBorder="1" applyAlignment="1">
      <alignment horizontal="right" vertical="center"/>
    </xf>
    <xf numFmtId="0" fontId="12" fillId="0" borderId="68" xfId="0" applyFont="1" applyBorder="1" applyAlignment="1">
      <alignment horizontal="justify" vertical="center" wrapText="1"/>
    </xf>
    <xf numFmtId="3" fontId="12" fillId="0" borderId="68" xfId="0" applyNumberFormat="1" applyFont="1" applyBorder="1" applyAlignment="1">
      <alignment horizontal="right" vertical="center" wrapText="1"/>
    </xf>
    <xf numFmtId="0" fontId="12" fillId="0" borderId="68" xfId="0" applyFont="1" applyBorder="1" applyAlignment="1">
      <alignment horizontal="right"/>
    </xf>
    <xf numFmtId="0" fontId="19" fillId="0" borderId="68" xfId="0" applyFont="1" applyBorder="1" applyAlignment="1">
      <alignment horizontal="right" vertical="center"/>
    </xf>
    <xf numFmtId="3" fontId="19" fillId="0" borderId="68" xfId="0" applyNumberFormat="1" applyFont="1" applyBorder="1" applyAlignment="1">
      <alignment horizontal="right" vertical="center"/>
    </xf>
    <xf numFmtId="3" fontId="10" fillId="0" borderId="68" xfId="0" applyNumberFormat="1" applyFont="1" applyBorder="1" applyAlignment="1">
      <alignment horizontal="right" wrapText="1"/>
    </xf>
    <xf numFmtId="0" fontId="19" fillId="0" borderId="68" xfId="0" applyFont="1" applyBorder="1" applyAlignment="1">
      <alignment horizontal="right" vertical="center" wrapText="1"/>
    </xf>
    <xf numFmtId="0" fontId="85" fillId="0" borderId="68" xfId="0" applyFont="1" applyBorder="1" applyAlignment="1">
      <alignment horizontal="justify" vertical="center" wrapText="1"/>
    </xf>
    <xf numFmtId="0" fontId="12" fillId="0" borderId="68" xfId="0" applyFont="1" applyBorder="1"/>
    <xf numFmtId="3" fontId="10" fillId="0" borderId="68" xfId="0" applyNumberFormat="1" applyFont="1" applyBorder="1" applyAlignment="1">
      <alignment horizontal="center" vertical="center" wrapText="1"/>
    </xf>
    <xf numFmtId="3" fontId="10" fillId="0" borderId="68" xfId="0" applyNumberFormat="1" applyFont="1" applyBorder="1" applyAlignment="1">
      <alignment horizontal="center" wrapText="1"/>
    </xf>
    <xf numFmtId="165" fontId="10" fillId="0" borderId="68" xfId="0" applyNumberFormat="1" applyFont="1" applyBorder="1" applyAlignment="1">
      <alignment horizontal="right" vertical="center" wrapText="1"/>
    </xf>
    <xf numFmtId="165" fontId="12" fillId="0" borderId="68" xfId="0" applyNumberFormat="1" applyFont="1" applyBorder="1" applyAlignment="1">
      <alignment horizontal="right" vertical="center" wrapText="1"/>
    </xf>
    <xf numFmtId="165" fontId="10" fillId="0" borderId="68" xfId="0" applyNumberFormat="1" applyFont="1" applyBorder="1" applyAlignment="1">
      <alignment horizontal="right" wrapText="1"/>
    </xf>
    <xf numFmtId="0" fontId="23" fillId="0" borderId="68" xfId="0" applyFont="1" applyBorder="1" applyAlignment="1">
      <alignment horizontal="left" vertical="center"/>
    </xf>
    <xf numFmtId="0" fontId="10" fillId="0" borderId="68" xfId="0" applyFont="1" applyBorder="1" applyAlignment="1">
      <alignment horizontal="right" vertical="center" wrapText="1"/>
    </xf>
    <xf numFmtId="3" fontId="10" fillId="0" borderId="68" xfId="0" applyNumberFormat="1" applyFont="1" applyBorder="1" applyAlignment="1">
      <alignment horizontal="right"/>
    </xf>
    <xf numFmtId="0" fontId="15" fillId="0" borderId="68" xfId="0" applyFont="1" applyBorder="1" applyAlignment="1">
      <alignment horizontal="center" vertical="center" wrapText="1"/>
    </xf>
    <xf numFmtId="0" fontId="24" fillId="0" borderId="68" xfId="0" applyFont="1" applyBorder="1" applyAlignment="1">
      <alignment horizontal="center" vertical="center" wrapText="1"/>
    </xf>
    <xf numFmtId="0" fontId="16" fillId="11" borderId="68" xfId="0" applyFont="1" applyFill="1" applyBorder="1" applyAlignment="1">
      <alignment horizontal="center" vertical="center" wrapText="1"/>
    </xf>
    <xf numFmtId="0" fontId="16" fillId="20" borderId="72" xfId="0" applyFont="1" applyFill="1" applyBorder="1" applyAlignment="1">
      <alignment horizontal="center" vertical="center" wrapText="1"/>
    </xf>
    <xf numFmtId="0" fontId="54" fillId="20" borderId="72" xfId="0" applyFont="1" applyFill="1" applyBorder="1" applyAlignment="1">
      <alignment horizontal="center" vertical="center" wrapText="1"/>
    </xf>
    <xf numFmtId="0" fontId="15" fillId="0" borderId="68" xfId="0" applyFont="1" applyBorder="1" applyAlignment="1">
      <alignment vertical="center" wrapText="1"/>
    </xf>
    <xf numFmtId="3" fontId="15" fillId="0" borderId="68" xfId="0" applyNumberFormat="1" applyFont="1" applyBorder="1" applyAlignment="1">
      <alignment vertical="center" wrapText="1"/>
    </xf>
    <xf numFmtId="0" fontId="24" fillId="0" borderId="68" xfId="0" applyFont="1" applyBorder="1" applyAlignment="1">
      <alignment vertical="center" wrapText="1"/>
    </xf>
    <xf numFmtId="3" fontId="24" fillId="0" borderId="68" xfId="0" applyNumberFormat="1" applyFont="1" applyBorder="1" applyAlignment="1">
      <alignment vertical="center" wrapText="1"/>
    </xf>
    <xf numFmtId="173" fontId="24" fillId="0" borderId="68" xfId="26" applyNumberFormat="1" applyFont="1" applyFill="1" applyBorder="1" applyAlignment="1">
      <alignment vertical="center" wrapText="1"/>
    </xf>
    <xf numFmtId="0" fontId="16" fillId="0" borderId="68" xfId="0" applyFont="1" applyBorder="1" applyAlignment="1">
      <alignment vertical="center" wrapText="1"/>
    </xf>
    <xf numFmtId="3" fontId="16" fillId="0" borderId="68" xfId="0" applyNumberFormat="1" applyFont="1" applyBorder="1" applyAlignment="1">
      <alignment vertical="center" wrapText="1"/>
    </xf>
    <xf numFmtId="0" fontId="40" fillId="0" borderId="68" xfId="0" applyFont="1" applyBorder="1" applyAlignment="1">
      <alignment vertical="center" wrapText="1"/>
    </xf>
    <xf numFmtId="49" fontId="77" fillId="20" borderId="74" xfId="1" applyNumberFormat="1" applyFont="1" applyFill="1" applyBorder="1" applyAlignment="1">
      <alignment vertical="center"/>
    </xf>
    <xf numFmtId="49" fontId="77" fillId="20" borderId="76" xfId="1" applyNumberFormat="1" applyFont="1" applyFill="1" applyBorder="1" applyAlignment="1">
      <alignment vertical="center" wrapText="1"/>
    </xf>
    <xf numFmtId="49" fontId="77" fillId="20" borderId="75" xfId="1" applyNumberFormat="1" applyFont="1" applyFill="1" applyBorder="1" applyAlignment="1">
      <alignment vertical="center" wrapText="1"/>
    </xf>
    <xf numFmtId="0" fontId="78" fillId="0" borderId="68" xfId="1" applyFont="1" applyBorder="1" applyAlignment="1">
      <alignment horizontal="right"/>
    </xf>
    <xf numFmtId="0" fontId="78" fillId="0" borderId="68" xfId="1" applyFont="1" applyBorder="1" applyAlignment="1">
      <alignment horizontal="left" wrapText="1"/>
    </xf>
    <xf numFmtId="0" fontId="78" fillId="0" borderId="68" xfId="1" applyFont="1" applyBorder="1" applyAlignment="1">
      <alignment horizontal="center"/>
    </xf>
    <xf numFmtId="0" fontId="78" fillId="9" borderId="68" xfId="1" applyFont="1" applyFill="1" applyBorder="1" applyAlignment="1">
      <alignment horizontal="center"/>
    </xf>
    <xf numFmtId="0" fontId="77" fillId="0" borderId="68" xfId="1" applyFont="1" applyBorder="1" applyAlignment="1">
      <alignment horizontal="left" wrapText="1"/>
    </xf>
    <xf numFmtId="0" fontId="79" fillId="0" borderId="68" xfId="1" applyFont="1" applyBorder="1" applyAlignment="1">
      <alignment horizontal="center"/>
    </xf>
    <xf numFmtId="0" fontId="79" fillId="9" borderId="68" xfId="1" applyFont="1" applyFill="1" applyBorder="1" applyAlignment="1">
      <alignment horizontal="center"/>
    </xf>
    <xf numFmtId="0" fontId="78" fillId="0" borderId="68" xfId="1" applyFont="1" applyBorder="1" applyAlignment="1">
      <alignment horizontal="center" wrapText="1"/>
    </xf>
    <xf numFmtId="0" fontId="78" fillId="9" borderId="68" xfId="1" applyFont="1" applyFill="1" applyBorder="1" applyAlignment="1">
      <alignment horizontal="center" wrapText="1"/>
    </xf>
    <xf numFmtId="3" fontId="78" fillId="9" borderId="68" xfId="1" applyNumberFormat="1" applyFont="1" applyFill="1" applyBorder="1" applyAlignment="1">
      <alignment horizontal="center"/>
    </xf>
    <xf numFmtId="9" fontId="78" fillId="9" borderId="68" xfId="1" applyNumberFormat="1" applyFont="1" applyFill="1" applyBorder="1" applyAlignment="1">
      <alignment horizontal="center"/>
    </xf>
    <xf numFmtId="182" fontId="78" fillId="9" borderId="68" xfId="1" applyNumberFormat="1" applyFont="1" applyFill="1" applyBorder="1" applyAlignment="1">
      <alignment horizontal="center"/>
    </xf>
    <xf numFmtId="182" fontId="78" fillId="0" borderId="68" xfId="1" applyNumberFormat="1" applyFont="1" applyBorder="1" applyAlignment="1">
      <alignment horizontal="center"/>
    </xf>
    <xf numFmtId="14" fontId="78" fillId="0" borderId="68" xfId="1" applyNumberFormat="1" applyFont="1" applyBorder="1" applyAlignment="1">
      <alignment horizontal="center" wrapText="1"/>
    </xf>
    <xf numFmtId="14" fontId="78" fillId="9" borderId="68" xfId="1" applyNumberFormat="1" applyFont="1" applyFill="1" applyBorder="1" applyAlignment="1">
      <alignment horizontal="center" wrapText="1"/>
    </xf>
    <xf numFmtId="0" fontId="80" fillId="0" borderId="68" xfId="1" applyFont="1" applyBorder="1" applyAlignment="1">
      <alignment horizontal="left" wrapText="1"/>
    </xf>
    <xf numFmtId="0" fontId="53" fillId="0" borderId="68" xfId="44" applyFont="1" applyBorder="1" applyAlignment="1">
      <alignment horizontal="center" vertical="center"/>
    </xf>
    <xf numFmtId="0" fontId="12" fillId="20" borderId="68" xfId="48" applyFont="1" applyFill="1" applyBorder="1" applyAlignment="1">
      <alignment horizontal="center" vertical="center" wrapText="1"/>
    </xf>
    <xf numFmtId="15" fontId="12" fillId="20" borderId="68" xfId="50" quotePrefix="1" applyNumberFormat="1" applyFont="1" applyFill="1" applyBorder="1" applyAlignment="1">
      <alignment horizontal="center" vertical="top" wrapText="1"/>
    </xf>
    <xf numFmtId="3" fontId="10" fillId="2" borderId="73" xfId="5" applyFont="1" applyFill="1" applyBorder="1" applyAlignment="1">
      <alignment horizontal="center" vertical="top"/>
      <protection locked="0"/>
    </xf>
    <xf numFmtId="0" fontId="10" fillId="0" borderId="68" xfId="4" quotePrefix="1" applyFont="1" applyBorder="1" applyAlignment="1">
      <alignment horizontal="center" vertical="center"/>
    </xf>
    <xf numFmtId="0" fontId="10" fillId="0" borderId="68" xfId="4" applyFont="1" applyBorder="1" applyAlignment="1">
      <alignment horizontal="left" vertical="center" wrapText="1" indent="1"/>
    </xf>
    <xf numFmtId="3" fontId="10" fillId="9" borderId="68" xfId="5" applyFont="1" applyFill="1" applyBorder="1" applyAlignment="1">
      <alignment horizontal="center" vertical="center"/>
      <protection locked="0"/>
    </xf>
    <xf numFmtId="49" fontId="10" fillId="0" borderId="68" xfId="4" quotePrefix="1" applyNumberFormat="1" applyFont="1" applyBorder="1" applyAlignment="1">
      <alignment horizontal="center" vertical="center"/>
    </xf>
    <xf numFmtId="0" fontId="10" fillId="0" borderId="68" xfId="4" applyFont="1" applyBorder="1" applyAlignment="1">
      <alignment horizontal="left" vertical="center" wrapText="1" indent="3"/>
    </xf>
    <xf numFmtId="165" fontId="10" fillId="0" borderId="68" xfId="5" applyNumberFormat="1" applyFont="1" applyFill="1" applyBorder="1" applyAlignment="1">
      <alignment horizontal="center" vertical="center"/>
      <protection locked="0"/>
    </xf>
    <xf numFmtId="165" fontId="10" fillId="9" borderId="68" xfId="5" applyNumberFormat="1" applyFont="1" applyFill="1" applyBorder="1" applyAlignment="1">
      <alignment horizontal="center" vertical="center"/>
      <protection locked="0"/>
    </xf>
    <xf numFmtId="3" fontId="10" fillId="0" borderId="68" xfId="5" applyFont="1" applyFill="1" applyBorder="1" applyAlignment="1">
      <alignment horizontal="center" vertical="center"/>
      <protection locked="0"/>
    </xf>
    <xf numFmtId="0" fontId="12" fillId="20" borderId="68" xfId="64" applyFont="1" applyFill="1" applyBorder="1" applyAlignment="1">
      <alignment horizontal="center" vertical="center" wrapText="1"/>
    </xf>
    <xf numFmtId="0" fontId="10" fillId="20" borderId="68" xfId="4" quotePrefix="1" applyFont="1" applyFill="1" applyBorder="1" applyAlignment="1">
      <alignment horizontal="center" vertical="center"/>
    </xf>
    <xf numFmtId="49" fontId="0" fillId="0" borderId="68" xfId="0" applyNumberFormat="1" applyBorder="1" applyAlignment="1">
      <alignment horizontal="center" vertical="center" wrapText="1"/>
    </xf>
    <xf numFmtId="0" fontId="12" fillId="2" borderId="68" xfId="0" applyFont="1" applyFill="1" applyBorder="1" applyAlignment="1">
      <alignment horizontal="left" vertical="center" wrapText="1"/>
    </xf>
    <xf numFmtId="0" fontId="9" fillId="26" borderId="68" xfId="0" applyFont="1" applyFill="1" applyBorder="1" applyAlignment="1">
      <alignment horizontal="center" vertical="center"/>
    </xf>
    <xf numFmtId="0" fontId="12" fillId="20" borderId="74" xfId="48" quotePrefix="1" applyFont="1" applyFill="1" applyBorder="1" applyAlignment="1"/>
    <xf numFmtId="0" fontId="12" fillId="20" borderId="75" xfId="48" applyFont="1" applyFill="1" applyBorder="1" applyAlignment="1"/>
    <xf numFmtId="0" fontId="13" fillId="0" borderId="72" xfId="0" applyFont="1" applyBorder="1" applyAlignment="1">
      <alignment horizontal="center" vertical="center" wrapText="1"/>
    </xf>
    <xf numFmtId="0" fontId="9" fillId="0" borderId="68" xfId="0" applyFont="1" applyBorder="1" applyAlignment="1">
      <alignment horizontal="left" vertical="center" wrapText="1" indent="1"/>
    </xf>
    <xf numFmtId="3" fontId="9" fillId="0" borderId="68" xfId="0" applyNumberFormat="1" applyFont="1" applyBorder="1" applyAlignment="1">
      <alignment horizontal="right" vertical="center" wrapText="1"/>
    </xf>
    <xf numFmtId="0" fontId="9" fillId="26" borderId="68" xfId="0" applyFont="1" applyFill="1" applyBorder="1" applyAlignment="1">
      <alignment horizontal="left" vertical="center" wrapText="1" indent="1"/>
    </xf>
    <xf numFmtId="0" fontId="13" fillId="26" borderId="68" xfId="0" applyFont="1" applyFill="1" applyBorder="1" applyAlignment="1">
      <alignment horizontal="left" vertical="center" wrapText="1"/>
    </xf>
    <xf numFmtId="3" fontId="9" fillId="0" borderId="68" xfId="26" applyNumberFormat="1" applyFont="1" applyFill="1" applyBorder="1" applyAlignment="1">
      <alignment horizontal="right" vertical="center" wrapText="1"/>
    </xf>
    <xf numFmtId="0" fontId="12" fillId="26" borderId="68" xfId="0" applyFont="1" applyFill="1" applyBorder="1" applyAlignment="1">
      <alignment horizontal="left" vertical="center" wrapText="1"/>
    </xf>
    <xf numFmtId="0" fontId="10" fillId="0" borderId="68" xfId="0" applyFont="1" applyBorder="1" applyAlignment="1">
      <alignment horizontal="left" vertical="center" wrapText="1" indent="1"/>
    </xf>
    <xf numFmtId="3" fontId="67" fillId="0" borderId="68" xfId="0" applyNumberFormat="1" applyFont="1" applyBorder="1" applyAlignment="1">
      <alignment horizontal="right" vertical="center" wrapText="1"/>
    </xf>
    <xf numFmtId="3" fontId="23" fillId="0" borderId="68" xfId="0" applyNumberFormat="1" applyFont="1" applyBorder="1" applyAlignment="1">
      <alignment horizontal="right" vertical="center" wrapText="1"/>
    </xf>
    <xf numFmtId="0" fontId="12" fillId="26" borderId="68" xfId="0" applyFont="1" applyFill="1" applyBorder="1" applyAlignment="1">
      <alignment horizontal="center" vertical="center" wrapText="1"/>
    </xf>
    <xf numFmtId="0" fontId="9" fillId="0" borderId="68" xfId="0" applyFont="1" applyBorder="1" applyAlignment="1">
      <alignment horizontal="left" vertical="center" wrapText="1" indent="3"/>
    </xf>
    <xf numFmtId="165" fontId="9" fillId="0" borderId="68" xfId="0" applyNumberFormat="1" applyFont="1" applyBorder="1" applyAlignment="1">
      <alignment horizontal="right" vertical="center" wrapText="1"/>
    </xf>
    <xf numFmtId="165" fontId="19" fillId="0" borderId="68" xfId="0" applyNumberFormat="1" applyFont="1" applyBorder="1" applyAlignment="1">
      <alignment horizontal="right" vertical="center" wrapText="1"/>
    </xf>
    <xf numFmtId="0" fontId="9" fillId="9" borderId="68" xfId="0" applyFont="1" applyFill="1" applyBorder="1" applyAlignment="1">
      <alignment horizontal="left" vertical="center" wrapText="1" indent="3"/>
    </xf>
    <xf numFmtId="0" fontId="9" fillId="0" borderId="68" xfId="0" applyFont="1" applyBorder="1" applyAlignment="1">
      <alignment horizontal="left" vertical="center" wrapText="1"/>
    </xf>
    <xf numFmtId="0" fontId="12" fillId="20" borderId="68" xfId="1" applyFont="1" applyFill="1" applyBorder="1" applyAlignment="1">
      <alignment horizontal="left"/>
    </xf>
    <xf numFmtId="0" fontId="13" fillId="0" borderId="68" xfId="0" applyFont="1" applyBorder="1"/>
    <xf numFmtId="0" fontId="9" fillId="20" borderId="68" xfId="0" applyFont="1" applyFill="1" applyBorder="1" applyAlignment="1">
      <alignment horizontal="center" vertical="center" wrapText="1"/>
    </xf>
    <xf numFmtId="0" fontId="9" fillId="0" borderId="68" xfId="0" quotePrefix="1" applyFont="1" applyBorder="1" applyAlignment="1">
      <alignment horizontal="center" vertical="center"/>
    </xf>
    <xf numFmtId="10" fontId="10" fillId="0" borderId="68" xfId="3" applyNumberFormat="1" applyFont="1" applyFill="1" applyBorder="1" applyAlignment="1" applyProtection="1">
      <alignment horizontal="right" vertical="center" wrapText="1"/>
      <protection locked="0"/>
    </xf>
    <xf numFmtId="0" fontId="13" fillId="20" borderId="68" xfId="0" applyFont="1" applyFill="1" applyBorder="1" applyAlignment="1">
      <alignment horizontal="center" vertical="center"/>
    </xf>
    <xf numFmtId="0" fontId="12" fillId="20" borderId="68" xfId="0" quotePrefix="1" applyFont="1" applyFill="1" applyBorder="1" applyAlignment="1">
      <alignment horizontal="center" vertical="center"/>
    </xf>
    <xf numFmtId="0" fontId="15" fillId="4" borderId="68" xfId="7" applyFont="1" applyFill="1" applyBorder="1" applyAlignment="1">
      <alignment horizontal="center" vertical="center" wrapText="1"/>
    </xf>
    <xf numFmtId="0" fontId="15" fillId="0" borderId="68" xfId="7" applyFont="1" applyBorder="1" applyAlignment="1">
      <alignment horizontal="center" vertical="center" wrapText="1"/>
    </xf>
    <xf numFmtId="3" fontId="10" fillId="0" borderId="68" xfId="0" quotePrefix="1" applyNumberFormat="1" applyFont="1" applyBorder="1" applyAlignment="1">
      <alignment vertical="center" wrapText="1"/>
    </xf>
    <xf numFmtId="0" fontId="16" fillId="0" borderId="68" xfId="7" applyFont="1" applyBorder="1" applyAlignment="1">
      <alignment horizontal="center" vertical="center" wrapText="1"/>
    </xf>
    <xf numFmtId="0" fontId="16" fillId="0" borderId="68" xfId="7" applyFont="1" applyBorder="1" applyAlignment="1">
      <alignment vertical="center" wrapText="1"/>
    </xf>
    <xf numFmtId="3" fontId="13" fillId="0" borderId="68" xfId="7" quotePrefix="1" applyNumberFormat="1" applyFont="1" applyBorder="1" applyAlignment="1">
      <alignment vertical="center"/>
    </xf>
    <xf numFmtId="0" fontId="10" fillId="8" borderId="68" xfId="7" applyFont="1" applyFill="1" applyBorder="1"/>
    <xf numFmtId="0" fontId="10" fillId="0" borderId="68" xfId="7" applyFont="1" applyBorder="1" applyAlignment="1">
      <alignment horizontal="center" vertical="center"/>
    </xf>
    <xf numFmtId="0" fontId="10" fillId="0" borderId="68" xfId="7" applyFont="1" applyBorder="1" applyAlignment="1">
      <alignment vertical="center" wrapText="1"/>
    </xf>
    <xf numFmtId="3" fontId="10" fillId="0" borderId="68" xfId="7" quotePrefix="1" applyNumberFormat="1" applyFont="1" applyBorder="1" applyAlignment="1">
      <alignment vertical="center"/>
    </xf>
    <xf numFmtId="0" fontId="10" fillId="4" borderId="68" xfId="7" applyFont="1" applyFill="1" applyBorder="1" applyAlignment="1">
      <alignment horizontal="center" vertical="center" wrapText="1"/>
    </xf>
    <xf numFmtId="0" fontId="10" fillId="4" borderId="68" xfId="7" applyFont="1" applyFill="1" applyBorder="1" applyAlignment="1">
      <alignment vertical="center" wrapText="1"/>
    </xf>
    <xf numFmtId="0" fontId="10" fillId="0" borderId="68" xfId="7" applyFont="1" applyBorder="1" applyAlignment="1">
      <alignment horizontal="center"/>
    </xf>
    <xf numFmtId="0" fontId="12" fillId="0" borderId="68" xfId="7" applyFont="1" applyBorder="1" applyAlignment="1">
      <alignment horizontal="justify" vertical="top"/>
    </xf>
    <xf numFmtId="3" fontId="12" fillId="0" borderId="68" xfId="7" quotePrefix="1" applyNumberFormat="1" applyFont="1" applyBorder="1" applyAlignment="1">
      <alignment vertical="center" wrapText="1"/>
    </xf>
    <xf numFmtId="0" fontId="10" fillId="0" borderId="68" xfId="7" applyFont="1" applyBorder="1" applyAlignment="1">
      <alignment horizontal="center" vertical="center" wrapText="1"/>
    </xf>
    <xf numFmtId="0" fontId="10" fillId="0" borderId="68" xfId="7" applyFont="1" applyBorder="1" applyAlignment="1">
      <alignment horizontal="justify" vertical="top"/>
    </xf>
    <xf numFmtId="0" fontId="10" fillId="0" borderId="68" xfId="7" quotePrefix="1" applyFont="1" applyBorder="1" applyAlignment="1">
      <alignment vertical="center" wrapText="1"/>
    </xf>
    <xf numFmtId="0" fontId="10" fillId="0" borderId="68" xfId="7" applyFont="1" applyBorder="1" applyAlignment="1">
      <alignment horizontal="left" vertical="center" wrapText="1" indent="1"/>
    </xf>
    <xf numFmtId="0" fontId="10" fillId="2" borderId="68" xfId="7" applyFont="1" applyFill="1" applyBorder="1" applyAlignment="1">
      <alignment horizontal="center" vertical="center"/>
    </xf>
    <xf numFmtId="0" fontId="12" fillId="2" borderId="68" xfId="7" applyFont="1" applyFill="1" applyBorder="1" applyAlignment="1">
      <alignment horizontal="justify" vertical="center"/>
    </xf>
    <xf numFmtId="3" fontId="10" fillId="0" borderId="68" xfId="7" quotePrefix="1" applyNumberFormat="1" applyFont="1" applyBorder="1" applyAlignment="1">
      <alignment vertical="center" wrapText="1"/>
    </xf>
    <xf numFmtId="0" fontId="12" fillId="2" borderId="68" xfId="7" applyFont="1" applyFill="1" applyBorder="1" applyAlignment="1">
      <alignment horizontal="justify" vertical="top"/>
    </xf>
    <xf numFmtId="0" fontId="12" fillId="3" borderId="68" xfId="7" applyFont="1" applyFill="1" applyBorder="1" applyAlignment="1">
      <alignment horizontal="justify" vertical="top"/>
    </xf>
    <xf numFmtId="3" fontId="12" fillId="3" borderId="68" xfId="7" quotePrefix="1" applyNumberFormat="1" applyFont="1" applyFill="1" applyBorder="1" applyAlignment="1">
      <alignment vertical="center"/>
    </xf>
    <xf numFmtId="0" fontId="10" fillId="0" borderId="68" xfId="7" applyFont="1" applyBorder="1" applyAlignment="1">
      <alignment horizontal="justify" vertical="center"/>
    </xf>
    <xf numFmtId="0" fontId="10" fillId="0" borderId="68" xfId="0" applyFont="1" applyBorder="1" applyAlignment="1">
      <alignment horizontal="justify" vertical="top" wrapText="1"/>
    </xf>
    <xf numFmtId="0" fontId="10" fillId="0" borderId="68" xfId="7" applyFont="1" applyBorder="1" applyAlignment="1">
      <alignment horizontal="justify" vertical="top" wrapText="1"/>
    </xf>
    <xf numFmtId="0" fontId="10" fillId="0" borderId="68" xfId="0" applyFont="1" applyBorder="1" applyAlignment="1">
      <alignment horizontal="justify" vertical="top"/>
    </xf>
    <xf numFmtId="0" fontId="10" fillId="2" borderId="68" xfId="7" applyFont="1" applyFill="1" applyBorder="1" applyAlignment="1">
      <alignment horizontal="justify" vertical="center"/>
    </xf>
    <xf numFmtId="0" fontId="10" fillId="2" borderId="68" xfId="7" applyFont="1" applyFill="1" applyBorder="1" applyAlignment="1">
      <alignment horizontal="justify" vertical="top"/>
    </xf>
    <xf numFmtId="3" fontId="10" fillId="2" borderId="68" xfId="7" quotePrefix="1" applyNumberFormat="1" applyFont="1" applyFill="1" applyBorder="1" applyAlignment="1">
      <alignment vertical="center" wrapText="1"/>
    </xf>
    <xf numFmtId="0" fontId="12" fillId="0" borderId="68" xfId="7" applyFont="1" applyBorder="1"/>
    <xf numFmtId="3" fontId="12" fillId="0" borderId="68" xfId="7" quotePrefix="1" applyNumberFormat="1" applyFont="1" applyBorder="1" applyAlignment="1">
      <alignment vertical="center"/>
    </xf>
    <xf numFmtId="0" fontId="12" fillId="0" borderId="68" xfId="0" applyFont="1" applyBorder="1" applyAlignment="1">
      <alignment horizontal="justify" vertical="top"/>
    </xf>
    <xf numFmtId="0" fontId="10" fillId="0" borderId="68" xfId="7" applyFont="1" applyBorder="1"/>
    <xf numFmtId="174" fontId="10" fillId="0" borderId="68" xfId="26" applyNumberFormat="1" applyFont="1" applyBorder="1" applyAlignment="1">
      <alignment horizontal="right" vertical="center" wrapText="1"/>
    </xf>
    <xf numFmtId="174" fontId="10" fillId="0" borderId="68" xfId="26" applyNumberFormat="1" applyFont="1" applyFill="1" applyBorder="1" applyAlignment="1">
      <alignment horizontal="right" vertical="center" wrapText="1"/>
    </xf>
    <xf numFmtId="9" fontId="11" fillId="0" borderId="68" xfId="3" applyFont="1" applyFill="1" applyBorder="1" applyAlignment="1">
      <alignment horizontal="right" vertical="center"/>
    </xf>
    <xf numFmtId="0" fontId="10" fillId="0" borderId="68" xfId="7" quotePrefix="1" applyFont="1" applyBorder="1" applyAlignment="1">
      <alignment horizontal="right" vertical="center" wrapText="1"/>
    </xf>
    <xf numFmtId="174" fontId="10" fillId="0" borderId="68" xfId="26" applyNumberFormat="1" applyFont="1" applyFill="1" applyBorder="1" applyAlignment="1">
      <alignment vertical="center" wrapText="1"/>
    </xf>
    <xf numFmtId="0" fontId="13" fillId="20" borderId="68" xfId="7" quotePrefix="1" applyFont="1" applyFill="1" applyBorder="1" applyAlignment="1">
      <alignment horizontal="center" vertical="center"/>
    </xf>
    <xf numFmtId="3" fontId="13" fillId="0" borderId="68" xfId="7" quotePrefix="1" applyNumberFormat="1" applyFont="1" applyBorder="1" applyAlignment="1">
      <alignment vertical="center" wrapText="1"/>
    </xf>
    <xf numFmtId="0" fontId="15" fillId="4" borderId="68" xfId="7" applyFont="1" applyFill="1" applyBorder="1" applyAlignment="1">
      <alignment vertical="center" wrapText="1"/>
    </xf>
    <xf numFmtId="0" fontId="15" fillId="4" borderId="68" xfId="7" applyFont="1" applyFill="1" applyBorder="1" applyAlignment="1">
      <alignment horizontal="left" vertical="center" wrapText="1" indent="1"/>
    </xf>
    <xf numFmtId="3" fontId="9" fillId="0" borderId="68" xfId="7" quotePrefix="1" applyNumberFormat="1" applyFont="1" applyBorder="1" applyAlignment="1">
      <alignment vertical="center"/>
    </xf>
    <xf numFmtId="3" fontId="9" fillId="0" borderId="68" xfId="7" quotePrefix="1" applyNumberFormat="1" applyFont="1" applyBorder="1" applyAlignment="1">
      <alignment vertical="center" wrapText="1"/>
    </xf>
    <xf numFmtId="0" fontId="15" fillId="0" borderId="68" xfId="7" applyFont="1" applyBorder="1" applyAlignment="1">
      <alignment horizontal="left" vertical="center" wrapText="1" indent="1"/>
    </xf>
    <xf numFmtId="49" fontId="12" fillId="20" borderId="73" xfId="1" applyNumberFormat="1" applyFont="1" applyFill="1" applyBorder="1" applyAlignment="1">
      <alignment horizontal="left"/>
    </xf>
    <xf numFmtId="49" fontId="12" fillId="20" borderId="73" xfId="1" quotePrefix="1" applyNumberFormat="1" applyFont="1" applyFill="1" applyBorder="1" applyAlignment="1">
      <alignment horizontal="center"/>
    </xf>
    <xf numFmtId="49" fontId="12" fillId="20" borderId="73" xfId="1" applyNumberFormat="1" applyFont="1" applyFill="1" applyBorder="1" applyAlignment="1">
      <alignment horizontal="center"/>
    </xf>
    <xf numFmtId="0" fontId="13" fillId="20" borderId="76" xfId="1" applyFont="1" applyFill="1" applyBorder="1" applyAlignment="1">
      <alignment vertical="center" shrinkToFit="1"/>
    </xf>
    <xf numFmtId="0" fontId="12" fillId="20" borderId="71" xfId="27" quotePrefix="1" applyFont="1" applyFill="1" applyBorder="1" applyAlignment="1">
      <alignment horizontal="left"/>
    </xf>
    <xf numFmtId="0" fontId="12" fillId="20" borderId="68" xfId="27" quotePrefix="1" applyFont="1" applyFill="1" applyBorder="1" applyAlignment="1">
      <alignment horizontal="left"/>
    </xf>
    <xf numFmtId="0" fontId="12" fillId="20" borderId="68" xfId="29" applyFont="1" applyFill="1" applyBorder="1" applyAlignment="1">
      <alignment horizontal="center" wrapText="1"/>
    </xf>
    <xf numFmtId="0" fontId="12" fillId="20" borderId="68" xfId="29" quotePrefix="1" applyFont="1" applyFill="1" applyBorder="1" applyAlignment="1">
      <alignment vertical="center"/>
    </xf>
    <xf numFmtId="3" fontId="10" fillId="0" borderId="68" xfId="29" applyNumberFormat="1" applyFont="1" applyBorder="1"/>
    <xf numFmtId="0" fontId="10" fillId="0" borderId="68" xfId="27" applyFont="1" applyBorder="1"/>
    <xf numFmtId="3" fontId="9" fillId="0" borderId="68" xfId="0" applyNumberFormat="1" applyFont="1" applyBorder="1"/>
    <xf numFmtId="3" fontId="10" fillId="0" borderId="68" xfId="27" applyNumberFormat="1" applyFont="1" applyBorder="1"/>
    <xf numFmtId="0" fontId="10" fillId="0" borderId="68" xfId="29" applyFont="1" applyBorder="1"/>
    <xf numFmtId="3" fontId="13" fillId="0" borderId="68" xfId="0" applyNumberFormat="1" applyFont="1" applyBorder="1"/>
    <xf numFmtId="0" fontId="10" fillId="0" borderId="68" xfId="29" applyFont="1" applyBorder="1" applyAlignment="1">
      <alignment vertical="center" wrapText="1"/>
    </xf>
    <xf numFmtId="0" fontId="12" fillId="20" borderId="68" xfId="27" quotePrefix="1" applyFont="1" applyFill="1" applyBorder="1" applyAlignment="1">
      <alignment horizontal="left" wrapText="1"/>
    </xf>
    <xf numFmtId="0" fontId="12" fillId="20" borderId="68" xfId="29" applyFont="1" applyFill="1" applyBorder="1" applyAlignment="1">
      <alignment horizontal="center" vertical="center" wrapText="1"/>
    </xf>
    <xf numFmtId="0" fontId="12" fillId="20" borderId="70" xfId="0" quotePrefix="1" applyFont="1" applyFill="1" applyBorder="1" applyAlignment="1">
      <alignment horizontal="center" vertical="center"/>
    </xf>
    <xf numFmtId="0" fontId="12" fillId="20" borderId="72" xfId="27" applyFont="1" applyFill="1" applyBorder="1"/>
    <xf numFmtId="0" fontId="9" fillId="20" borderId="72" xfId="0" applyFont="1" applyFill="1" applyBorder="1"/>
    <xf numFmtId="0" fontId="12" fillId="20" borderId="71" xfId="29" applyFont="1" applyFill="1" applyBorder="1" applyAlignment="1">
      <alignment horizontal="center" vertical="center" wrapText="1"/>
    </xf>
    <xf numFmtId="0" fontId="12" fillId="20" borderId="68" xfId="29" quotePrefix="1" applyFont="1" applyFill="1" applyBorder="1" applyAlignment="1">
      <alignment horizontal="center" vertical="center" wrapText="1"/>
    </xf>
    <xf numFmtId="3" fontId="12" fillId="0" borderId="68" xfId="29" applyNumberFormat="1" applyFont="1" applyBorder="1"/>
    <xf numFmtId="3" fontId="12" fillId="0" borderId="68" xfId="27" applyNumberFormat="1" applyFont="1" applyBorder="1"/>
    <xf numFmtId="0" fontId="12" fillId="20" borderId="72" xfId="0" applyFont="1" applyFill="1" applyBorder="1" applyAlignment="1">
      <alignment vertical="center" wrapText="1"/>
    </xf>
    <xf numFmtId="0" fontId="12" fillId="20" borderId="70" xfId="0" applyFont="1" applyFill="1" applyBorder="1" applyAlignment="1">
      <alignment vertical="center" wrapText="1"/>
    </xf>
    <xf numFmtId="0" fontId="12" fillId="20" borderId="68" xfId="0" applyFont="1" applyFill="1" applyBorder="1" applyAlignment="1">
      <alignment wrapText="1"/>
    </xf>
    <xf numFmtId="0" fontId="12" fillId="20" borderId="68" xfId="27" quotePrefix="1" applyFont="1" applyFill="1" applyBorder="1"/>
    <xf numFmtId="0" fontId="10" fillId="0" borderId="0" xfId="44" applyFont="1" applyFill="1" applyAlignment="1">
      <alignment horizontal="center" vertical="center"/>
    </xf>
    <xf numFmtId="0" fontId="68" fillId="0" borderId="0" xfId="44" applyFont="1" applyFill="1" applyAlignment="1">
      <alignment horizontal="center" vertical="center"/>
    </xf>
    <xf numFmtId="0" fontId="10" fillId="0" borderId="0" xfId="44" applyFont="1" applyFill="1"/>
    <xf numFmtId="0" fontId="12" fillId="20" borderId="18" xfId="0" applyFont="1" applyFill="1" applyBorder="1" applyAlignment="1">
      <alignment horizontal="center" vertical="center" wrapText="1"/>
    </xf>
    <xf numFmtId="0" fontId="10" fillId="0" borderId="0" xfId="0" applyFont="1" applyAlignment="1">
      <alignment wrapText="1"/>
    </xf>
    <xf numFmtId="0" fontId="9" fillId="0" borderId="69" xfId="0" applyFont="1" applyFill="1" applyBorder="1"/>
    <xf numFmtId="0" fontId="9" fillId="0" borderId="0" xfId="0" applyFont="1" applyAlignment="1"/>
    <xf numFmtId="0" fontId="9" fillId="0" borderId="0" xfId="0" applyFont="1" applyAlignment="1">
      <alignment horizontal="center" vertical="center" wrapText="1"/>
    </xf>
    <xf numFmtId="173" fontId="9" fillId="0" borderId="0" xfId="26" applyNumberFormat="1" applyFont="1" applyAlignment="1">
      <alignment horizontal="center" vertical="center" wrapText="1"/>
    </xf>
    <xf numFmtId="9" fontId="9" fillId="0" borderId="0" xfId="3" applyFont="1" applyAlignment="1">
      <alignment horizontal="center" vertical="center" wrapText="1"/>
    </xf>
    <xf numFmtId="3" fontId="19" fillId="3" borderId="0" xfId="33" applyNumberFormat="1" applyFont="1" applyFill="1" applyAlignment="1">
      <alignment horizontal="right" vertical="center"/>
    </xf>
    <xf numFmtId="0" fontId="9" fillId="3" borderId="68" xfId="0" applyFont="1" applyFill="1" applyBorder="1"/>
    <xf numFmtId="0" fontId="10" fillId="3" borderId="68" xfId="27" applyFont="1" applyFill="1" applyBorder="1"/>
    <xf numFmtId="3" fontId="10" fillId="3" borderId="68" xfId="29" applyNumberFormat="1" applyFont="1" applyFill="1" applyBorder="1"/>
    <xf numFmtId="0" fontId="10" fillId="3" borderId="68" xfId="29" applyFont="1" applyFill="1" applyBorder="1" applyAlignment="1">
      <alignment vertical="center" wrapText="1"/>
    </xf>
    <xf numFmtId="0" fontId="10" fillId="3" borderId="68" xfId="29" applyFont="1" applyFill="1" applyBorder="1"/>
    <xf numFmtId="3" fontId="10" fillId="0" borderId="0" xfId="28" applyNumberFormat="1" applyFont="1" applyFill="1" applyAlignment="1">
      <alignment horizontal="right" wrapText="1"/>
    </xf>
    <xf numFmtId="49" fontId="12" fillId="20" borderId="69" xfId="1" applyNumberFormat="1" applyFont="1" applyFill="1" applyBorder="1" applyAlignment="1">
      <alignment horizontal="left"/>
    </xf>
    <xf numFmtId="49" fontId="12" fillId="20" borderId="69" xfId="1" applyNumberFormat="1" applyFont="1" applyFill="1" applyBorder="1" applyAlignment="1">
      <alignment horizontal="center" vertical="center" wrapText="1" shrinkToFit="1"/>
    </xf>
    <xf numFmtId="0" fontId="9" fillId="27" borderId="68" xfId="0" applyFont="1" applyFill="1" applyBorder="1" applyAlignment="1">
      <alignment horizontal="center" vertical="center"/>
    </xf>
    <xf numFmtId="0" fontId="9" fillId="0" borderId="0" xfId="0" applyFont="1" applyBorder="1" applyAlignment="1">
      <alignment horizontal="center"/>
    </xf>
    <xf numFmtId="3" fontId="9" fillId="0" borderId="0" xfId="0" applyNumberFormat="1" applyFont="1" applyBorder="1" applyAlignment="1">
      <alignment horizontal="center" vertical="center" wrapText="1"/>
    </xf>
    <xf numFmtId="0" fontId="9" fillId="0" borderId="0" xfId="0" applyFont="1" applyBorder="1"/>
    <xf numFmtId="0" fontId="12" fillId="20" borderId="69" xfId="38" applyFont="1" applyFill="1" applyBorder="1"/>
    <xf numFmtId="0" fontId="12" fillId="20" borderId="79" xfId="38" applyFont="1" applyFill="1" applyBorder="1"/>
    <xf numFmtId="0" fontId="10" fillId="3" borderId="68" xfId="59" applyFont="1" applyFill="1" applyBorder="1" applyAlignment="1">
      <alignment horizontal="center" vertical="center" wrapText="1"/>
    </xf>
    <xf numFmtId="0" fontId="9" fillId="0" borderId="0" xfId="0" applyFont="1" applyBorder="1" applyAlignment="1">
      <alignment horizontal="left" vertical="center"/>
    </xf>
    <xf numFmtId="49" fontId="10" fillId="0" borderId="0" xfId="59" applyNumberFormat="1" applyFont="1" applyBorder="1" applyAlignment="1">
      <alignment horizontal="center" vertical="center" wrapText="1"/>
    </xf>
    <xf numFmtId="0" fontId="12" fillId="20" borderId="80" xfId="61" applyFont="1" applyFill="1" applyBorder="1" applyAlignment="1">
      <alignment horizontal="left"/>
    </xf>
    <xf numFmtId="3" fontId="10" fillId="20" borderId="81" xfId="61" applyNumberFormat="1" applyFont="1" applyFill="1" applyBorder="1" applyAlignment="1">
      <alignment horizontal="right"/>
    </xf>
    <xf numFmtId="3" fontId="12" fillId="20" borderId="17" xfId="61" quotePrefix="1" applyNumberFormat="1" applyFont="1" applyFill="1" applyBorder="1" applyAlignment="1">
      <alignment horizontal="right"/>
    </xf>
    <xf numFmtId="3" fontId="9" fillId="3" borderId="69" xfId="0" applyNumberFormat="1" applyFont="1" applyFill="1" applyBorder="1" applyAlignment="1">
      <alignment vertical="center" wrapText="1"/>
    </xf>
    <xf numFmtId="0" fontId="9" fillId="3" borderId="69" xfId="0" applyFont="1" applyFill="1" applyBorder="1" applyAlignment="1">
      <alignment vertical="center" wrapText="1"/>
    </xf>
    <xf numFmtId="0" fontId="9" fillId="0" borderId="0" xfId="0" applyFont="1" applyBorder="1" applyAlignment="1">
      <alignment vertical="center" wrapText="1"/>
    </xf>
    <xf numFmtId="0" fontId="14" fillId="0" borderId="0" xfId="0" applyFont="1" applyBorder="1"/>
    <xf numFmtId="0" fontId="9" fillId="0" borderId="0" xfId="0" applyFont="1" applyBorder="1" applyAlignment="1">
      <alignment horizontal="center" vertical="center" wrapText="1"/>
    </xf>
    <xf numFmtId="3" fontId="9" fillId="3" borderId="0" xfId="0" applyNumberFormat="1" applyFont="1" applyFill="1" applyAlignment="1">
      <alignment vertical="center" wrapText="1"/>
    </xf>
    <xf numFmtId="3" fontId="9" fillId="3" borderId="16" xfId="0" applyNumberFormat="1" applyFont="1" applyFill="1" applyBorder="1" applyAlignment="1">
      <alignment vertical="center" wrapText="1"/>
    </xf>
    <xf numFmtId="3" fontId="9" fillId="3" borderId="0" xfId="0" applyNumberFormat="1" applyFont="1" applyFill="1" applyAlignment="1">
      <alignment horizontal="center" vertical="center"/>
    </xf>
    <xf numFmtId="0" fontId="9" fillId="0" borderId="0" xfId="0" applyFont="1" applyAlignment="1"/>
    <xf numFmtId="0" fontId="12" fillId="0" borderId="0" xfId="0" applyFont="1" applyAlignment="1">
      <alignment horizontal="left" vertical="center"/>
    </xf>
    <xf numFmtId="0" fontId="9" fillId="0" borderId="2" xfId="55" applyFont="1" applyBorder="1"/>
    <xf numFmtId="1" fontId="12" fillId="0" borderId="2" xfId="55" applyNumberFormat="1" applyFont="1" applyBorder="1" applyAlignment="1">
      <alignment horizontal="right"/>
    </xf>
    <xf numFmtId="0" fontId="9" fillId="0" borderId="0" xfId="0" applyFont="1" applyAlignment="1">
      <alignment horizontal="left" vertical="center" wrapText="1" shrinkToFit="1"/>
    </xf>
    <xf numFmtId="0" fontId="0" fillId="0" borderId="0" xfId="0" applyAlignment="1">
      <alignment horizontal="left" vertical="center" wrapText="1" shrinkToFit="1"/>
    </xf>
    <xf numFmtId="0" fontId="12" fillId="20" borderId="0" xfId="28" quotePrefix="1" applyFont="1" applyFill="1" applyAlignment="1">
      <alignment horizontal="left" vertical="center" wrapText="1"/>
    </xf>
    <xf numFmtId="0" fontId="12" fillId="20" borderId="74" xfId="27" quotePrefix="1" applyFont="1" applyFill="1" applyBorder="1" applyAlignment="1">
      <alignment horizontal="left" wrapText="1"/>
    </xf>
    <xf numFmtId="0" fontId="12" fillId="20" borderId="75" xfId="27" quotePrefix="1" applyFont="1" applyFill="1" applyBorder="1" applyAlignment="1">
      <alignment horizontal="left" wrapText="1"/>
    </xf>
    <xf numFmtId="0" fontId="12" fillId="20" borderId="24" xfId="27" quotePrefix="1" applyFont="1" applyFill="1" applyBorder="1" applyAlignment="1">
      <alignment horizontal="left" wrapText="1"/>
    </xf>
    <xf numFmtId="0" fontId="12" fillId="20" borderId="15" xfId="27" quotePrefix="1" applyFont="1" applyFill="1" applyBorder="1" applyAlignment="1">
      <alignment horizontal="left" wrapText="1"/>
    </xf>
    <xf numFmtId="0" fontId="12" fillId="20" borderId="18" xfId="27" quotePrefix="1" applyFont="1" applyFill="1" applyBorder="1" applyAlignment="1">
      <alignment horizontal="left" wrapText="1"/>
    </xf>
    <xf numFmtId="0" fontId="12" fillId="20" borderId="17" xfId="27" quotePrefix="1" applyFont="1" applyFill="1" applyBorder="1" applyAlignment="1">
      <alignment horizontal="left" wrapText="1"/>
    </xf>
    <xf numFmtId="0" fontId="12" fillId="20" borderId="73" xfId="0" applyFont="1" applyFill="1" applyBorder="1" applyAlignment="1">
      <alignment horizontal="center" vertical="center" wrapText="1"/>
    </xf>
    <xf numFmtId="0" fontId="12" fillId="20" borderId="71" xfId="0" applyFont="1" applyFill="1" applyBorder="1" applyAlignment="1">
      <alignment horizontal="center" vertical="center" wrapText="1"/>
    </xf>
    <xf numFmtId="0" fontId="12" fillId="20" borderId="70" xfId="0" applyFont="1" applyFill="1" applyBorder="1" applyAlignment="1">
      <alignment horizontal="center" vertical="center" wrapText="1"/>
    </xf>
    <xf numFmtId="0" fontId="12" fillId="20" borderId="72" xfId="0" applyFont="1" applyFill="1" applyBorder="1" applyAlignment="1">
      <alignment horizontal="center" vertical="center" wrapText="1"/>
    </xf>
    <xf numFmtId="0" fontId="12" fillId="20" borderId="18" xfId="0" applyFont="1" applyFill="1" applyBorder="1" applyAlignment="1">
      <alignment horizontal="center" vertical="center" wrapText="1"/>
    </xf>
    <xf numFmtId="0" fontId="12" fillId="20" borderId="4" xfId="0" applyFont="1" applyFill="1" applyBorder="1" applyAlignment="1">
      <alignment horizontal="center" vertical="center" wrapText="1"/>
    </xf>
    <xf numFmtId="0" fontId="9" fillId="0" borderId="0" xfId="0" applyFont="1" applyAlignment="1">
      <alignment wrapText="1"/>
    </xf>
    <xf numFmtId="0" fontId="12" fillId="20" borderId="0" xfId="27" quotePrefix="1" applyFont="1" applyFill="1" applyAlignment="1">
      <alignment horizontal="left" wrapText="1"/>
    </xf>
    <xf numFmtId="0" fontId="12" fillId="20" borderId="76"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20" borderId="74" xfId="0" applyFont="1" applyFill="1" applyBorder="1" applyAlignment="1">
      <alignment horizontal="center" vertical="center" wrapText="1"/>
    </xf>
    <xf numFmtId="0" fontId="12" fillId="20" borderId="75"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3" fillId="11" borderId="69" xfId="0" applyFont="1" applyFill="1" applyBorder="1" applyAlignment="1">
      <alignment horizontal="center"/>
    </xf>
    <xf numFmtId="1" fontId="19" fillId="0" borderId="0" xfId="0" applyNumberFormat="1" applyFont="1" applyAlignment="1">
      <alignment vertical="center" wrapText="1"/>
    </xf>
    <xf numFmtId="1" fontId="10" fillId="0" borderId="0" xfId="0" applyNumberFormat="1" applyFont="1" applyAlignment="1">
      <alignment vertical="center" wrapText="1"/>
    </xf>
    <xf numFmtId="1" fontId="15" fillId="0" borderId="0" xfId="0" applyNumberFormat="1" applyFont="1" applyAlignment="1">
      <alignment vertical="center" wrapText="1"/>
    </xf>
    <xf numFmtId="0" fontId="12" fillId="20" borderId="74" xfId="0" applyFont="1" applyFill="1" applyBorder="1" applyAlignment="1">
      <alignment horizontal="center" vertical="center"/>
    </xf>
    <xf numFmtId="0" fontId="12" fillId="20" borderId="73" xfId="0" applyFont="1" applyFill="1" applyBorder="1" applyAlignment="1">
      <alignment horizontal="center" vertical="center"/>
    </xf>
    <xf numFmtId="0" fontId="12" fillId="20" borderId="71" xfId="0" applyFont="1" applyFill="1" applyBorder="1" applyAlignment="1">
      <alignment horizontal="center" vertical="center"/>
    </xf>
    <xf numFmtId="0" fontId="9" fillId="0" borderId="0" xfId="0" applyFont="1" applyAlignment="1"/>
    <xf numFmtId="0" fontId="12" fillId="20" borderId="76" xfId="27" quotePrefix="1" applyFont="1" applyFill="1" applyBorder="1" applyAlignment="1">
      <alignment horizontal="left" wrapText="1"/>
    </xf>
    <xf numFmtId="0" fontId="12" fillId="20" borderId="16" xfId="27" quotePrefix="1" applyFont="1" applyFill="1" applyBorder="1" applyAlignment="1">
      <alignment horizontal="left" wrapText="1"/>
    </xf>
    <xf numFmtId="0" fontId="9" fillId="0" borderId="0" xfId="0" applyFont="1" applyAlignment="1">
      <alignment horizontal="left" vertical="center" wrapText="1"/>
    </xf>
    <xf numFmtId="49" fontId="10" fillId="0" borderId="0" xfId="0" applyNumberFormat="1" applyFont="1" applyAlignment="1">
      <alignment horizontal="left" vertical="center" wrapText="1"/>
    </xf>
    <xf numFmtId="0" fontId="13" fillId="20" borderId="72" xfId="32" applyFont="1" applyFill="1" applyBorder="1" applyAlignment="1">
      <alignment horizontal="center" vertical="center" wrapText="1"/>
    </xf>
    <xf numFmtId="0" fontId="13" fillId="20" borderId="3" xfId="32" applyFont="1" applyFill="1" applyBorder="1" applyAlignment="1">
      <alignment horizontal="center" vertical="center" wrapText="1"/>
    </xf>
    <xf numFmtId="0" fontId="13" fillId="20" borderId="4" xfId="32" applyFont="1" applyFill="1" applyBorder="1" applyAlignment="1">
      <alignment horizontal="center" vertical="center" wrapText="1"/>
    </xf>
    <xf numFmtId="16" fontId="13" fillId="20" borderId="74" xfId="44" quotePrefix="1" applyNumberFormat="1" applyFont="1" applyFill="1" applyBorder="1" applyAlignment="1">
      <alignment horizontal="left" vertical="top" wrapText="1"/>
    </xf>
    <xf numFmtId="16" fontId="13" fillId="20" borderId="75" xfId="44" quotePrefix="1" applyNumberFormat="1" applyFont="1" applyFill="1" applyBorder="1" applyAlignment="1">
      <alignment horizontal="left" vertical="top" wrapText="1"/>
    </xf>
    <xf numFmtId="0" fontId="16" fillId="20" borderId="70" xfId="32" applyFont="1" applyFill="1" applyBorder="1" applyAlignment="1">
      <alignment horizontal="center" vertical="center" wrapText="1"/>
    </xf>
    <xf numFmtId="0" fontId="16" fillId="20" borderId="73" xfId="32" applyFont="1" applyFill="1" applyBorder="1" applyAlignment="1">
      <alignment horizontal="center" vertical="center" wrapText="1"/>
    </xf>
    <xf numFmtId="0" fontId="16" fillId="20" borderId="71" xfId="32" applyFont="1" applyFill="1" applyBorder="1" applyAlignment="1">
      <alignment horizontal="center" vertical="center" wrapText="1"/>
    </xf>
    <xf numFmtId="0" fontId="13" fillId="20" borderId="74" xfId="32" applyFont="1" applyFill="1" applyBorder="1" applyAlignment="1">
      <alignment horizontal="center" vertical="center" wrapText="1"/>
    </xf>
    <xf numFmtId="0" fontId="13" fillId="20" borderId="76" xfId="32" applyFont="1" applyFill="1" applyBorder="1" applyAlignment="1">
      <alignment horizontal="center" vertical="center" wrapText="1"/>
    </xf>
    <xf numFmtId="0" fontId="13" fillId="20" borderId="75" xfId="32" applyFont="1" applyFill="1" applyBorder="1" applyAlignment="1">
      <alignment horizontal="center" vertical="center" wrapText="1"/>
    </xf>
    <xf numFmtId="0" fontId="9" fillId="20" borderId="24" xfId="32" applyFont="1" applyFill="1" applyBorder="1" applyAlignment="1">
      <alignment vertical="center" wrapText="1"/>
    </xf>
    <xf numFmtId="0" fontId="9" fillId="20" borderId="15" xfId="32" applyFont="1" applyFill="1" applyBorder="1" applyAlignment="1">
      <alignment vertical="center" wrapText="1"/>
    </xf>
    <xf numFmtId="0" fontId="13" fillId="20" borderId="24" xfId="32" applyFont="1" applyFill="1" applyBorder="1" applyAlignment="1">
      <alignment horizontal="center" vertical="center" wrapText="1"/>
    </xf>
    <xf numFmtId="0" fontId="13" fillId="20" borderId="18" xfId="32" applyFont="1" applyFill="1" applyBorder="1" applyAlignment="1">
      <alignment horizontal="center" vertical="center" wrapText="1"/>
    </xf>
    <xf numFmtId="0" fontId="12" fillId="20" borderId="15" xfId="0" applyFont="1" applyFill="1" applyBorder="1" applyAlignment="1">
      <alignment horizontal="center" vertical="center" wrapText="1"/>
    </xf>
    <xf numFmtId="0" fontId="12" fillId="0" borderId="0" xfId="0" applyFont="1" applyAlignment="1">
      <alignment horizontal="left" vertical="center"/>
    </xf>
    <xf numFmtId="0" fontId="12" fillId="20" borderId="70" xfId="29" quotePrefix="1" applyFont="1" applyFill="1" applyBorder="1" applyAlignment="1">
      <alignment horizontal="center" vertical="center" wrapText="1"/>
    </xf>
    <xf numFmtId="0" fontId="12" fillId="20" borderId="71" xfId="29" quotePrefix="1" applyFont="1" applyFill="1" applyBorder="1" applyAlignment="1">
      <alignment horizontal="center" vertical="center" wrapText="1"/>
    </xf>
    <xf numFmtId="0" fontId="55" fillId="0" borderId="0" xfId="0" applyFont="1" applyAlignment="1">
      <alignment wrapText="1"/>
    </xf>
    <xf numFmtId="0" fontId="12" fillId="20" borderId="72" xfId="0" applyFont="1" applyFill="1" applyBorder="1" applyAlignment="1">
      <alignment horizontal="left" wrapText="1"/>
    </xf>
    <xf numFmtId="0" fontId="12" fillId="20" borderId="3" xfId="0" applyFont="1" applyFill="1" applyBorder="1" applyAlignment="1">
      <alignment horizontal="left" wrapText="1"/>
    </xf>
    <xf numFmtId="0" fontId="12" fillId="20" borderId="4" xfId="0" applyFont="1" applyFill="1" applyBorder="1" applyAlignment="1">
      <alignment horizontal="left" wrapText="1"/>
    </xf>
    <xf numFmtId="15" fontId="12" fillId="20" borderId="76" xfId="1" quotePrefix="1" applyNumberFormat="1" applyFont="1" applyFill="1" applyBorder="1" applyAlignment="1">
      <alignment horizontal="center"/>
    </xf>
    <xf numFmtId="0" fontId="10" fillId="20" borderId="76" xfId="1" applyFont="1" applyFill="1" applyBorder="1" applyAlignment="1">
      <alignment horizontal="center"/>
    </xf>
    <xf numFmtId="0" fontId="13" fillId="20" borderId="76" xfId="1" applyFont="1" applyFill="1" applyBorder="1" applyAlignment="1">
      <alignment horizontal="center" vertical="center" wrapText="1"/>
    </xf>
    <xf numFmtId="0" fontId="12" fillId="20" borderId="76" xfId="1" applyFont="1" applyFill="1" applyBorder="1" applyAlignment="1">
      <alignment horizontal="center" vertical="center" wrapText="1"/>
    </xf>
    <xf numFmtId="0" fontId="13" fillId="20" borderId="70" xfId="0" applyFont="1" applyFill="1" applyBorder="1" applyAlignment="1">
      <alignment horizontal="center" vertical="center" wrapText="1"/>
    </xf>
    <xf numFmtId="0" fontId="13" fillId="20" borderId="73" xfId="0" applyFont="1" applyFill="1" applyBorder="1" applyAlignment="1">
      <alignment horizontal="center" vertical="center" wrapText="1"/>
    </xf>
    <xf numFmtId="0" fontId="13" fillId="20" borderId="71" xfId="0" applyFont="1" applyFill="1" applyBorder="1" applyAlignment="1">
      <alignment horizontal="center" vertical="center" wrapText="1"/>
    </xf>
    <xf numFmtId="0" fontId="10" fillId="0" borderId="0" xfId="0" applyFont="1" applyAlignment="1">
      <alignment wrapText="1"/>
    </xf>
    <xf numFmtId="0" fontId="0" fillId="0" borderId="0" xfId="0" applyAlignment="1">
      <alignment wrapText="1"/>
    </xf>
    <xf numFmtId="0" fontId="13" fillId="20" borderId="70" xfId="1" quotePrefix="1" applyFont="1" applyFill="1" applyBorder="1" applyAlignment="1">
      <alignment horizontal="center"/>
    </xf>
    <xf numFmtId="0" fontId="13" fillId="20" borderId="71" xfId="1" quotePrefix="1" applyFont="1" applyFill="1" applyBorder="1" applyAlignment="1">
      <alignment horizontal="center"/>
    </xf>
    <xf numFmtId="0" fontId="13" fillId="20" borderId="72"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4" xfId="0" applyFont="1" applyFill="1" applyBorder="1" applyAlignment="1">
      <alignment horizontal="center" vertical="center" wrapText="1"/>
    </xf>
    <xf numFmtId="0" fontId="13" fillId="20" borderId="74" xfId="0" applyFont="1" applyFill="1" applyBorder="1" applyAlignment="1">
      <alignment horizontal="center" vertical="center" wrapText="1"/>
    </xf>
    <xf numFmtId="0" fontId="37" fillId="20" borderId="24" xfId="0" quotePrefix="1" applyFont="1" applyFill="1" applyBorder="1" applyAlignment="1">
      <alignment horizontal="left" wrapText="1"/>
    </xf>
    <xf numFmtId="0" fontId="37" fillId="20" borderId="15" xfId="0" applyFont="1" applyFill="1" applyBorder="1" applyAlignment="1">
      <alignment horizontal="left" wrapText="1"/>
    </xf>
    <xf numFmtId="0" fontId="37" fillId="20" borderId="24" xfId="0" applyFont="1" applyFill="1" applyBorder="1" applyAlignment="1">
      <alignment horizontal="left" wrapText="1"/>
    </xf>
    <xf numFmtId="0" fontId="12" fillId="20" borderId="79" xfId="0" applyFont="1" applyFill="1" applyBorder="1" applyAlignment="1">
      <alignment horizontal="center" vertical="center" wrapText="1" shrinkToFit="1"/>
    </xf>
    <xf numFmtId="0" fontId="12" fillId="20" borderId="4" xfId="0" applyFont="1" applyFill="1" applyBorder="1" applyAlignment="1">
      <alignment horizontal="center" vertical="center" wrapText="1" shrinkToFit="1"/>
    </xf>
    <xf numFmtId="0" fontId="12" fillId="20" borderId="80" xfId="0" applyFont="1" applyFill="1" applyBorder="1" applyAlignment="1">
      <alignment horizontal="center" vertical="center" wrapText="1" shrinkToFit="1"/>
    </xf>
    <xf numFmtId="0" fontId="12" fillId="20" borderId="81" xfId="0" applyFont="1" applyFill="1" applyBorder="1" applyAlignment="1">
      <alignment horizontal="center" vertical="center" wrapText="1" shrinkToFit="1"/>
    </xf>
    <xf numFmtId="177" fontId="12" fillId="20" borderId="79" xfId="0" applyNumberFormat="1" applyFont="1" applyFill="1" applyBorder="1" applyAlignment="1">
      <alignment horizontal="center" vertical="center" wrapText="1" shrinkToFit="1"/>
    </xf>
    <xf numFmtId="177" fontId="12" fillId="20" borderId="4" xfId="0" applyNumberFormat="1" applyFont="1" applyFill="1" applyBorder="1" applyAlignment="1">
      <alignment horizontal="center" vertical="center" wrapText="1" shrinkToFit="1"/>
    </xf>
    <xf numFmtId="0" fontId="15" fillId="0" borderId="0" xfId="0" applyFont="1" applyAlignment="1">
      <alignment horizontal="left" vertical="center" wrapText="1"/>
    </xf>
    <xf numFmtId="0" fontId="13" fillId="20" borderId="79" xfId="0" applyFont="1" applyFill="1" applyBorder="1" applyAlignment="1">
      <alignment horizontal="left" wrapText="1"/>
    </xf>
    <xf numFmtId="0" fontId="13" fillId="20" borderId="4" xfId="0" applyFont="1" applyFill="1" applyBorder="1" applyAlignment="1">
      <alignment horizontal="left" wrapText="1"/>
    </xf>
    <xf numFmtId="0" fontId="12" fillId="20" borderId="69" xfId="0" applyFont="1" applyFill="1" applyBorder="1" applyAlignment="1">
      <alignment horizontal="center" vertical="center" wrapText="1"/>
    </xf>
    <xf numFmtId="0" fontId="13" fillId="20" borderId="69" xfId="0" applyFont="1" applyFill="1" applyBorder="1" applyAlignment="1">
      <alignment horizontal="center" vertical="center" wrapText="1"/>
    </xf>
    <xf numFmtId="15" fontId="12" fillId="20" borderId="70" xfId="1" quotePrefix="1" applyNumberFormat="1" applyFont="1" applyFill="1" applyBorder="1" applyAlignment="1">
      <alignment horizontal="center"/>
    </xf>
    <xf numFmtId="0" fontId="12" fillId="20" borderId="71" xfId="1" quotePrefix="1" applyFont="1" applyFill="1" applyBorder="1" applyAlignment="1">
      <alignment horizontal="center"/>
    </xf>
    <xf numFmtId="0" fontId="13" fillId="20" borderId="76" xfId="27" applyFont="1" applyFill="1" applyBorder="1" applyAlignment="1">
      <alignment horizontal="center" vertical="center"/>
    </xf>
    <xf numFmtId="0" fontId="10" fillId="0" borderId="0" xfId="0" applyFont="1" applyAlignment="1">
      <alignment horizontal="left" vertical="center" wrapText="1"/>
    </xf>
    <xf numFmtId="3" fontId="13" fillId="20" borderId="72" xfId="0" applyNumberFormat="1" applyFont="1" applyFill="1" applyBorder="1" applyAlignment="1">
      <alignment horizontal="center" vertical="center" wrapText="1"/>
    </xf>
    <xf numFmtId="3" fontId="13" fillId="20" borderId="4" xfId="0" applyNumberFormat="1" applyFont="1" applyFill="1" applyBorder="1" applyAlignment="1">
      <alignment horizontal="center" vertical="center" wrapText="1"/>
    </xf>
    <xf numFmtId="177" fontId="13" fillId="20" borderId="72" xfId="0" applyNumberFormat="1" applyFont="1" applyFill="1" applyBorder="1" applyAlignment="1">
      <alignment horizontal="center" vertical="center" wrapText="1"/>
    </xf>
    <xf numFmtId="177" fontId="13" fillId="20" borderId="4" xfId="0" applyNumberFormat="1" applyFont="1" applyFill="1" applyBorder="1" applyAlignment="1">
      <alignment horizontal="center" vertical="center" wrapText="1"/>
    </xf>
    <xf numFmtId="0" fontId="13" fillId="20" borderId="72" xfId="0" applyFont="1" applyFill="1" applyBorder="1" applyAlignment="1">
      <alignment horizontal="center" wrapText="1"/>
    </xf>
    <xf numFmtId="0" fontId="13" fillId="20" borderId="4" xfId="0" applyFont="1" applyFill="1" applyBorder="1" applyAlignment="1">
      <alignment horizontal="center" wrapText="1"/>
    </xf>
    <xf numFmtId="3" fontId="12" fillId="20" borderId="72" xfId="0" applyNumberFormat="1" applyFont="1" applyFill="1" applyBorder="1" applyAlignment="1">
      <alignment horizontal="center" vertical="center" wrapText="1"/>
    </xf>
    <xf numFmtId="3" fontId="12" fillId="20" borderId="4" xfId="0" applyNumberFormat="1" applyFont="1" applyFill="1" applyBorder="1" applyAlignment="1">
      <alignment horizontal="center" vertical="center" wrapText="1"/>
    </xf>
    <xf numFmtId="9" fontId="13" fillId="20" borderId="73" xfId="27" applyNumberFormat="1" applyFont="1" applyFill="1" applyBorder="1" applyAlignment="1">
      <alignment horizontal="center" vertical="center" wrapText="1"/>
    </xf>
    <xf numFmtId="0" fontId="13" fillId="20" borderId="0" xfId="27" applyFont="1" applyFill="1" applyAlignment="1">
      <alignment horizontal="left" wrapText="1"/>
    </xf>
    <xf numFmtId="0" fontId="13" fillId="20" borderId="16" xfId="27" applyFont="1" applyFill="1" applyBorder="1" applyAlignment="1">
      <alignment horizontal="left" wrapText="1"/>
    </xf>
    <xf numFmtId="0" fontId="13" fillId="20" borderId="70" xfId="27" quotePrefix="1" applyFont="1" applyFill="1" applyBorder="1" applyAlignment="1">
      <alignment horizontal="center" vertical="center" wrapText="1"/>
    </xf>
    <xf numFmtId="0" fontId="13" fillId="20" borderId="71" xfId="27" quotePrefix="1" applyFont="1" applyFill="1" applyBorder="1" applyAlignment="1">
      <alignment horizontal="center" vertical="center" wrapText="1"/>
    </xf>
    <xf numFmtId="0" fontId="13" fillId="0" borderId="0" xfId="27" quotePrefix="1" applyFont="1" applyAlignment="1">
      <alignment horizontal="left" vertical="center" wrapText="1"/>
    </xf>
    <xf numFmtId="0" fontId="13" fillId="20" borderId="74" xfId="27" applyFont="1" applyFill="1" applyBorder="1" applyAlignment="1">
      <alignment horizontal="left" vertical="center" wrapText="1"/>
    </xf>
    <xf numFmtId="0" fontId="13" fillId="20" borderId="75" xfId="27" applyFont="1" applyFill="1" applyBorder="1" applyAlignment="1">
      <alignment horizontal="left" vertical="center" wrapText="1"/>
    </xf>
    <xf numFmtId="0" fontId="13" fillId="20" borderId="18" xfId="27" applyFont="1" applyFill="1" applyBorder="1" applyAlignment="1">
      <alignment horizontal="left" vertical="center" wrapText="1"/>
    </xf>
    <xf numFmtId="0" fontId="13" fillId="20" borderId="17" xfId="27" applyFont="1" applyFill="1" applyBorder="1" applyAlignment="1">
      <alignment horizontal="left" vertical="center" wrapText="1"/>
    </xf>
    <xf numFmtId="3" fontId="12" fillId="7" borderId="0" xfId="24" quotePrefix="1" applyNumberFormat="1" applyFont="1" applyFill="1" applyAlignment="1">
      <alignment horizontal="center" vertical="center"/>
    </xf>
    <xf numFmtId="3" fontId="12" fillId="7" borderId="0" xfId="28" applyNumberFormat="1" applyFont="1" applyFill="1" applyAlignment="1">
      <alignment horizontal="center" vertical="center"/>
    </xf>
    <xf numFmtId="0" fontId="12" fillId="20" borderId="72" xfId="0" applyFont="1" applyFill="1" applyBorder="1" applyAlignment="1">
      <alignment horizontal="center" vertical="center"/>
    </xf>
    <xf numFmtId="0" fontId="12" fillId="20" borderId="4" xfId="0" applyFont="1" applyFill="1" applyBorder="1" applyAlignment="1">
      <alignment horizontal="center" vertical="center"/>
    </xf>
    <xf numFmtId="0" fontId="12" fillId="0" borderId="0" xfId="0" applyFont="1" applyAlignment="1">
      <alignment horizontal="left"/>
    </xf>
    <xf numFmtId="0" fontId="12" fillId="20" borderId="70" xfId="0" quotePrefix="1" applyFont="1" applyFill="1" applyBorder="1" applyAlignment="1">
      <alignment horizontal="center" vertical="center" wrapText="1"/>
    </xf>
    <xf numFmtId="0" fontId="12" fillId="20" borderId="72" xfId="0" applyFont="1" applyFill="1" applyBorder="1" applyAlignment="1">
      <alignment horizontal="left"/>
    </xf>
    <xf numFmtId="0" fontId="12" fillId="20" borderId="4" xfId="0" applyFont="1" applyFill="1" applyBorder="1" applyAlignment="1">
      <alignment horizontal="left"/>
    </xf>
    <xf numFmtId="0" fontId="16" fillId="22" borderId="44" xfId="0" applyFont="1" applyFill="1" applyBorder="1" applyAlignment="1">
      <alignment horizontal="center" vertical="top" wrapText="1" readingOrder="1"/>
    </xf>
    <xf numFmtId="0" fontId="10" fillId="11" borderId="45" xfId="0" applyFont="1" applyFill="1" applyBorder="1" applyAlignment="1">
      <alignment vertical="top" wrapText="1"/>
    </xf>
    <xf numFmtId="0" fontId="10" fillId="11" borderId="44" xfId="0" applyFont="1" applyFill="1" applyBorder="1" applyAlignment="1">
      <alignment vertical="top" wrapText="1"/>
    </xf>
    <xf numFmtId="0" fontId="12" fillId="11" borderId="18" xfId="0" applyFont="1" applyFill="1" applyBorder="1" applyAlignment="1">
      <alignment horizontal="left" wrapText="1"/>
    </xf>
    <xf numFmtId="0" fontId="12" fillId="11" borderId="16" xfId="0" applyFont="1" applyFill="1" applyBorder="1" applyAlignment="1">
      <alignment horizontal="left" wrapText="1"/>
    </xf>
    <xf numFmtId="0" fontId="12" fillId="11" borderId="17" xfId="0" applyFont="1" applyFill="1" applyBorder="1" applyAlignment="1">
      <alignment horizontal="left" wrapText="1"/>
    </xf>
    <xf numFmtId="0" fontId="16" fillId="0" borderId="70" xfId="0" applyFont="1" applyBorder="1" applyAlignment="1">
      <alignment vertical="top" wrapText="1" readingOrder="1"/>
    </xf>
    <xf numFmtId="0" fontId="10" fillId="0" borderId="73" xfId="0" applyFont="1" applyBorder="1" applyAlignment="1">
      <alignment vertical="top" wrapText="1"/>
    </xf>
    <xf numFmtId="0" fontId="10" fillId="0" borderId="71" xfId="0" applyFont="1" applyBorder="1" applyAlignment="1">
      <alignment vertical="top" wrapText="1"/>
    </xf>
    <xf numFmtId="0" fontId="15" fillId="0" borderId="72" xfId="0" applyFont="1" applyBorder="1" applyAlignment="1">
      <alignment horizontal="left" vertical="center" wrapText="1" readingOrder="1"/>
    </xf>
    <xf numFmtId="0" fontId="10" fillId="0" borderId="3" xfId="0" applyFont="1" applyBorder="1" applyAlignment="1">
      <alignment vertical="top" wrapText="1"/>
    </xf>
    <xf numFmtId="0" fontId="10" fillId="0" borderId="4" xfId="0" applyFont="1" applyBorder="1" applyAlignment="1">
      <alignment vertical="top" wrapText="1"/>
    </xf>
    <xf numFmtId="0" fontId="12" fillId="20" borderId="18" xfId="0" applyFont="1" applyFill="1" applyBorder="1" applyAlignment="1">
      <alignment horizontal="left" wrapText="1"/>
    </xf>
    <xf numFmtId="0" fontId="12" fillId="20" borderId="16" xfId="0" applyFont="1" applyFill="1" applyBorder="1" applyAlignment="1">
      <alignment horizontal="left" wrapText="1"/>
    </xf>
    <xf numFmtId="0" fontId="12" fillId="20" borderId="17" xfId="0" applyFont="1" applyFill="1" applyBorder="1" applyAlignment="1">
      <alignment horizontal="left" wrapText="1"/>
    </xf>
    <xf numFmtId="0" fontId="9" fillId="0" borderId="0" xfId="0" applyFont="1" applyAlignment="1">
      <alignment horizontal="justify" vertical="top" wrapText="1"/>
    </xf>
    <xf numFmtId="0" fontId="19" fillId="0" borderId="0" xfId="0" applyFont="1" applyAlignment="1">
      <alignment vertical="top" wrapText="1"/>
    </xf>
    <xf numFmtId="0" fontId="10" fillId="0" borderId="0" xfId="61" applyFont="1" applyAlignment="1">
      <alignment horizontal="left" vertical="center" wrapText="1"/>
    </xf>
    <xf numFmtId="0" fontId="12" fillId="20" borderId="70" xfId="59" applyFont="1" applyFill="1" applyBorder="1" applyAlignment="1">
      <alignment horizontal="center" vertical="center" wrapText="1"/>
    </xf>
    <xf numFmtId="0" fontId="12" fillId="20" borderId="71" xfId="59" applyFont="1" applyFill="1" applyBorder="1" applyAlignment="1">
      <alignment horizontal="center" vertical="center" wrapText="1"/>
    </xf>
    <xf numFmtId="0" fontId="12" fillId="20" borderId="80" xfId="59" applyFont="1" applyFill="1" applyBorder="1" applyAlignment="1">
      <alignment horizontal="center" vertical="center" wrapText="1"/>
    </xf>
    <xf numFmtId="0" fontId="12" fillId="20" borderId="81" xfId="59" applyFont="1" applyFill="1" applyBorder="1" applyAlignment="1">
      <alignment horizontal="center" vertical="center" wrapText="1"/>
    </xf>
    <xf numFmtId="15" fontId="12" fillId="20" borderId="76" xfId="29" quotePrefix="1" applyNumberFormat="1" applyFont="1" applyFill="1" applyBorder="1" applyAlignment="1">
      <alignment horizontal="center"/>
    </xf>
    <xf numFmtId="0" fontId="10" fillId="20" borderId="76" xfId="29" applyFont="1" applyFill="1" applyBorder="1" applyAlignment="1">
      <alignment horizontal="center"/>
    </xf>
    <xf numFmtId="0" fontId="12" fillId="20" borderId="75" xfId="38" quotePrefix="1" applyFont="1" applyFill="1" applyBorder="1" applyAlignment="1">
      <alignment horizontal="left"/>
    </xf>
    <xf numFmtId="0" fontId="12" fillId="20" borderId="17" xfId="38" quotePrefix="1" applyFont="1" applyFill="1" applyBorder="1" applyAlignment="1">
      <alignment horizontal="left"/>
    </xf>
    <xf numFmtId="0" fontId="12" fillId="20" borderId="76" xfId="38" quotePrefix="1" applyFont="1" applyFill="1" applyBorder="1" applyAlignment="1">
      <alignment horizontal="center" vertical="center"/>
    </xf>
    <xf numFmtId="0" fontId="12" fillId="20" borderId="16" xfId="38" quotePrefix="1" applyFont="1" applyFill="1" applyBorder="1" applyAlignment="1">
      <alignment horizontal="center" vertical="center"/>
    </xf>
    <xf numFmtId="0" fontId="12" fillId="20" borderId="72" xfId="38" quotePrefix="1" applyFont="1" applyFill="1" applyBorder="1" applyAlignment="1">
      <alignment horizontal="center" vertical="center"/>
    </xf>
    <xf numFmtId="0" fontId="12" fillId="20" borderId="4" xfId="38" quotePrefix="1" applyFont="1" applyFill="1" applyBorder="1" applyAlignment="1">
      <alignment horizontal="center" vertical="center"/>
    </xf>
    <xf numFmtId="0" fontId="9" fillId="0" borderId="0" xfId="60" applyFont="1" applyAlignment="1">
      <alignment horizontal="left" vertical="center" wrapText="1"/>
    </xf>
    <xf numFmtId="0" fontId="9" fillId="0" borderId="0" xfId="1" applyFont="1" applyAlignment="1">
      <alignment horizontal="left" vertical="center" wrapText="1"/>
    </xf>
    <xf numFmtId="0" fontId="12" fillId="11" borderId="70" xfId="1" quotePrefix="1" applyFont="1" applyFill="1" applyBorder="1" applyAlignment="1">
      <alignment horizontal="center" vertical="center" wrapText="1" shrinkToFit="1"/>
    </xf>
    <xf numFmtId="0" fontId="57" fillId="11" borderId="73" xfId="0" applyFont="1" applyFill="1" applyBorder="1" applyAlignment="1">
      <alignment horizontal="center" vertical="center" wrapText="1" shrinkToFit="1"/>
    </xf>
    <xf numFmtId="0" fontId="57" fillId="11" borderId="71" xfId="0" applyFont="1" applyFill="1" applyBorder="1" applyAlignment="1">
      <alignment horizontal="center" vertical="center" wrapText="1" shrinkToFit="1"/>
    </xf>
    <xf numFmtId="0" fontId="13" fillId="11" borderId="74" xfId="1" applyFont="1" applyFill="1" applyBorder="1" applyAlignment="1">
      <alignment horizontal="center" vertical="center" wrapText="1" shrinkToFit="1"/>
    </xf>
    <xf numFmtId="0" fontId="57" fillId="11" borderId="18" xfId="0" applyFont="1" applyFill="1" applyBorder="1" applyAlignment="1">
      <alignment horizontal="center" vertical="center" wrapText="1" shrinkToFit="1"/>
    </xf>
    <xf numFmtId="0" fontId="10" fillId="11" borderId="76" xfId="1" applyFont="1" applyFill="1" applyBorder="1" applyAlignment="1">
      <alignment horizontal="center" vertical="center" wrapText="1" shrinkToFit="1"/>
    </xf>
    <xf numFmtId="0" fontId="0" fillId="11" borderId="75" xfId="0" applyFill="1" applyBorder="1" applyAlignment="1">
      <alignment horizontal="center" vertical="center" wrapText="1" shrinkToFit="1"/>
    </xf>
    <xf numFmtId="0" fontId="10" fillId="0" borderId="0" xfId="24" applyFont="1" applyAlignment="1">
      <alignment horizontal="left" vertical="center" wrapText="1"/>
    </xf>
    <xf numFmtId="0" fontId="12" fillId="20" borderId="73" xfId="29" quotePrefix="1" applyFont="1" applyFill="1" applyBorder="1" applyAlignment="1">
      <alignment horizontal="center" wrapText="1"/>
    </xf>
    <xf numFmtId="0" fontId="12" fillId="20" borderId="76" xfId="29" quotePrefix="1" applyFont="1" applyFill="1" applyBorder="1" applyAlignment="1">
      <alignment horizontal="center" vertical="center" wrapText="1"/>
    </xf>
    <xf numFmtId="0" fontId="12" fillId="20" borderId="16" xfId="29" quotePrefix="1" applyFont="1" applyFill="1" applyBorder="1" applyAlignment="1">
      <alignment horizontal="center" vertical="center" wrapText="1"/>
    </xf>
    <xf numFmtId="0" fontId="12" fillId="20" borderId="75" xfId="29" quotePrefix="1" applyFont="1" applyFill="1" applyBorder="1" applyAlignment="1">
      <alignment horizontal="center" vertical="center" wrapText="1"/>
    </xf>
    <xf numFmtId="0" fontId="12" fillId="20" borderId="17" xfId="29" quotePrefix="1" applyFont="1" applyFill="1" applyBorder="1" applyAlignment="1">
      <alignment horizontal="center" vertical="center" wrapText="1"/>
    </xf>
    <xf numFmtId="0" fontId="12" fillId="2" borderId="70" xfId="0" applyFont="1" applyFill="1" applyBorder="1" applyAlignment="1">
      <alignment horizontal="left"/>
    </xf>
    <xf numFmtId="0" fontId="12" fillId="2" borderId="73" xfId="0" applyFont="1" applyFill="1" applyBorder="1" applyAlignment="1">
      <alignment horizontal="left"/>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3" fontId="10" fillId="4" borderId="21" xfId="0" quotePrefix="1" applyNumberFormat="1" applyFont="1" applyFill="1" applyBorder="1" applyAlignment="1">
      <alignment vertical="center" wrapText="1"/>
    </xf>
    <xf numFmtId="3" fontId="10" fillId="4" borderId="54" xfId="0" quotePrefix="1" applyNumberFormat="1"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9" fillId="4" borderId="21" xfId="0" applyFont="1" applyFill="1" applyBorder="1" applyAlignment="1">
      <alignment vertical="center" wrapText="1"/>
    </xf>
    <xf numFmtId="0" fontId="19" fillId="4" borderId="54" xfId="0" applyFont="1" applyFill="1" applyBorder="1" applyAlignment="1">
      <alignment vertical="center" wrapText="1"/>
    </xf>
    <xf numFmtId="0" fontId="10" fillId="4" borderId="21" xfId="0" quotePrefix="1" applyFont="1" applyFill="1" applyBorder="1" applyAlignment="1">
      <alignment vertical="center" wrapText="1"/>
    </xf>
    <xf numFmtId="0" fontId="10" fillId="4" borderId="22" xfId="0" quotePrefix="1" applyFont="1" applyFill="1" applyBorder="1" applyAlignment="1">
      <alignment vertical="center" wrapText="1"/>
    </xf>
    <xf numFmtId="0" fontId="10" fillId="4" borderId="22" xfId="0" applyFont="1" applyFill="1" applyBorder="1" applyAlignment="1">
      <alignment horizontal="center" vertical="center" wrapText="1"/>
    </xf>
    <xf numFmtId="0" fontId="19" fillId="4" borderId="22" xfId="0" applyFont="1" applyFill="1" applyBorder="1" applyAlignment="1">
      <alignment vertical="center" wrapText="1"/>
    </xf>
    <xf numFmtId="0" fontId="10" fillId="4" borderId="21" xfId="0" applyFont="1" applyFill="1" applyBorder="1" applyAlignment="1">
      <alignment vertical="center" wrapText="1"/>
    </xf>
    <xf numFmtId="0" fontId="10" fillId="4" borderId="22" xfId="0" applyFont="1" applyFill="1" applyBorder="1" applyAlignment="1">
      <alignment vertical="center" wrapText="1"/>
    </xf>
    <xf numFmtId="0" fontId="10" fillId="4" borderId="28" xfId="0" applyFont="1" applyFill="1" applyBorder="1" applyAlignment="1">
      <alignment vertical="center" wrapText="1"/>
    </xf>
    <xf numFmtId="0" fontId="10" fillId="4" borderId="29" xfId="0" applyFont="1" applyFill="1" applyBorder="1" applyAlignment="1">
      <alignment vertical="center" wrapText="1"/>
    </xf>
    <xf numFmtId="0" fontId="10" fillId="4" borderId="30" xfId="0" applyFont="1" applyFill="1" applyBorder="1" applyAlignment="1">
      <alignment vertical="center" wrapText="1"/>
    </xf>
    <xf numFmtId="0" fontId="10" fillId="4" borderId="31" xfId="0" applyFont="1" applyFill="1" applyBorder="1" applyAlignment="1">
      <alignment vertical="center" wrapText="1"/>
    </xf>
    <xf numFmtId="0" fontId="10" fillId="4" borderId="32" xfId="0" applyFont="1" applyFill="1" applyBorder="1" applyAlignment="1">
      <alignment vertical="center" wrapText="1"/>
    </xf>
    <xf numFmtId="0" fontId="10" fillId="4" borderId="33" xfId="0" applyFont="1" applyFill="1" applyBorder="1" applyAlignment="1">
      <alignment vertical="center" wrapText="1"/>
    </xf>
    <xf numFmtId="0" fontId="22" fillId="4" borderId="25" xfId="0" applyFont="1" applyFill="1" applyBorder="1" applyAlignment="1">
      <alignment vertical="center" wrapText="1"/>
    </xf>
    <xf numFmtId="0" fontId="22" fillId="4" borderId="26" xfId="0" applyFont="1" applyFill="1" applyBorder="1" applyAlignment="1">
      <alignment vertical="center" wrapText="1"/>
    </xf>
    <xf numFmtId="0" fontId="22" fillId="4" borderId="27" xfId="0" applyFont="1" applyFill="1" applyBorder="1" applyAlignment="1">
      <alignment vertical="center" wrapText="1"/>
    </xf>
    <xf numFmtId="0" fontId="10" fillId="4" borderId="25" xfId="0" applyFont="1" applyFill="1" applyBorder="1" applyAlignment="1">
      <alignment vertical="center" wrapText="1"/>
    </xf>
    <xf numFmtId="0" fontId="10" fillId="4" borderId="26" xfId="0" applyFont="1" applyFill="1" applyBorder="1" applyAlignment="1">
      <alignment vertical="center" wrapText="1"/>
    </xf>
    <xf numFmtId="0" fontId="10" fillId="4" borderId="27" xfId="0" applyFont="1" applyFill="1" applyBorder="1" applyAlignment="1">
      <alignment vertical="center" wrapText="1"/>
    </xf>
    <xf numFmtId="0" fontId="10" fillId="13" borderId="5" xfId="0" applyFont="1" applyFill="1" applyBorder="1" applyAlignment="1">
      <alignment vertical="center" wrapText="1"/>
    </xf>
    <xf numFmtId="0" fontId="10" fillId="13" borderId="13" xfId="0" applyFont="1" applyFill="1" applyBorder="1" applyAlignment="1">
      <alignment vertical="center" wrapText="1"/>
    </xf>
    <xf numFmtId="0" fontId="10" fillId="13" borderId="6" xfId="0" applyFont="1" applyFill="1" applyBorder="1" applyAlignment="1">
      <alignment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10" fillId="6" borderId="5" xfId="0" applyFont="1" applyFill="1" applyBorder="1" applyAlignment="1">
      <alignment vertical="center"/>
    </xf>
    <xf numFmtId="0" fontId="10" fillId="6" borderId="6" xfId="0" applyFont="1" applyFill="1" applyBorder="1" applyAlignment="1">
      <alignment vertical="center"/>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173" fontId="12" fillId="9" borderId="5" xfId="26" applyNumberFormat="1" applyFont="1" applyFill="1" applyBorder="1" applyAlignment="1">
      <alignment horizontal="center" vertical="center" wrapText="1"/>
    </xf>
    <xf numFmtId="173" fontId="12" fillId="9" borderId="6" xfId="26" applyNumberFormat="1" applyFont="1" applyFill="1" applyBorder="1" applyAlignment="1">
      <alignment horizontal="center" vertical="center" wrapText="1"/>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173" fontId="10" fillId="6" borderId="5" xfId="26" applyNumberFormat="1" applyFont="1" applyFill="1" applyBorder="1" applyAlignment="1">
      <alignment horizontal="center" vertical="center"/>
    </xf>
    <xf numFmtId="173" fontId="10" fillId="6" borderId="6" xfId="26" applyNumberFormat="1" applyFont="1" applyFill="1" applyBorder="1" applyAlignment="1">
      <alignment horizontal="center" vertical="center"/>
    </xf>
    <xf numFmtId="173" fontId="10" fillId="0" borderId="5" xfId="26" applyNumberFormat="1" applyFont="1" applyFill="1" applyBorder="1" applyAlignment="1">
      <alignment horizontal="center" vertical="center" wrapText="1"/>
    </xf>
    <xf numFmtId="173" fontId="10" fillId="0" borderId="6" xfId="26" applyNumberFormat="1" applyFont="1" applyFill="1" applyBorder="1" applyAlignment="1">
      <alignment horizontal="center" vertical="center" wrapText="1"/>
    </xf>
    <xf numFmtId="173" fontId="10" fillId="9" borderId="5" xfId="26" applyNumberFormat="1" applyFont="1" applyFill="1" applyBorder="1" applyAlignment="1">
      <alignment horizontal="center" vertical="center" wrapText="1"/>
    </xf>
    <xf numFmtId="173" fontId="10" fillId="9" borderId="6" xfId="26" applyNumberFormat="1"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173" fontId="12" fillId="14" borderId="5" xfId="26" quotePrefix="1" applyNumberFormat="1" applyFont="1" applyFill="1" applyBorder="1" applyAlignment="1">
      <alignment horizontal="center" vertical="center" wrapText="1"/>
    </xf>
    <xf numFmtId="173" fontId="12" fillId="14" borderId="6" xfId="26" applyNumberFormat="1" applyFont="1" applyFill="1" applyBorder="1" applyAlignment="1">
      <alignment horizontal="center" vertical="center" wrapText="1"/>
    </xf>
    <xf numFmtId="173" fontId="12" fillId="14" borderId="6" xfId="26" quotePrefix="1" applyNumberFormat="1" applyFont="1" applyFill="1" applyBorder="1" applyAlignment="1">
      <alignment horizontal="center" vertical="center" wrapText="1"/>
    </xf>
    <xf numFmtId="173" fontId="10" fillId="6" borderId="5" xfId="26" applyNumberFormat="1" applyFont="1" applyFill="1" applyBorder="1" applyAlignment="1">
      <alignment horizontal="center" vertical="center" wrapText="1"/>
    </xf>
    <xf numFmtId="173" fontId="10" fillId="6" borderId="6" xfId="26" applyNumberFormat="1" applyFont="1" applyFill="1" applyBorder="1" applyAlignment="1">
      <alignment horizontal="center" vertical="center" wrapText="1"/>
    </xf>
    <xf numFmtId="173" fontId="10" fillId="0" borderId="5" xfId="26" applyNumberFormat="1" applyFont="1" applyBorder="1" applyAlignment="1">
      <alignment horizontal="center" vertical="center" wrapText="1"/>
    </xf>
    <xf numFmtId="173" fontId="10" fillId="0" borderId="6" xfId="26" applyNumberFormat="1" applyFont="1" applyBorder="1" applyAlignment="1">
      <alignment horizontal="center" vertical="center" wrapText="1"/>
    </xf>
    <xf numFmtId="173" fontId="12" fillId="0" borderId="5" xfId="26" applyNumberFormat="1" applyFont="1" applyFill="1" applyBorder="1" applyAlignment="1">
      <alignment horizontal="center" vertical="center" wrapText="1"/>
    </xf>
    <xf numFmtId="173" fontId="12" fillId="0" borderId="6" xfId="26" applyNumberFormat="1" applyFont="1" applyFill="1" applyBorder="1" applyAlignment="1">
      <alignment horizontal="center" vertical="center" wrapText="1"/>
    </xf>
    <xf numFmtId="173" fontId="12" fillId="14" borderId="5" xfId="26" applyNumberFormat="1" applyFont="1" applyFill="1" applyBorder="1" applyAlignment="1">
      <alignment horizontal="center" vertical="center" wrapText="1"/>
    </xf>
    <xf numFmtId="0" fontId="12" fillId="12" borderId="5" xfId="0" applyFont="1" applyFill="1" applyBorder="1" applyAlignment="1">
      <alignment vertical="center"/>
    </xf>
    <xf numFmtId="0" fontId="12" fillId="12" borderId="13" xfId="0" applyFont="1" applyFill="1" applyBorder="1" applyAlignment="1">
      <alignment vertical="center"/>
    </xf>
    <xf numFmtId="0" fontId="12" fillId="12" borderId="6" xfId="0" applyFont="1" applyFill="1" applyBorder="1" applyAlignment="1">
      <alignment vertical="center"/>
    </xf>
    <xf numFmtId="173" fontId="12" fillId="6" borderId="5" xfId="26" applyNumberFormat="1" applyFont="1" applyFill="1" applyBorder="1" applyAlignment="1">
      <alignment horizontal="center" vertical="center" wrapText="1"/>
    </xf>
    <xf numFmtId="173" fontId="12" fillId="6" borderId="6" xfId="26" applyNumberFormat="1" applyFont="1" applyFill="1" applyBorder="1" applyAlignment="1">
      <alignment horizontal="center" vertical="center" wrapText="1"/>
    </xf>
    <xf numFmtId="173" fontId="12" fillId="0" borderId="20" xfId="26" applyNumberFormat="1" applyFont="1" applyFill="1" applyBorder="1" applyAlignment="1">
      <alignment horizontal="center" vertical="center" wrapText="1"/>
    </xf>
    <xf numFmtId="173" fontId="19" fillId="6" borderId="5" xfId="26" applyNumberFormat="1" applyFont="1" applyFill="1" applyBorder="1" applyAlignment="1">
      <alignment vertical="center" wrapText="1"/>
    </xf>
    <xf numFmtId="173" fontId="19" fillId="6" borderId="6" xfId="26" applyNumberFormat="1" applyFont="1" applyFill="1" applyBorder="1" applyAlignment="1">
      <alignment vertical="center" wrapText="1"/>
    </xf>
    <xf numFmtId="173" fontId="10" fillId="6" borderId="5" xfId="26" applyNumberFormat="1" applyFont="1" applyFill="1" applyBorder="1" applyAlignment="1">
      <alignment vertical="center"/>
    </xf>
    <xf numFmtId="173" fontId="10" fillId="6" borderId="6" xfId="26" applyNumberFormat="1" applyFont="1" applyFill="1" applyBorder="1" applyAlignment="1">
      <alignment vertical="center"/>
    </xf>
    <xf numFmtId="173" fontId="10" fillId="0" borderId="5" xfId="26" applyNumberFormat="1" applyFont="1" applyFill="1" applyBorder="1" applyAlignment="1">
      <alignment horizontal="center" vertical="center"/>
    </xf>
    <xf numFmtId="173" fontId="10" fillId="0" borderId="6" xfId="26" applyNumberFormat="1" applyFont="1" applyFill="1" applyBorder="1" applyAlignment="1">
      <alignment horizontal="center" vertical="center"/>
    </xf>
    <xf numFmtId="173" fontId="12" fillId="4" borderId="5" xfId="26" applyNumberFormat="1" applyFont="1" applyFill="1" applyBorder="1" applyAlignment="1">
      <alignment horizontal="center" vertical="center" wrapText="1"/>
    </xf>
    <xf numFmtId="173" fontId="12" fillId="4" borderId="6" xfId="26" applyNumberFormat="1" applyFont="1" applyFill="1" applyBorder="1" applyAlignment="1">
      <alignment horizontal="center" vertical="center" wrapText="1"/>
    </xf>
    <xf numFmtId="173" fontId="10" fillId="4" borderId="5" xfId="26" applyNumberFormat="1" applyFont="1" applyFill="1" applyBorder="1" applyAlignment="1">
      <alignment horizontal="center" vertical="center" wrapText="1"/>
    </xf>
    <xf numFmtId="173" fontId="10" fillId="4" borderId="6" xfId="26" applyNumberFormat="1" applyFont="1" applyFill="1" applyBorder="1" applyAlignment="1">
      <alignment horizontal="center" vertical="center" wrapText="1"/>
    </xf>
    <xf numFmtId="0" fontId="12"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9" fillId="0" borderId="5" xfId="0" applyFont="1" applyBorder="1" applyAlignment="1">
      <alignment vertical="center"/>
    </xf>
    <xf numFmtId="0" fontId="19" fillId="0" borderId="6" xfId="0" applyFont="1" applyBorder="1" applyAlignment="1">
      <alignment vertical="center"/>
    </xf>
    <xf numFmtId="0" fontId="12" fillId="0" borderId="7" xfId="0" quotePrefix="1" applyFont="1" applyBorder="1" applyAlignment="1">
      <alignment vertical="center"/>
    </xf>
    <xf numFmtId="0" fontId="12" fillId="2" borderId="72" xfId="52" applyFont="1" applyFill="1" applyBorder="1" applyAlignment="1">
      <alignment horizontal="center" vertical="center" wrapText="1"/>
    </xf>
    <xf numFmtId="0" fontId="12" fillId="2" borderId="4" xfId="52" applyFont="1" applyFill="1" applyBorder="1" applyAlignment="1">
      <alignment horizontal="center" vertical="center" wrapText="1"/>
    </xf>
    <xf numFmtId="15" fontId="12" fillId="2" borderId="70" xfId="27" quotePrefix="1" applyNumberFormat="1" applyFont="1" applyFill="1" applyBorder="1" applyAlignment="1">
      <alignment horizontal="center" vertical="center" wrapText="1"/>
    </xf>
    <xf numFmtId="15" fontId="12" fillId="2" borderId="73" xfId="27" quotePrefix="1" applyNumberFormat="1" applyFont="1" applyFill="1" applyBorder="1" applyAlignment="1">
      <alignment horizontal="center" vertical="center" wrapText="1"/>
    </xf>
    <xf numFmtId="15" fontId="12" fillId="2" borderId="71" xfId="27" quotePrefix="1" applyNumberFormat="1" applyFont="1" applyFill="1" applyBorder="1" applyAlignment="1">
      <alignment horizontal="center" vertical="center" wrapText="1"/>
    </xf>
    <xf numFmtId="0" fontId="12" fillId="2" borderId="73" xfId="49" applyFont="1" applyFill="1" applyBorder="1" applyAlignment="1">
      <alignment horizontal="center" vertical="center" wrapText="1"/>
    </xf>
    <xf numFmtId="0" fontId="10" fillId="2" borderId="71" xfId="32" applyFont="1" applyFill="1" applyBorder="1" applyAlignment="1">
      <alignment horizontal="center" vertical="center" wrapText="1"/>
    </xf>
    <xf numFmtId="0" fontId="12" fillId="2" borderId="24" xfId="49" applyFont="1" applyFill="1" applyBorder="1" applyAlignment="1">
      <alignment horizontal="center" vertical="center" wrapText="1"/>
    </xf>
    <xf numFmtId="0" fontId="12" fillId="2" borderId="15" xfId="49" applyFont="1" applyFill="1" applyBorder="1" applyAlignment="1">
      <alignment horizontal="center" vertical="center" wrapText="1"/>
    </xf>
    <xf numFmtId="0" fontId="12" fillId="2" borderId="74" xfId="49" applyFont="1" applyFill="1" applyBorder="1" applyAlignment="1">
      <alignment horizontal="center" vertical="center" wrapText="1"/>
    </xf>
    <xf numFmtId="0" fontId="12" fillId="2" borderId="75" xfId="49" applyFont="1" applyFill="1" applyBorder="1" applyAlignment="1">
      <alignment horizontal="center" vertical="center" wrapText="1"/>
    </xf>
    <xf numFmtId="0" fontId="76" fillId="0" borderId="74" xfId="6" applyFont="1" applyBorder="1" applyAlignment="1">
      <alignment horizontal="left" vertical="center" wrapText="1"/>
    </xf>
    <xf numFmtId="0" fontId="62" fillId="0" borderId="76" xfId="6" applyFont="1" applyBorder="1" applyAlignment="1">
      <alignment horizontal="left" vertical="center" wrapText="1"/>
    </xf>
    <xf numFmtId="0" fontId="62" fillId="0" borderId="75" xfId="6" applyFont="1" applyBorder="1" applyAlignment="1">
      <alignment horizontal="left" vertical="center" wrapText="1"/>
    </xf>
    <xf numFmtId="0" fontId="62" fillId="0" borderId="24" xfId="6" applyFont="1" applyBorder="1" applyAlignment="1">
      <alignment horizontal="left" vertical="center" wrapText="1"/>
    </xf>
    <xf numFmtId="0" fontId="62" fillId="0" borderId="0" xfId="6" applyFont="1" applyAlignment="1">
      <alignment horizontal="left" vertical="center" wrapText="1"/>
    </xf>
    <xf numFmtId="0" fontId="62" fillId="0" borderId="15" xfId="6" applyFont="1" applyBorder="1" applyAlignment="1">
      <alignment horizontal="left" vertical="center" wrapText="1"/>
    </xf>
    <xf numFmtId="0" fontId="62" fillId="0" borderId="18" xfId="6" applyFont="1" applyBorder="1" applyAlignment="1">
      <alignment horizontal="left" vertical="center" wrapText="1"/>
    </xf>
    <xf numFmtId="0" fontId="62" fillId="0" borderId="16" xfId="6" applyFont="1" applyBorder="1" applyAlignment="1">
      <alignment horizontal="left" vertical="center" wrapText="1"/>
    </xf>
    <xf numFmtId="0" fontId="62" fillId="0" borderId="17" xfId="6" applyFont="1" applyBorder="1" applyAlignment="1">
      <alignment horizontal="left" vertical="center" wrapText="1"/>
    </xf>
    <xf numFmtId="0" fontId="13" fillId="2" borderId="74" xfId="49" applyFont="1" applyFill="1" applyBorder="1" applyAlignment="1">
      <alignment horizontal="center" vertical="center" wrapText="1"/>
    </xf>
    <xf numFmtId="0" fontId="13" fillId="2" borderId="75" xfId="49" applyFont="1" applyFill="1" applyBorder="1" applyAlignment="1">
      <alignment horizontal="center" vertical="center" wrapText="1"/>
    </xf>
    <xf numFmtId="0" fontId="13" fillId="2" borderId="24" xfId="49" applyFont="1" applyFill="1" applyBorder="1" applyAlignment="1">
      <alignment horizontal="center" vertical="center" wrapText="1"/>
    </xf>
    <xf numFmtId="0" fontId="13" fillId="2" borderId="15" xfId="49" applyFont="1" applyFill="1" applyBorder="1" applyAlignment="1">
      <alignment horizontal="center" vertical="center" wrapText="1"/>
    </xf>
    <xf numFmtId="1" fontId="12" fillId="0" borderId="2" xfId="54" applyNumberFormat="1" applyFont="1" applyFill="1" applyBorder="1" applyAlignment="1">
      <alignment horizontal="center"/>
    </xf>
    <xf numFmtId="0" fontId="12" fillId="0" borderId="2" xfId="54" applyFont="1" applyFill="1" applyBorder="1" applyAlignment="1">
      <alignment horizontal="center"/>
    </xf>
    <xf numFmtId="0" fontId="9" fillId="0" borderId="0" xfId="60" applyFont="1" applyAlignment="1">
      <alignment wrapText="1"/>
    </xf>
    <xf numFmtId="0" fontId="17" fillId="0" borderId="0" xfId="60" applyFont="1" applyAlignment="1">
      <alignment wrapText="1"/>
    </xf>
    <xf numFmtId="0" fontId="12" fillId="20" borderId="68" xfId="0" applyFont="1" applyFill="1" applyBorder="1" applyAlignment="1">
      <alignment horizontal="left" wrapText="1"/>
    </xf>
    <xf numFmtId="0" fontId="12" fillId="20" borderId="70" xfId="0" applyFont="1" applyFill="1" applyBorder="1" applyAlignment="1">
      <alignment horizontal="center" vertical="center" wrapText="1" shrinkToFit="1"/>
    </xf>
    <xf numFmtId="0" fontId="12" fillId="20" borderId="71" xfId="0" applyFont="1" applyFill="1" applyBorder="1" applyAlignment="1">
      <alignment horizontal="center" vertical="center" wrapText="1" shrinkToFit="1"/>
    </xf>
    <xf numFmtId="0" fontId="23" fillId="2" borderId="70" xfId="0" applyFont="1" applyFill="1" applyBorder="1" applyAlignment="1">
      <alignment horizontal="left" vertical="center" wrapText="1"/>
    </xf>
    <xf numFmtId="0" fontId="23" fillId="2" borderId="73" xfId="0" applyFont="1" applyFill="1" applyBorder="1" applyAlignment="1">
      <alignment horizontal="left" vertical="center" wrapText="1"/>
    </xf>
    <xf numFmtId="0" fontId="23" fillId="2" borderId="71" xfId="0" applyFont="1" applyFill="1" applyBorder="1" applyAlignment="1">
      <alignment horizontal="left" vertical="center" wrapText="1"/>
    </xf>
    <xf numFmtId="0" fontId="12" fillId="2" borderId="70" xfId="0" applyFont="1" applyFill="1" applyBorder="1" applyAlignment="1">
      <alignment horizontal="left" vertical="center" wrapText="1"/>
    </xf>
    <xf numFmtId="0" fontId="12" fillId="2" borderId="73" xfId="0" applyFont="1" applyFill="1" applyBorder="1" applyAlignment="1">
      <alignment horizontal="left" vertical="center" wrapText="1"/>
    </xf>
    <xf numFmtId="0" fontId="12" fillId="2" borderId="71" xfId="0" applyFont="1" applyFill="1" applyBorder="1" applyAlignment="1">
      <alignment horizontal="left" vertical="center" wrapText="1"/>
    </xf>
    <xf numFmtId="0" fontId="12" fillId="0" borderId="70"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71" xfId="0" applyFont="1" applyBorder="1" applyAlignment="1">
      <alignment horizontal="center" vertical="center" wrapText="1"/>
    </xf>
    <xf numFmtId="0" fontId="16" fillId="20" borderId="70" xfId="0" applyFont="1" applyFill="1" applyBorder="1" applyAlignment="1">
      <alignment horizontal="left" wrapText="1"/>
    </xf>
    <xf numFmtId="0" fontId="16" fillId="20" borderId="71" xfId="0" applyFont="1" applyFill="1" applyBorder="1" applyAlignment="1">
      <alignment horizontal="left" wrapText="1"/>
    </xf>
    <xf numFmtId="0" fontId="16" fillId="20" borderId="0" xfId="0" applyFont="1" applyFill="1" applyAlignment="1">
      <alignment horizontal="left" wrapText="1"/>
    </xf>
    <xf numFmtId="0" fontId="16" fillId="7" borderId="70" xfId="0" applyFont="1" applyFill="1" applyBorder="1" applyAlignment="1">
      <alignment horizontal="left" vertical="center" wrapText="1"/>
    </xf>
    <xf numFmtId="0" fontId="16" fillId="7" borderId="73" xfId="0" applyFont="1" applyFill="1" applyBorder="1" applyAlignment="1">
      <alignment horizontal="left" vertical="center" wrapText="1"/>
    </xf>
    <xf numFmtId="0" fontId="16" fillId="7" borderId="71" xfId="0" applyFont="1" applyFill="1" applyBorder="1" applyAlignment="1">
      <alignment horizontal="left" vertical="center" wrapText="1"/>
    </xf>
    <xf numFmtId="0" fontId="12" fillId="2" borderId="70" xfId="0" applyFont="1" applyFill="1" applyBorder="1" applyAlignment="1">
      <alignment horizontal="left" vertical="center" wrapText="1" indent="1"/>
    </xf>
    <xf numFmtId="0" fontId="12" fillId="2" borderId="73" xfId="0" applyFont="1" applyFill="1" applyBorder="1" applyAlignment="1">
      <alignment horizontal="left" vertical="center" wrapText="1" indent="1"/>
    </xf>
    <xf numFmtId="0" fontId="12" fillId="20" borderId="74" xfId="48" applyFont="1" applyFill="1" applyBorder="1" applyAlignment="1">
      <alignment horizontal="left"/>
    </xf>
    <xf numFmtId="0" fontId="12" fillId="20" borderId="75" xfId="48" applyFont="1" applyFill="1" applyBorder="1" applyAlignment="1">
      <alignment horizontal="left"/>
    </xf>
    <xf numFmtId="0" fontId="12" fillId="20" borderId="18" xfId="48" applyFont="1" applyFill="1" applyBorder="1" applyAlignment="1">
      <alignment horizontal="left"/>
    </xf>
    <xf numFmtId="0" fontId="12" fillId="20" borderId="17" xfId="48" applyFont="1" applyFill="1" applyBorder="1" applyAlignment="1">
      <alignment horizontal="left"/>
    </xf>
    <xf numFmtId="0" fontId="10" fillId="0" borderId="0" xfId="0" applyFont="1" applyAlignment="1">
      <alignment horizontal="left" wrapText="1"/>
    </xf>
    <xf numFmtId="0" fontId="12" fillId="20" borderId="74" xfId="48" applyFont="1" applyFill="1" applyBorder="1" applyAlignment="1">
      <alignment horizontal="center" vertical="top"/>
    </xf>
    <xf numFmtId="0" fontId="12" fillId="20" borderId="75" xfId="48" applyFont="1" applyFill="1" applyBorder="1" applyAlignment="1">
      <alignment horizontal="center" vertical="top"/>
    </xf>
    <xf numFmtId="0" fontId="12" fillId="20" borderId="24" xfId="48" applyFont="1" applyFill="1" applyBorder="1" applyAlignment="1">
      <alignment horizontal="center" vertical="top"/>
    </xf>
    <xf numFmtId="0" fontId="12" fillId="20" borderId="15" xfId="48" applyFont="1" applyFill="1" applyBorder="1" applyAlignment="1">
      <alignment horizontal="center" vertical="top"/>
    </xf>
    <xf numFmtId="0" fontId="12" fillId="20" borderId="68" xfId="64" applyFont="1" applyFill="1" applyBorder="1" applyAlignment="1">
      <alignment horizontal="center" vertical="center" wrapText="1"/>
    </xf>
    <xf numFmtId="0" fontId="12" fillId="20" borderId="72" xfId="64" applyFont="1" applyFill="1" applyBorder="1" applyAlignment="1">
      <alignment horizontal="center" vertical="center" wrapText="1"/>
    </xf>
    <xf numFmtId="0" fontId="12" fillId="20" borderId="3" xfId="64" applyFont="1" applyFill="1" applyBorder="1" applyAlignment="1">
      <alignment horizontal="center" vertical="center" wrapText="1"/>
    </xf>
    <xf numFmtId="0" fontId="12" fillId="20" borderId="18" xfId="48" quotePrefix="1" applyFont="1" applyFill="1" applyBorder="1" applyAlignment="1">
      <alignment horizontal="left"/>
    </xf>
    <xf numFmtId="0" fontId="16" fillId="20" borderId="35" xfId="0" applyFont="1" applyFill="1" applyBorder="1" applyAlignment="1">
      <alignment horizontal="center" wrapText="1" readingOrder="1"/>
    </xf>
    <xf numFmtId="0" fontId="16" fillId="20" borderId="37" xfId="0" applyFont="1" applyFill="1" applyBorder="1" applyAlignment="1">
      <alignment horizontal="center" wrapText="1" readingOrder="1"/>
    </xf>
    <xf numFmtId="0" fontId="9" fillId="0" borderId="0" xfId="0" applyFont="1" applyAlignment="1">
      <alignment horizontal="left" wrapText="1"/>
    </xf>
    <xf numFmtId="0" fontId="9" fillId="0" borderId="16" xfId="0" applyFont="1" applyBorder="1" applyAlignment="1">
      <alignment horizontal="center" vertical="center" wrapText="1"/>
    </xf>
    <xf numFmtId="0" fontId="10" fillId="0" borderId="0" xfId="7" applyFont="1" applyAlignment="1">
      <alignment horizontal="left" vertical="top" wrapText="1"/>
    </xf>
    <xf numFmtId="0" fontId="10" fillId="0" borderId="16" xfId="0" applyFont="1" applyBorder="1" applyAlignment="1">
      <alignment horizontal="center" vertical="center" wrapText="1"/>
    </xf>
    <xf numFmtId="0" fontId="12" fillId="20" borderId="70" xfId="0" applyFont="1" applyFill="1" applyBorder="1" applyAlignment="1">
      <alignment horizontal="center" wrapText="1"/>
    </xf>
    <xf numFmtId="0" fontId="12" fillId="20" borderId="71" xfId="0" applyFont="1" applyFill="1" applyBorder="1" applyAlignment="1">
      <alignment horizontal="center" wrapText="1"/>
    </xf>
    <xf numFmtId="0" fontId="12" fillId="12" borderId="68" xfId="7" applyFont="1" applyFill="1" applyBorder="1" applyAlignment="1">
      <alignment horizontal="left" wrapText="1"/>
    </xf>
    <xf numFmtId="0" fontId="12" fillId="12" borderId="68" xfId="7" applyFont="1" applyFill="1" applyBorder="1" applyAlignment="1">
      <alignment horizontal="left"/>
    </xf>
    <xf numFmtId="0" fontId="12" fillId="12" borderId="68" xfId="7" applyFont="1" applyFill="1" applyBorder="1" applyAlignment="1">
      <alignment horizontal="center"/>
    </xf>
    <xf numFmtId="0" fontId="12" fillId="12" borderId="70" xfId="7" applyFont="1" applyFill="1" applyBorder="1" applyAlignment="1">
      <alignment horizontal="center" vertical="center"/>
    </xf>
    <xf numFmtId="0" fontId="12" fillId="12" borderId="73" xfId="7" applyFont="1" applyFill="1" applyBorder="1" applyAlignment="1">
      <alignment horizontal="center" vertical="center"/>
    </xf>
    <xf numFmtId="0" fontId="12" fillId="12" borderId="71" xfId="7" applyFont="1" applyFill="1" applyBorder="1" applyAlignment="1">
      <alignment horizontal="center" vertical="center"/>
    </xf>
    <xf numFmtId="0" fontId="12" fillId="20" borderId="70" xfId="38" applyFont="1" applyFill="1" applyBorder="1" applyAlignment="1">
      <alignment horizontal="left" wrapText="1"/>
    </xf>
    <xf numFmtId="0" fontId="12" fillId="20" borderId="71" xfId="38" applyFont="1" applyFill="1" applyBorder="1" applyAlignment="1">
      <alignment horizontal="left" wrapText="1"/>
    </xf>
    <xf numFmtId="0" fontId="12" fillId="12" borderId="70" xfId="0" applyFont="1" applyFill="1" applyBorder="1" applyAlignment="1">
      <alignment horizontal="center" vertical="center" wrapText="1"/>
    </xf>
    <xf numFmtId="0" fontId="12" fillId="12" borderId="73" xfId="0" applyFont="1" applyFill="1" applyBorder="1" applyAlignment="1">
      <alignment horizontal="center" vertical="center" wrapText="1"/>
    </xf>
    <xf numFmtId="0" fontId="12" fillId="12" borderId="71" xfId="0" applyFont="1" applyFill="1" applyBorder="1" applyAlignment="1">
      <alignment horizontal="center" vertical="center" wrapText="1"/>
    </xf>
    <xf numFmtId="0" fontId="12" fillId="8" borderId="18" xfId="7" applyFont="1" applyFill="1" applyBorder="1" applyAlignment="1">
      <alignment horizontal="center"/>
    </xf>
    <xf numFmtId="0" fontId="12" fillId="8" borderId="16" xfId="7" applyFont="1" applyFill="1" applyBorder="1" applyAlignment="1">
      <alignment horizontal="center"/>
    </xf>
    <xf numFmtId="0" fontId="12" fillId="8" borderId="71" xfId="7" applyFont="1" applyFill="1" applyBorder="1" applyAlignment="1">
      <alignment horizontal="center"/>
    </xf>
    <xf numFmtId="0" fontId="12" fillId="12" borderId="68" xfId="7" applyFont="1" applyFill="1" applyBorder="1" applyAlignment="1">
      <alignment horizontal="center" vertical="center" wrapText="1"/>
    </xf>
    <xf numFmtId="0" fontId="12" fillId="12" borderId="68" xfId="7" applyFont="1" applyFill="1" applyBorder="1" applyAlignment="1">
      <alignment horizontal="center" vertical="center"/>
    </xf>
    <xf numFmtId="0" fontId="12" fillId="20" borderId="16" xfId="38" quotePrefix="1" applyFont="1" applyFill="1" applyBorder="1" applyAlignment="1">
      <alignment horizontal="left"/>
    </xf>
    <xf numFmtId="0" fontId="9" fillId="0" borderId="0" xfId="0" applyFont="1" applyAlignment="1">
      <alignment horizontal="center" vertical="center" wrapText="1"/>
    </xf>
    <xf numFmtId="0" fontId="10" fillId="0" borderId="0" xfId="7" applyFont="1" applyAlignment="1">
      <alignment horizontal="left" vertical="center" wrapText="1"/>
    </xf>
    <xf numFmtId="0" fontId="13" fillId="20" borderId="76" xfId="1" applyFont="1" applyFill="1" applyBorder="1" applyAlignment="1">
      <alignment horizontal="center" vertical="center" wrapText="1" shrinkToFit="1"/>
    </xf>
    <xf numFmtId="0" fontId="13" fillId="20" borderId="16" xfId="1" applyFont="1" applyFill="1" applyBorder="1" applyAlignment="1">
      <alignment horizontal="center" vertical="center" wrapText="1" shrinkToFit="1"/>
    </xf>
    <xf numFmtId="0" fontId="13" fillId="20" borderId="73" xfId="1" applyFont="1" applyFill="1" applyBorder="1" applyAlignment="1">
      <alignment horizontal="center" vertical="center" wrapText="1"/>
    </xf>
    <xf numFmtId="0" fontId="13" fillId="7" borderId="76" xfId="0" quotePrefix="1" applyFont="1" applyFill="1" applyBorder="1" applyAlignment="1">
      <alignment horizontal="left" wrapText="1" shrinkToFit="1"/>
    </xf>
    <xf numFmtId="0" fontId="13" fillId="7" borderId="16" xfId="0" quotePrefix="1" applyFont="1" applyFill="1" applyBorder="1" applyAlignment="1">
      <alignment horizontal="left" wrapText="1" shrinkToFit="1"/>
    </xf>
    <xf numFmtId="0" fontId="13" fillId="20" borderId="76" xfId="0" applyFont="1" applyFill="1" applyBorder="1" applyAlignment="1">
      <alignment horizontal="center" vertical="center" wrapText="1" shrinkToFit="1"/>
    </xf>
    <xf numFmtId="0" fontId="13" fillId="20" borderId="16" xfId="0" applyFont="1" applyFill="1" applyBorder="1" applyAlignment="1">
      <alignment horizontal="center" vertical="center" wrapText="1" shrinkToFit="1"/>
    </xf>
    <xf numFmtId="0" fontId="13" fillId="20" borderId="73" xfId="0" applyFont="1" applyFill="1" applyBorder="1" applyAlignment="1">
      <alignment horizontal="center" vertical="center" wrapText="1" shrinkToFit="1"/>
    </xf>
    <xf numFmtId="0" fontId="13" fillId="20" borderId="72" xfId="44" applyFont="1" applyFill="1" applyBorder="1" applyAlignment="1">
      <alignment horizontal="center" vertical="center" wrapText="1"/>
    </xf>
    <xf numFmtId="0" fontId="13" fillId="20" borderId="3" xfId="44" applyFont="1" applyFill="1" applyBorder="1" applyAlignment="1">
      <alignment horizontal="center" vertical="center" wrapText="1"/>
    </xf>
    <xf numFmtId="0" fontId="13" fillId="20" borderId="4" xfId="44" applyFont="1" applyFill="1" applyBorder="1" applyAlignment="1">
      <alignment horizontal="center" vertical="center" wrapText="1"/>
    </xf>
    <xf numFmtId="0" fontId="13" fillId="20" borderId="70" xfId="44" applyFont="1" applyFill="1" applyBorder="1" applyAlignment="1">
      <alignment horizontal="center" vertical="center" wrapText="1"/>
    </xf>
    <xf numFmtId="0" fontId="13" fillId="20" borderId="73" xfId="44" applyFont="1" applyFill="1" applyBorder="1" applyAlignment="1">
      <alignment horizontal="center" vertical="center" wrapText="1"/>
    </xf>
    <xf numFmtId="0" fontId="13" fillId="20" borderId="71" xfId="44" applyFont="1" applyFill="1" applyBorder="1" applyAlignment="1">
      <alignment horizontal="center" vertical="center" wrapText="1"/>
    </xf>
    <xf numFmtId="49" fontId="12" fillId="0" borderId="0" xfId="1" applyNumberFormat="1" applyFont="1" applyAlignment="1">
      <alignment horizontal="center"/>
    </xf>
    <xf numFmtId="49" fontId="69" fillId="20" borderId="0" xfId="53" applyNumberFormat="1" applyFont="1" applyFill="1" applyBorder="1" applyAlignment="1" applyProtection="1">
      <alignment horizontal="center"/>
    </xf>
    <xf numFmtId="0" fontId="10" fillId="0" borderId="68" xfId="29" applyFont="1" applyBorder="1" applyAlignment="1">
      <alignment horizontal="center" vertical="center" wrapText="1"/>
    </xf>
    <xf numFmtId="0" fontId="9" fillId="0" borderId="68" xfId="0" applyFont="1" applyBorder="1" applyAlignment="1">
      <alignment horizontal="center" vertical="center" wrapText="1"/>
    </xf>
    <xf numFmtId="0" fontId="12" fillId="20" borderId="73" xfId="29" applyFont="1" applyFill="1" applyBorder="1" applyAlignment="1">
      <alignment horizontal="center" vertical="center" wrapText="1"/>
    </xf>
    <xf numFmtId="0" fontId="12" fillId="20" borderId="71" xfId="29" applyFont="1" applyFill="1" applyBorder="1" applyAlignment="1">
      <alignment horizontal="center" vertical="center" wrapText="1"/>
    </xf>
    <xf numFmtId="0" fontId="12" fillId="20" borderId="70" xfId="29" applyFont="1" applyFill="1" applyBorder="1" applyAlignment="1">
      <alignment horizontal="center" vertical="center" wrapText="1"/>
    </xf>
    <xf numFmtId="0" fontId="13" fillId="20" borderId="72" xfId="0" applyFont="1" applyFill="1" applyBorder="1" applyAlignment="1">
      <alignment horizontal="left" wrapText="1"/>
    </xf>
    <xf numFmtId="0" fontId="13" fillId="20" borderId="3" xfId="0" applyFont="1" applyFill="1" applyBorder="1" applyAlignment="1">
      <alignment horizontal="left" wrapText="1"/>
    </xf>
    <xf numFmtId="0" fontId="13" fillId="20" borderId="74" xfId="0" applyFont="1" applyFill="1" applyBorder="1" applyAlignment="1">
      <alignment horizontal="center" vertical="center"/>
    </xf>
    <xf numFmtId="0" fontId="13" fillId="20" borderId="76" xfId="0" applyFont="1" applyFill="1" applyBorder="1" applyAlignment="1">
      <alignment horizontal="center" vertical="center"/>
    </xf>
    <xf numFmtId="0" fontId="13" fillId="20" borderId="75" xfId="0" applyFont="1" applyFill="1" applyBorder="1" applyAlignment="1">
      <alignment horizontal="center" vertical="center"/>
    </xf>
    <xf numFmtId="0" fontId="12" fillId="20" borderId="74" xfId="0" applyFont="1" applyFill="1" applyBorder="1" applyAlignment="1">
      <alignment horizontal="center" wrapText="1"/>
    </xf>
    <xf numFmtId="0" fontId="12" fillId="20" borderId="76" xfId="0" applyFont="1" applyFill="1" applyBorder="1" applyAlignment="1">
      <alignment horizontal="center" wrapText="1"/>
    </xf>
    <xf numFmtId="0" fontId="12" fillId="20" borderId="75" xfId="0" applyFont="1" applyFill="1" applyBorder="1" applyAlignment="1">
      <alignment horizontal="center" wrapText="1"/>
    </xf>
  </cellXfs>
  <cellStyles count="69">
    <cellStyle name="=C:\WINNT35\SYSTEM32\COMMAND.COM" xfId="4" xr:uid="{2353A2BF-4FAE-4992-9CFB-B797BD5BF16A}"/>
    <cellStyle name="=C:\WINNT35\SYSTEM32\COMMAND.COM 2" xfId="49" xr:uid="{3539F825-CA73-4E0D-BF4B-EB757763BDF6}"/>
    <cellStyle name="ColLabelLeveled1" xfId="9" xr:uid="{33A4347E-2E5B-444B-B10F-1354B6A51BB8}"/>
    <cellStyle name="ColLabelLeveled2" xfId="22" xr:uid="{946D1713-3510-4823-AA48-7AE7910F2987}"/>
    <cellStyle name="ColumnCode" xfId="10" xr:uid="{0299BDDD-8BFB-4D88-A1BA-62CF35922BAC}"/>
    <cellStyle name="Comma" xfId="26" builtinId="3"/>
    <cellStyle name="Comma 10" xfId="40" xr:uid="{66EF6DF0-0953-4722-A700-D7B46F7CEA2D}"/>
    <cellStyle name="Comma 2 2 3 5" xfId="46" xr:uid="{F5A8D58F-73C6-40D0-9D50-DD55058A4EFB}"/>
    <cellStyle name="Comma 2 5 2" xfId="31" xr:uid="{68626848-7EBE-4D57-827A-AAD104BFA2C4}"/>
    <cellStyle name="Comma 6" xfId="41" xr:uid="{23FEF048-2534-4C94-A529-17E67B47E103}"/>
    <cellStyle name="DefaultCell" xfId="17" xr:uid="{68E6E1B5-0626-4247-9941-2DC7F81DE5BE}"/>
    <cellStyle name="DefaultCellNumeric" xfId="19" xr:uid="{08145C85-4C51-4216-A02B-9632E9F955E0}"/>
    <cellStyle name="FailedValidationNumeric" xfId="18" xr:uid="{E0715EE5-248E-4137-AA5C-C436FDA80BDD}"/>
    <cellStyle name="FailedValidationPercent" xfId="20" xr:uid="{3926B13E-25D6-4D28-AAC1-DFAF02F48C2B}"/>
    <cellStyle name="Header" xfId="8" xr:uid="{D3D052EF-B6C2-4C58-B729-695886DA04F7}"/>
    <cellStyle name="Heading 1 2 3" xfId="52" xr:uid="{7F5B1DE7-232F-4887-98F6-2C9853953C6D}"/>
    <cellStyle name="Heading 2 2" xfId="48" xr:uid="{C2D3E802-7FF5-4289-9239-1B136C7DF58D}"/>
    <cellStyle name="Heading 2 5" xfId="54" xr:uid="{3F921CF1-C77F-4214-89A4-A5E3E4926A98}"/>
    <cellStyle name="HeadingTable" xfId="50" xr:uid="{88D759A7-5D9D-45A8-AFA4-F00FFCB50BA6}"/>
    <cellStyle name="HeadingTable 2" xfId="57" xr:uid="{ACF88D61-3045-4B06-A540-7C77CD88AF16}"/>
    <cellStyle name="HeadingTable 2 2" xfId="64" xr:uid="{00560B20-423F-4E06-BADA-63929D885DC9}"/>
    <cellStyle name="HeadingTable 3" xfId="62" xr:uid="{BB6FBE72-F725-4FE0-AB9C-53E68B82632D}"/>
    <cellStyle name="HeadingTable 3 2" xfId="66" xr:uid="{65C96FFF-A45E-4298-A488-21EE941D5357}"/>
    <cellStyle name="Hyperlink" xfId="2" builtinId="8"/>
    <cellStyle name="Hyperlink 2" xfId="53" xr:uid="{729F9DCA-D2C6-45D7-932D-22A2D3392A65}"/>
    <cellStyle name="Hyperlink 3" xfId="68" xr:uid="{F01EA96E-2ED5-4F8E-A53E-A46950E24935}"/>
    <cellStyle name="NonApplicableCell" xfId="13" xr:uid="{B6D89FF0-F705-4C6B-8169-7CDCC02F2CD6}"/>
    <cellStyle name="Normal" xfId="0" builtinId="0"/>
    <cellStyle name="Normal 10" xfId="23" xr:uid="{43C143D9-F0F9-4A29-9D36-2B78F2D4139C}"/>
    <cellStyle name="Normal 11" xfId="1" xr:uid="{0FE93BD0-9B9E-41F7-91B1-BB33127E62BF}"/>
    <cellStyle name="Normal 12" xfId="27" xr:uid="{FEE22801-2A3D-4BD0-8902-08A4AC581F86}"/>
    <cellStyle name="Normal 12 2" xfId="29" xr:uid="{DEBF9F99-0F9C-4EA4-AE41-9148D132A3FE}"/>
    <cellStyle name="Normal 2" xfId="6" xr:uid="{8B8DEE77-C181-40B9-AC26-01B3D124EA54}"/>
    <cellStyle name="Normal 2 12" xfId="47" xr:uid="{64A13111-301F-4D59-90D4-6ED3968B3567}"/>
    <cellStyle name="Normal 2 2" xfId="7" xr:uid="{799B2FB6-5E5A-4CD6-B4BA-C402F8BF5DE7}"/>
    <cellStyle name="Normal 2 2 11" xfId="24" xr:uid="{929A1A36-4AA6-430E-9ECB-A6318BB7E59C}"/>
    <cellStyle name="Normal 2 2 2 2" xfId="36" xr:uid="{6CCE8751-C85F-483D-AC9D-77338151572B}"/>
    <cellStyle name="Normal 2 2 3 10" xfId="45" xr:uid="{C1FEF3BF-BA08-4A1F-902E-399A399ABFA7}"/>
    <cellStyle name="Normal 2 3" xfId="43" xr:uid="{3AE9FC43-324F-4DFE-A89D-37A6BC29B83C}"/>
    <cellStyle name="Normal 2 5 2 2" xfId="33" xr:uid="{4B272913-3FD3-4C32-8E16-1727FF209BB9}"/>
    <cellStyle name="Normal 2_~0149226 2" xfId="37" xr:uid="{44DF90BD-4D05-4BCC-8856-E81C04B5D7E0}"/>
    <cellStyle name="Normal 20 2" xfId="32" xr:uid="{D2C6DADD-D0EF-436B-8F73-A860873334DD}"/>
    <cellStyle name="Normal 22" xfId="35" xr:uid="{D5334CE0-04FC-45B5-BA8D-B1E0A16EAE31}"/>
    <cellStyle name="Normal 23" xfId="55" xr:uid="{1FBA67CE-68A0-460F-8174-7DF52B8EEC76}"/>
    <cellStyle name="Normal 26" xfId="60" xr:uid="{EAC58480-B2A9-473C-90FD-E381D56897A2}"/>
    <cellStyle name="Normal 3" xfId="25" xr:uid="{1458A1A2-F009-46C2-B8BB-CB17D62293F0}"/>
    <cellStyle name="Normal 3 2" xfId="44" xr:uid="{63C82A0E-0D69-4CCC-A97C-92278320179E}"/>
    <cellStyle name="Normal 4" xfId="28" xr:uid="{8669BD3C-7F82-495F-856D-318B6862B276}"/>
    <cellStyle name="Normal 9 2" xfId="34" xr:uid="{3BDD2D9C-3863-4B05-B1C1-AE399307C31A}"/>
    <cellStyle name="Normal_130107 Pillar 3 2012" xfId="61" xr:uid="{D7705DA3-9658-4C58-9B74-B7AB9A59CEE3}"/>
    <cellStyle name="Normal_130107 Pillar 3 2012 2" xfId="38" xr:uid="{6E2E773B-367E-4C2A-835E-9D024922D552}"/>
    <cellStyle name="Normal_20 OPR" xfId="59" xr:uid="{4AE7B682-AEDD-4B29-834F-07FAE2F4467D}"/>
    <cellStyle name="optionalExposure" xfId="5" xr:uid="{DFAB6AC7-4E73-4DBA-9BF2-6F72CD0FB81F}"/>
    <cellStyle name="optionalExposure 2" xfId="51" xr:uid="{2FC7BBFD-6873-4BE9-91AF-7E116E45DA6D}"/>
    <cellStyle name="optionalExposure 2 2" xfId="63" xr:uid="{6C565B7A-DBDE-472A-BFB3-56D5316DC800}"/>
    <cellStyle name="optionalExposure 2 2 2" xfId="67" xr:uid="{A2144C64-6A30-4A8A-ACB3-E591CBDD5AE6}"/>
    <cellStyle name="optionalExposure 3" xfId="58" xr:uid="{AB11EA14-2FC6-45D5-B714-822F99F38E7B}"/>
    <cellStyle name="optionalExposure 3 2" xfId="65" xr:uid="{79BF8E3C-0A6B-4C7E-857E-1598B3F37007}"/>
    <cellStyle name="PassedValidationNumeric" xfId="14" xr:uid="{D90BED63-6BE5-48BC-9048-79587E963BE4}"/>
    <cellStyle name="PassedValidationPercent" xfId="21" xr:uid="{01C17DC5-9D28-4DE7-9794-A0326B6BFFB9}"/>
    <cellStyle name="Percent" xfId="3" builtinId="5"/>
    <cellStyle name="Percent 11" xfId="42" xr:uid="{648E87E9-CE3F-4974-A9FD-045785AA0596}"/>
    <cellStyle name="Percent 12" xfId="56" xr:uid="{4AAFAF27-D6F5-49A5-A2BB-7E797FD0C662}"/>
    <cellStyle name="Percent 2" xfId="39" xr:uid="{E7132D40-885C-4730-A8FE-4C88C47597F1}"/>
    <cellStyle name="Percent 2 2 2" xfId="30" xr:uid="{92E87699-950B-4F22-8381-1431506DF346}"/>
    <cellStyle name="RowCode" xfId="12" xr:uid="{E74320EF-D334-4ABC-9EB0-7769970F602B}"/>
    <cellStyle name="RowLabelLeveled1" xfId="11" xr:uid="{52B8630F-8A0F-4242-AE04-D0ACBB5076E7}"/>
    <cellStyle name="RowLabelLeveled2" xfId="15" xr:uid="{4111DDE2-0CC6-4B5B-8853-78525C3E9B54}"/>
    <cellStyle name="RowLabelLeveled3" xfId="16" xr:uid="{1AB0ABE1-BFCF-4DE7-9369-ED4705C913FF}"/>
  </cellStyles>
  <dxfs count="3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9D9D9"/>
      <color rgb="FFC0C0C0"/>
      <color rgb="FF9E5ECE"/>
      <color rgb="FFD3F1FE"/>
      <color rgb="FF4F9AFF"/>
      <color rgb="FF00FF00"/>
      <color rgb="FFFFCC66"/>
      <color rgb="FFC6E0B4"/>
      <color rgb="FFD6DC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84" Type="http://schemas.openxmlformats.org/officeDocument/2006/relationships/externalLink" Target="externalLinks/externalLink9.xml"/><Relationship Id="rId89" Type="http://schemas.openxmlformats.org/officeDocument/2006/relationships/externalLink" Target="externalLinks/externalLink14.xml"/><Relationship Id="rId97"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4.xml"/><Relationship Id="rId87" Type="http://schemas.openxmlformats.org/officeDocument/2006/relationships/externalLink" Target="externalLinks/externalLink1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7.xml"/><Relationship Id="rId90" Type="http://schemas.openxmlformats.org/officeDocument/2006/relationships/externalLink" Target="externalLinks/externalLink15.xml"/><Relationship Id="rId95"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5.xml"/><Relationship Id="rId85" Type="http://schemas.openxmlformats.org/officeDocument/2006/relationships/externalLink" Target="externalLinks/externalLink10.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8.xml"/><Relationship Id="rId88" Type="http://schemas.openxmlformats.org/officeDocument/2006/relationships/externalLink" Target="externalLinks/externalLink13.xml"/><Relationship Id="rId91" Type="http://schemas.openxmlformats.org/officeDocument/2006/relationships/theme" Target="theme/theme1.xml"/><Relationship Id="rId9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externalLink" Target="externalLinks/externalLink6.xml"/><Relationship Id="rId86" Type="http://schemas.openxmlformats.org/officeDocument/2006/relationships/externalLink" Target="externalLinks/externalLink11.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438150</xdr:colOff>
          <xdr:row>0</xdr:row>
          <xdr:rowOff>0</xdr:rowOff>
        </xdr:from>
        <xdr:to>
          <xdr:col>1</xdr:col>
          <xdr:colOff>600075</xdr:colOff>
          <xdr:row>0</xdr:row>
          <xdr:rowOff>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0A00-000001B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438150</xdr:colOff>
          <xdr:row>0</xdr:row>
          <xdr:rowOff>0</xdr:rowOff>
        </xdr:from>
        <xdr:to>
          <xdr:col>1</xdr:col>
          <xdr:colOff>600075</xdr:colOff>
          <xdr:row>0</xdr:row>
          <xdr:rowOff>0</xdr:rowOff>
        </xdr:to>
        <xdr:sp macro="" textlink="">
          <xdr:nvSpPr>
            <xdr:cNvPr id="47106" name="Button 2" hidden="1">
              <a:extLst>
                <a:ext uri="{63B3BB69-23CF-44E3-9099-C40C66FF867C}">
                  <a14:compatExt spid="_x0000_s47106"/>
                </a:ext>
                <a:ext uri="{FF2B5EF4-FFF2-40B4-BE49-F238E27FC236}">
                  <a16:creationId xmlns:a16="http://schemas.microsoft.com/office/drawing/2014/main" id="{00000000-0008-0000-0A00-000002B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438150</xdr:colOff>
          <xdr:row>0</xdr:row>
          <xdr:rowOff>0</xdr:rowOff>
        </xdr:from>
        <xdr:to>
          <xdr:col>1</xdr:col>
          <xdr:colOff>600075</xdr:colOff>
          <xdr:row>0</xdr:row>
          <xdr:rowOff>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0A00-000003B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4</xdr:row>
      <xdr:rowOff>44450</xdr:rowOff>
    </xdr:from>
    <xdr:to>
      <xdr:col>11</xdr:col>
      <xdr:colOff>469403</xdr:colOff>
      <xdr:row>27</xdr:row>
      <xdr:rowOff>19049</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stretch>
          <a:fillRect/>
        </a:stretch>
      </xdr:blipFill>
      <xdr:spPr>
        <a:xfrm>
          <a:off x="647700" y="781050"/>
          <a:ext cx="7651253" cy="4210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38100</xdr:colOff>
          <xdr:row>0</xdr:row>
          <xdr:rowOff>0</xdr:rowOff>
        </xdr:to>
        <xdr:sp macro="" textlink="">
          <xdr:nvSpPr>
            <xdr:cNvPr id="52225" name="Button 1" hidden="1">
              <a:extLst>
                <a:ext uri="{63B3BB69-23CF-44E3-9099-C40C66FF867C}">
                  <a14:compatExt spid="_x0000_s52225"/>
                </a:ext>
                <a:ext uri="{FF2B5EF4-FFF2-40B4-BE49-F238E27FC236}">
                  <a16:creationId xmlns:a16="http://schemas.microsoft.com/office/drawing/2014/main" id="{00000000-0008-0000-1E00-000001C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38100</xdr:colOff>
          <xdr:row>0</xdr:row>
          <xdr:rowOff>0</xdr:rowOff>
        </xdr:to>
        <xdr:sp macro="" textlink="">
          <xdr:nvSpPr>
            <xdr:cNvPr id="52226" name="Button 2" hidden="1">
              <a:extLst>
                <a:ext uri="{63B3BB69-23CF-44E3-9099-C40C66FF867C}">
                  <a14:compatExt spid="_x0000_s52226"/>
                </a:ext>
                <a:ext uri="{FF2B5EF4-FFF2-40B4-BE49-F238E27FC236}">
                  <a16:creationId xmlns:a16="http://schemas.microsoft.com/office/drawing/2014/main" id="{00000000-0008-0000-1E00-000002C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38100</xdr:colOff>
          <xdr:row>0</xdr:row>
          <xdr:rowOff>0</xdr:rowOff>
        </xdr:to>
        <xdr:sp macro="" textlink="">
          <xdr:nvSpPr>
            <xdr:cNvPr id="52227" name="Button 3" hidden="1">
              <a:extLst>
                <a:ext uri="{63B3BB69-23CF-44E3-9099-C40C66FF867C}">
                  <a14:compatExt spid="_x0000_s52227"/>
                </a:ext>
                <a:ext uri="{FF2B5EF4-FFF2-40B4-BE49-F238E27FC236}">
                  <a16:creationId xmlns:a16="http://schemas.microsoft.com/office/drawing/2014/main" id="{00000000-0008-0000-1E00-000003C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28575</xdr:colOff>
          <xdr:row>0</xdr:row>
          <xdr:rowOff>0</xdr:rowOff>
        </xdr:to>
        <xdr:sp macro="" textlink="">
          <xdr:nvSpPr>
            <xdr:cNvPr id="53249" name="Button 1" hidden="1">
              <a:extLst>
                <a:ext uri="{63B3BB69-23CF-44E3-9099-C40C66FF867C}">
                  <a14:compatExt spid="_x0000_s53249"/>
                </a:ext>
                <a:ext uri="{FF2B5EF4-FFF2-40B4-BE49-F238E27FC236}">
                  <a16:creationId xmlns:a16="http://schemas.microsoft.com/office/drawing/2014/main" id="{00000000-0008-0000-1F00-000001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28575</xdr:colOff>
          <xdr:row>0</xdr:row>
          <xdr:rowOff>0</xdr:rowOff>
        </xdr:to>
        <xdr:sp macro="" textlink="">
          <xdr:nvSpPr>
            <xdr:cNvPr id="53250" name="Button 2" hidden="1">
              <a:extLst>
                <a:ext uri="{63B3BB69-23CF-44E3-9099-C40C66FF867C}">
                  <a14:compatExt spid="_x0000_s53250"/>
                </a:ext>
                <a:ext uri="{FF2B5EF4-FFF2-40B4-BE49-F238E27FC236}">
                  <a16:creationId xmlns:a16="http://schemas.microsoft.com/office/drawing/2014/main" id="{00000000-0008-0000-1F00-000002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28575</xdr:colOff>
          <xdr:row>0</xdr:row>
          <xdr:rowOff>0</xdr:rowOff>
        </xdr:to>
        <xdr:sp macro="" textlink="">
          <xdr:nvSpPr>
            <xdr:cNvPr id="53251" name="Button 3" hidden="1">
              <a:extLst>
                <a:ext uri="{63B3BB69-23CF-44E3-9099-C40C66FF867C}">
                  <a14:compatExt spid="_x0000_s53251"/>
                </a:ext>
                <a:ext uri="{FF2B5EF4-FFF2-40B4-BE49-F238E27FC236}">
                  <a16:creationId xmlns:a16="http://schemas.microsoft.com/office/drawing/2014/main" id="{00000000-0008-0000-1F00-000003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Update Pivottable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31750</xdr:colOff>
      <xdr:row>4</xdr:row>
      <xdr:rowOff>38101</xdr:rowOff>
    </xdr:from>
    <xdr:to>
      <xdr:col>16</xdr:col>
      <xdr:colOff>615949</xdr:colOff>
      <xdr:row>33</xdr:row>
      <xdr:rowOff>8523</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577850" y="698501"/>
          <a:ext cx="11347449" cy="4758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xdr:row>
      <xdr:rowOff>47625</xdr:rowOff>
    </xdr:from>
    <xdr:to>
      <xdr:col>7</xdr:col>
      <xdr:colOff>332805</xdr:colOff>
      <xdr:row>21</xdr:row>
      <xdr:rowOff>37757</xdr:rowOff>
    </xdr:to>
    <xdr:pic>
      <xdr:nvPicPr>
        <xdr:cNvPr id="3" name="Picture 2">
          <a:extLst>
            <a:ext uri="{FF2B5EF4-FFF2-40B4-BE49-F238E27FC236}">
              <a16:creationId xmlns:a16="http://schemas.microsoft.com/office/drawing/2014/main" id="{0C9AF492-CF3A-E41A-4865-EAD134F3DC82}"/>
            </a:ext>
          </a:extLst>
        </xdr:cNvPr>
        <xdr:cNvPicPr>
          <a:picLocks noChangeAspect="1"/>
        </xdr:cNvPicPr>
      </xdr:nvPicPr>
      <xdr:blipFill>
        <a:blip xmlns:r="http://schemas.openxmlformats.org/officeDocument/2006/relationships" r:embed="rId1"/>
        <a:stretch>
          <a:fillRect/>
        </a:stretch>
      </xdr:blipFill>
      <xdr:spPr>
        <a:xfrm>
          <a:off x="514350" y="695325"/>
          <a:ext cx="4561905" cy="2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fcr021a\DG-59919$\CRO%20Office\Risk%20Aggregation\Pillar%203\Pillar%203%202011\Excel_data\Old%20Excel%202010\P3.Seciritisation%202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RO%20Office\Risk%20Aggregation\Pillar%203\Pillar%203%202011\Excel_data\Old%20Excel%202010\P3.Seciritisation%202010.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fri024a\dg-54619$\a_Group%20Reporting%20&amp;%20Controlling\Capital%20adequacy\Reporting%20External\Disclosure\Disclosure%202021\Q2\test%20032021%20prod%20052021\ccr8\c34.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_Group%20Reporting%20&amp;%20Controlling\Capital%20adequacy\Reporting%20External\Disclosure\Disclosure%202021\Q2\test%20032021%20prod%20052021\ccr8\c34.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sheetData sheetId="1">
        <row r="1">
          <cell r="H1">
            <v>2</v>
          </cell>
          <cell r="N1">
            <v>1000</v>
          </cell>
        </row>
        <row r="2">
          <cell r="B2" t="str">
            <v>C0010R0020</v>
          </cell>
          <cell r="C2">
            <v>9700786.8139999993</v>
          </cell>
        </row>
        <row r="3">
          <cell r="B3" t="str">
            <v>C0010R0030</v>
          </cell>
          <cell r="C3">
            <v>3594884.0320000001</v>
          </cell>
        </row>
        <row r="4">
          <cell r="B4" t="str">
            <v>C0010R0040</v>
          </cell>
          <cell r="C4">
            <v>2197108.2400000002</v>
          </cell>
        </row>
        <row r="5">
          <cell r="B5" t="str">
            <v>C0010R0050</v>
          </cell>
          <cell r="C5">
            <v>3908794.5419999999</v>
          </cell>
        </row>
        <row r="6">
          <cell r="B6" t="str">
            <v>C0010R0060</v>
          </cell>
          <cell r="C6">
            <v>0</v>
          </cell>
        </row>
        <row r="7">
          <cell r="B7" t="str">
            <v>C0010R0070</v>
          </cell>
          <cell r="C7">
            <v>4732987.443</v>
          </cell>
        </row>
        <row r="8">
          <cell r="B8" t="str">
            <v>C0010R0080</v>
          </cell>
          <cell r="C8">
            <v>4349610.2699999996</v>
          </cell>
        </row>
        <row r="9">
          <cell r="B9" t="str">
            <v>C0010R0090</v>
          </cell>
          <cell r="C9">
            <v>0</v>
          </cell>
        </row>
        <row r="10">
          <cell r="B10" t="str">
            <v>C0010R0100</v>
          </cell>
          <cell r="C10">
            <v>0</v>
          </cell>
        </row>
        <row r="11">
          <cell r="B11" t="str">
            <v>C0020R0010</v>
          </cell>
          <cell r="C11">
            <v>546112.08703599998</v>
          </cell>
        </row>
        <row r="12">
          <cell r="B12" t="str">
            <v>C0020R0020</v>
          </cell>
          <cell r="C12">
            <v>348670.91415099998</v>
          </cell>
        </row>
        <row r="13">
          <cell r="B13" t="str">
            <v>C0020R0030</v>
          </cell>
          <cell r="C13">
            <v>149777.71364900001</v>
          </cell>
        </row>
        <row r="14">
          <cell r="B14" t="str">
            <v>C0020R0040</v>
          </cell>
          <cell r="C14">
            <v>43942.164799999999</v>
          </cell>
        </row>
        <row r="15">
          <cell r="B15" t="str">
            <v>C0020R0050</v>
          </cell>
          <cell r="C15">
            <v>154951.03570199999</v>
          </cell>
        </row>
        <row r="16">
          <cell r="B16" t="str">
            <v>C0020R0060</v>
          </cell>
          <cell r="C16">
            <v>0</v>
          </cell>
        </row>
        <row r="17">
          <cell r="B17" t="str">
            <v>C0020R0080</v>
          </cell>
          <cell r="C17">
            <v>86992.205400000006</v>
          </cell>
        </row>
        <row r="18">
          <cell r="B18" t="str">
            <v>C0020R0090</v>
          </cell>
          <cell r="C18">
            <v>197441.17288500001</v>
          </cell>
        </row>
        <row r="19">
          <cell r="B19" t="str">
            <v>C0020R0100</v>
          </cell>
          <cell r="C19">
            <v>0</v>
          </cell>
        </row>
        <row r="20">
          <cell r="B20" t="str">
            <v>CurrPrefix</v>
          </cell>
          <cell r="C20">
            <v>1000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sheetData sheetId="1">
        <row r="1">
          <cell r="H1">
            <v>2</v>
          </cell>
          <cell r="N1">
            <v>1000</v>
          </cell>
        </row>
        <row r="2">
          <cell r="B2" t="str">
            <v>C0010R0020</v>
          </cell>
          <cell r="C2">
            <v>9700786.8139999993</v>
          </cell>
        </row>
        <row r="3">
          <cell r="B3" t="str">
            <v>C0010R0030</v>
          </cell>
          <cell r="C3">
            <v>3594884.0320000001</v>
          </cell>
        </row>
        <row r="4">
          <cell r="B4" t="str">
            <v>C0010R0040</v>
          </cell>
          <cell r="C4">
            <v>2197108.2400000002</v>
          </cell>
        </row>
        <row r="5">
          <cell r="B5" t="str">
            <v>C0010R0050</v>
          </cell>
          <cell r="C5">
            <v>3908794.5419999999</v>
          </cell>
        </row>
        <row r="6">
          <cell r="B6" t="str">
            <v>C0010R0060</v>
          </cell>
          <cell r="C6">
            <v>0</v>
          </cell>
        </row>
        <row r="7">
          <cell r="B7" t="str">
            <v>C0010R0070</v>
          </cell>
          <cell r="C7">
            <v>4732987.443</v>
          </cell>
        </row>
        <row r="8">
          <cell r="B8" t="str">
            <v>C0010R0080</v>
          </cell>
          <cell r="C8">
            <v>4349610.2699999996</v>
          </cell>
        </row>
        <row r="9">
          <cell r="B9" t="str">
            <v>C0010R0090</v>
          </cell>
          <cell r="C9">
            <v>0</v>
          </cell>
        </row>
        <row r="10">
          <cell r="B10" t="str">
            <v>C0010R0100</v>
          </cell>
          <cell r="C10">
            <v>0</v>
          </cell>
        </row>
        <row r="11">
          <cell r="B11" t="str">
            <v>C0020R0010</v>
          </cell>
          <cell r="C11">
            <v>546112.08703599998</v>
          </cell>
        </row>
        <row r="12">
          <cell r="B12" t="str">
            <v>C0020R0020</v>
          </cell>
          <cell r="C12">
            <v>348670.91415099998</v>
          </cell>
        </row>
        <row r="13">
          <cell r="B13" t="str">
            <v>C0020R0030</v>
          </cell>
          <cell r="C13">
            <v>149777.71364900001</v>
          </cell>
        </row>
        <row r="14">
          <cell r="B14" t="str">
            <v>C0020R0040</v>
          </cell>
          <cell r="C14">
            <v>43942.164799999999</v>
          </cell>
        </row>
        <row r="15">
          <cell r="B15" t="str">
            <v>C0020R0050</v>
          </cell>
          <cell r="C15">
            <v>154951.03570199999</v>
          </cell>
        </row>
        <row r="16">
          <cell r="B16" t="str">
            <v>C0020R0060</v>
          </cell>
          <cell r="C16">
            <v>0</v>
          </cell>
        </row>
        <row r="17">
          <cell r="B17" t="str">
            <v>C0020R0080</v>
          </cell>
          <cell r="C17">
            <v>86992.205400000006</v>
          </cell>
        </row>
        <row r="18">
          <cell r="B18" t="str">
            <v>C0020R0090</v>
          </cell>
          <cell r="C18">
            <v>197441.17288500001</v>
          </cell>
        </row>
        <row r="19">
          <cell r="B19" t="str">
            <v>C0020R0100</v>
          </cell>
          <cell r="C19">
            <v>0</v>
          </cell>
        </row>
        <row r="20">
          <cell r="B20" t="str">
            <v>CurrPrefix</v>
          </cell>
          <cell r="C20">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hyperlink" Target="https://sebgroup.com/investor-relations/debt-investors" TargetMode="External"/><Relationship Id="rId7" Type="http://schemas.openxmlformats.org/officeDocument/2006/relationships/printerSettings" Target="../printerSettings/printerSettings52.bin"/><Relationship Id="rId2" Type="http://schemas.openxmlformats.org/officeDocument/2006/relationships/hyperlink" Target="https://sebgroup.com/investor-relations/debt-investors" TargetMode="External"/><Relationship Id="rId1" Type="http://schemas.openxmlformats.org/officeDocument/2006/relationships/hyperlink" Target="https://sebgroup.com/investor-relations/debt-investors" TargetMode="External"/><Relationship Id="rId6" Type="http://schemas.openxmlformats.org/officeDocument/2006/relationships/hyperlink" Target="https://sebgroup.com/investor-relations/the-share" TargetMode="External"/><Relationship Id="rId5" Type="http://schemas.openxmlformats.org/officeDocument/2006/relationships/hyperlink" Target="https://sebgroup.com/investor-relations/the-share" TargetMode="External"/><Relationship Id="rId4" Type="http://schemas.openxmlformats.org/officeDocument/2006/relationships/hyperlink" Target="https://sebgroup.com/investor-relations/debt-investors"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hyperlink" Target="http://www.seb.lt/" TargetMode="External"/><Relationship Id="rId2" Type="http://schemas.openxmlformats.org/officeDocument/2006/relationships/hyperlink" Target="http://www.seb.lv/" TargetMode="External"/><Relationship Id="rId1" Type="http://schemas.openxmlformats.org/officeDocument/2006/relationships/hyperlink" Target="http://www.seb.ee/" TargetMode="External"/><Relationship Id="rId4"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83B92-3658-41C4-92EE-2B218402A795}">
  <sheetPr>
    <pageSetUpPr fitToPage="1"/>
  </sheetPr>
  <dimension ref="B3:C92"/>
  <sheetViews>
    <sheetView tabSelected="1" topLeftCell="B3" zoomScaleNormal="100" workbookViewId="0">
      <selection activeCell="B3" sqref="B3"/>
    </sheetView>
  </sheetViews>
  <sheetFormatPr defaultColWidth="9.140625" defaultRowHeight="12.95" customHeight="1"/>
  <cols>
    <col min="1" max="1" width="9.140625" style="1"/>
    <col min="2" max="2" width="30.42578125" style="1" customWidth="1"/>
    <col min="3" max="3" width="137.5703125" style="1" customWidth="1"/>
    <col min="4" max="16384" width="9.140625" style="1"/>
  </cols>
  <sheetData>
    <row r="3" spans="2:3" ht="26.1" customHeight="1">
      <c r="B3" s="786" t="s">
        <v>0</v>
      </c>
      <c r="C3" s="786" t="s">
        <v>1918</v>
      </c>
    </row>
    <row r="4" spans="2:3" ht="12.95" customHeight="1">
      <c r="B4" s="1159" t="s">
        <v>1</v>
      </c>
      <c r="C4" s="787" t="s">
        <v>2</v>
      </c>
    </row>
    <row r="5" spans="2:3" ht="12.95" customHeight="1">
      <c r="B5" s="1159" t="s">
        <v>3</v>
      </c>
      <c r="C5" s="787" t="s">
        <v>4</v>
      </c>
    </row>
    <row r="6" spans="2:3" ht="12.95" customHeight="1">
      <c r="B6" s="1159" t="s">
        <v>5</v>
      </c>
      <c r="C6" s="787" t="s">
        <v>6</v>
      </c>
    </row>
    <row r="7" spans="2:3" ht="12.95" customHeight="1">
      <c r="B7" s="1159" t="s">
        <v>7</v>
      </c>
      <c r="C7" s="787" t="s">
        <v>8</v>
      </c>
    </row>
    <row r="8" spans="2:3" ht="12.95" customHeight="1">
      <c r="B8" s="1159" t="s">
        <v>9</v>
      </c>
      <c r="C8" s="787" t="s">
        <v>10</v>
      </c>
    </row>
    <row r="9" spans="2:3" ht="12.95" customHeight="1">
      <c r="B9" s="1159" t="s">
        <v>11</v>
      </c>
      <c r="C9" s="787" t="s">
        <v>12</v>
      </c>
    </row>
    <row r="10" spans="2:3" ht="12.95" customHeight="1">
      <c r="B10" s="1159" t="s">
        <v>13</v>
      </c>
      <c r="C10" s="787" t="s">
        <v>14</v>
      </c>
    </row>
    <row r="11" spans="2:3" ht="12.95" customHeight="1">
      <c r="B11" s="1159" t="s">
        <v>15</v>
      </c>
      <c r="C11" s="787" t="s">
        <v>16</v>
      </c>
    </row>
    <row r="12" spans="2:3" ht="12.95" customHeight="1">
      <c r="B12" s="1159" t="s">
        <v>17</v>
      </c>
      <c r="C12" s="787" t="s">
        <v>18</v>
      </c>
    </row>
    <row r="13" spans="2:3" ht="12.95" customHeight="1">
      <c r="B13" s="1159" t="s">
        <v>19</v>
      </c>
      <c r="C13" s="787" t="s">
        <v>20</v>
      </c>
    </row>
    <row r="14" spans="2:3" ht="12.95" customHeight="1">
      <c r="B14" s="1159" t="s">
        <v>21</v>
      </c>
      <c r="C14" s="787" t="s">
        <v>22</v>
      </c>
    </row>
    <row r="15" spans="2:3" ht="12.95" customHeight="1">
      <c r="B15" s="1159" t="s">
        <v>23</v>
      </c>
      <c r="C15" s="787" t="s">
        <v>24</v>
      </c>
    </row>
    <row r="16" spans="2:3" ht="12.95" customHeight="1">
      <c r="B16" s="1159" t="s">
        <v>25</v>
      </c>
      <c r="C16" s="787" t="s">
        <v>26</v>
      </c>
    </row>
    <row r="17" spans="2:3" ht="12.95" customHeight="1">
      <c r="B17" s="1159" t="s">
        <v>27</v>
      </c>
      <c r="C17" s="787" t="s">
        <v>28</v>
      </c>
    </row>
    <row r="18" spans="2:3" ht="12.95" customHeight="1">
      <c r="B18" s="1159" t="s">
        <v>29</v>
      </c>
      <c r="C18" s="787" t="s">
        <v>30</v>
      </c>
    </row>
    <row r="19" spans="2:3" ht="12.95" customHeight="1">
      <c r="B19" s="1159" t="s">
        <v>31</v>
      </c>
      <c r="C19" s="787" t="s">
        <v>32</v>
      </c>
    </row>
    <row r="20" spans="2:3" ht="12.95" customHeight="1">
      <c r="B20" s="1159" t="s">
        <v>33</v>
      </c>
      <c r="C20" s="787" t="s">
        <v>34</v>
      </c>
    </row>
    <row r="21" spans="2:3" ht="12.95" customHeight="1">
      <c r="B21" s="1159" t="s">
        <v>35</v>
      </c>
      <c r="C21" s="787" t="s">
        <v>36</v>
      </c>
    </row>
    <row r="22" spans="2:3" ht="12.95" customHeight="1">
      <c r="B22" s="1159" t="s">
        <v>37</v>
      </c>
      <c r="C22" s="787" t="s">
        <v>38</v>
      </c>
    </row>
    <row r="23" spans="2:3" ht="12.95" customHeight="1">
      <c r="B23" s="1159" t="s">
        <v>39</v>
      </c>
      <c r="C23" s="787" t="s">
        <v>40</v>
      </c>
    </row>
    <row r="24" spans="2:3" ht="12.95" customHeight="1">
      <c r="B24" s="1159" t="s">
        <v>41</v>
      </c>
      <c r="C24" s="787" t="s">
        <v>42</v>
      </c>
    </row>
    <row r="25" spans="2:3" ht="12.95" customHeight="1">
      <c r="B25" s="1159" t="s">
        <v>43</v>
      </c>
      <c r="C25" s="787" t="s">
        <v>44</v>
      </c>
    </row>
    <row r="26" spans="2:3" ht="12.95" customHeight="1">
      <c r="B26" s="1159" t="s">
        <v>45</v>
      </c>
      <c r="C26" s="787" t="s">
        <v>46</v>
      </c>
    </row>
    <row r="27" spans="2:3" ht="12.95" customHeight="1">
      <c r="B27" s="1159" t="s">
        <v>47</v>
      </c>
      <c r="C27" s="787" t="s">
        <v>48</v>
      </c>
    </row>
    <row r="28" spans="2:3" ht="12.95" customHeight="1">
      <c r="B28" s="1159" t="s">
        <v>49</v>
      </c>
      <c r="C28" s="788" t="s">
        <v>50</v>
      </c>
    </row>
    <row r="29" spans="2:3" ht="12.95" customHeight="1">
      <c r="B29" s="1159" t="s">
        <v>51</v>
      </c>
      <c r="C29" s="788" t="s">
        <v>52</v>
      </c>
    </row>
    <row r="30" spans="2:3" ht="12.95" customHeight="1">
      <c r="B30" s="1159" t="s">
        <v>53</v>
      </c>
      <c r="C30" s="787" t="s">
        <v>54</v>
      </c>
    </row>
    <row r="31" spans="2:3" ht="12.95" customHeight="1">
      <c r="B31" s="1159" t="s">
        <v>55</v>
      </c>
      <c r="C31" s="787" t="s">
        <v>56</v>
      </c>
    </row>
    <row r="32" spans="2:3" ht="12.95" customHeight="1">
      <c r="B32" s="1159" t="s">
        <v>57</v>
      </c>
      <c r="C32" s="787" t="s">
        <v>58</v>
      </c>
    </row>
    <row r="33" spans="2:3" ht="12.95" customHeight="1">
      <c r="B33" s="1159" t="s">
        <v>59</v>
      </c>
      <c r="C33" s="787" t="s">
        <v>59</v>
      </c>
    </row>
    <row r="34" spans="2:3" ht="12.95" customHeight="1">
      <c r="B34" s="1159" t="s">
        <v>60</v>
      </c>
      <c r="C34" s="787" t="s">
        <v>60</v>
      </c>
    </row>
    <row r="35" spans="2:3" ht="12.95" customHeight="1">
      <c r="B35" s="1159" t="s">
        <v>61</v>
      </c>
      <c r="C35" s="787" t="s">
        <v>62</v>
      </c>
    </row>
    <row r="36" spans="2:3" ht="12.95" customHeight="1">
      <c r="B36" s="1159" t="s">
        <v>63</v>
      </c>
      <c r="C36" s="787" t="s">
        <v>64</v>
      </c>
    </row>
    <row r="37" spans="2:3" ht="12.95" customHeight="1">
      <c r="B37" s="1159" t="s">
        <v>65</v>
      </c>
      <c r="C37" s="787" t="s">
        <v>66</v>
      </c>
    </row>
    <row r="38" spans="2:3" ht="12.95" customHeight="1">
      <c r="B38" s="1159" t="s">
        <v>67</v>
      </c>
      <c r="C38" s="787" t="s">
        <v>68</v>
      </c>
    </row>
    <row r="39" spans="2:3" ht="12.95" customHeight="1">
      <c r="B39" s="1159" t="s">
        <v>69</v>
      </c>
      <c r="C39" s="787" t="s">
        <v>1905</v>
      </c>
    </row>
    <row r="40" spans="2:3" ht="12.95" customHeight="1">
      <c r="B40" s="1159" t="s">
        <v>71</v>
      </c>
      <c r="C40" s="787" t="s">
        <v>72</v>
      </c>
    </row>
    <row r="41" spans="2:3" ht="12.95" customHeight="1">
      <c r="B41" s="1159" t="s">
        <v>73</v>
      </c>
      <c r="C41" s="787" t="s">
        <v>1906</v>
      </c>
    </row>
    <row r="42" spans="2:3" ht="12.95" customHeight="1">
      <c r="B42" s="1159" t="s">
        <v>75</v>
      </c>
      <c r="C42" s="787" t="s">
        <v>76</v>
      </c>
    </row>
    <row r="43" spans="2:3" ht="12.95" customHeight="1">
      <c r="B43" s="1159" t="s">
        <v>77</v>
      </c>
      <c r="C43" s="787" t="s">
        <v>78</v>
      </c>
    </row>
    <row r="44" spans="2:3" ht="12.95" customHeight="1">
      <c r="B44" s="1159" t="s">
        <v>79</v>
      </c>
      <c r="C44" s="787" t="s">
        <v>80</v>
      </c>
    </row>
    <row r="45" spans="2:3" ht="12.95" customHeight="1">
      <c r="B45" s="1159" t="s">
        <v>1919</v>
      </c>
      <c r="C45" s="787" t="s">
        <v>1907</v>
      </c>
    </row>
    <row r="46" spans="2:3" ht="12.95" customHeight="1">
      <c r="B46" s="1159" t="s">
        <v>1919</v>
      </c>
      <c r="C46" s="787" t="s">
        <v>1908</v>
      </c>
    </row>
    <row r="47" spans="2:3" ht="12.95" customHeight="1">
      <c r="B47" s="1159" t="s">
        <v>1919</v>
      </c>
      <c r="C47" s="787" t="s">
        <v>1909</v>
      </c>
    </row>
    <row r="48" spans="2:3" ht="12.95" customHeight="1">
      <c r="B48" s="1159" t="s">
        <v>1919</v>
      </c>
      <c r="C48" s="787" t="s">
        <v>1910</v>
      </c>
    </row>
    <row r="49" spans="2:3" ht="12.95" customHeight="1">
      <c r="B49" s="1159" t="s">
        <v>85</v>
      </c>
      <c r="C49" s="787" t="s">
        <v>86</v>
      </c>
    </row>
    <row r="50" spans="2:3" ht="12.95" customHeight="1">
      <c r="B50" s="1159" t="s">
        <v>87</v>
      </c>
      <c r="C50" s="787" t="s">
        <v>88</v>
      </c>
    </row>
    <row r="51" spans="2:3" ht="12.95" customHeight="1">
      <c r="B51" s="1159" t="s">
        <v>89</v>
      </c>
      <c r="C51" s="787" t="s">
        <v>90</v>
      </c>
    </row>
    <row r="52" spans="2:3" ht="12.95" customHeight="1">
      <c r="B52" s="1159" t="s">
        <v>91</v>
      </c>
      <c r="C52" s="787" t="s">
        <v>92</v>
      </c>
    </row>
    <row r="53" spans="2:3" ht="12.95" customHeight="1">
      <c r="B53" s="1159" t="s">
        <v>93</v>
      </c>
      <c r="C53" s="787" t="s">
        <v>94</v>
      </c>
    </row>
    <row r="54" spans="2:3" ht="12.95" customHeight="1">
      <c r="B54" s="1159" t="s">
        <v>95</v>
      </c>
      <c r="C54" s="787" t="s">
        <v>96</v>
      </c>
    </row>
    <row r="55" spans="2:3" ht="12.95" customHeight="1">
      <c r="B55" s="1159" t="s">
        <v>97</v>
      </c>
      <c r="C55" s="789" t="s">
        <v>98</v>
      </c>
    </row>
    <row r="56" spans="2:3" ht="12.95" customHeight="1">
      <c r="B56" s="1159" t="s">
        <v>99</v>
      </c>
      <c r="C56" s="789" t="s">
        <v>100</v>
      </c>
    </row>
    <row r="57" spans="2:3" ht="12.95" customHeight="1">
      <c r="B57" s="1159" t="s">
        <v>101</v>
      </c>
      <c r="C57" s="789" t="s">
        <v>1913</v>
      </c>
    </row>
    <row r="58" spans="2:3" ht="12.95" customHeight="1">
      <c r="B58" s="1159" t="s">
        <v>102</v>
      </c>
      <c r="C58" s="787" t="s">
        <v>103</v>
      </c>
    </row>
    <row r="59" spans="2:3" ht="12.95" customHeight="1">
      <c r="B59" s="1159" t="s">
        <v>104</v>
      </c>
      <c r="C59" s="787" t="s">
        <v>1911</v>
      </c>
    </row>
    <row r="60" spans="2:3" ht="12.95" customHeight="1">
      <c r="B60" s="1159" t="s">
        <v>105</v>
      </c>
      <c r="C60" s="787" t="s">
        <v>1892</v>
      </c>
    </row>
    <row r="61" spans="2:3" ht="12.95" customHeight="1">
      <c r="B61" s="1159" t="s">
        <v>107</v>
      </c>
      <c r="C61" s="787" t="s">
        <v>108</v>
      </c>
    </row>
    <row r="62" spans="2:3" ht="12.95" customHeight="1">
      <c r="B62" s="1159" t="s">
        <v>109</v>
      </c>
      <c r="C62" s="787" t="s">
        <v>110</v>
      </c>
    </row>
    <row r="63" spans="2:3" ht="12.95" customHeight="1">
      <c r="B63" s="1159" t="s">
        <v>111</v>
      </c>
      <c r="C63" s="787" t="s">
        <v>112</v>
      </c>
    </row>
    <row r="64" spans="2:3" ht="12.95" customHeight="1">
      <c r="B64" s="1159" t="s">
        <v>113</v>
      </c>
      <c r="C64" s="787" t="s">
        <v>114</v>
      </c>
    </row>
    <row r="65" spans="2:3" ht="12.95" customHeight="1">
      <c r="B65" s="1159" t="s">
        <v>115</v>
      </c>
      <c r="C65" s="787" t="s">
        <v>116</v>
      </c>
    </row>
    <row r="66" spans="2:3" ht="12.95" customHeight="1">
      <c r="B66" s="1159" t="s">
        <v>117</v>
      </c>
      <c r="C66" s="787" t="s">
        <v>1912</v>
      </c>
    </row>
    <row r="67" spans="2:3" ht="12.95" customHeight="1">
      <c r="B67" s="1159" t="s">
        <v>119</v>
      </c>
      <c r="C67" s="787" t="s">
        <v>1904</v>
      </c>
    </row>
    <row r="68" spans="2:3" ht="12.95" customHeight="1">
      <c r="B68" s="1159" t="s">
        <v>121</v>
      </c>
      <c r="C68" s="787" t="s">
        <v>1903</v>
      </c>
    </row>
    <row r="69" spans="2:3" ht="12.95" customHeight="1">
      <c r="B69" s="1159" t="s">
        <v>123</v>
      </c>
      <c r="C69" s="787" t="s">
        <v>1902</v>
      </c>
    </row>
    <row r="70" spans="2:3" ht="12.95" customHeight="1">
      <c r="B70" s="1159" t="s">
        <v>125</v>
      </c>
      <c r="C70" s="787" t="s">
        <v>126</v>
      </c>
    </row>
    <row r="71" spans="2:3" ht="12.95" customHeight="1">
      <c r="B71" s="1159" t="s">
        <v>127</v>
      </c>
      <c r="C71" s="787" t="s">
        <v>128</v>
      </c>
    </row>
    <row r="72" spans="2:3" ht="12.95" customHeight="1">
      <c r="B72" s="1159" t="s">
        <v>129</v>
      </c>
      <c r="C72" s="787" t="s">
        <v>1901</v>
      </c>
    </row>
    <row r="73" spans="2:3" ht="12.95" customHeight="1">
      <c r="B73" s="1159" t="s">
        <v>131</v>
      </c>
      <c r="C73" s="787" t="s">
        <v>1900</v>
      </c>
    </row>
    <row r="74" spans="2:3" ht="12.95" customHeight="1">
      <c r="B74" s="1159" t="s">
        <v>133</v>
      </c>
      <c r="C74" s="787" t="s">
        <v>1899</v>
      </c>
    </row>
    <row r="75" spans="2:3" ht="12.95" customHeight="1">
      <c r="B75" s="1159" t="s">
        <v>134</v>
      </c>
      <c r="C75" s="787" t="s">
        <v>1898</v>
      </c>
    </row>
    <row r="76" spans="2:3" ht="12.95" customHeight="1">
      <c r="B76" s="1159" t="s">
        <v>136</v>
      </c>
      <c r="C76" s="787" t="s">
        <v>1897</v>
      </c>
    </row>
    <row r="77" spans="2:3" ht="12.95" customHeight="1">
      <c r="B77" s="1159" t="s">
        <v>1921</v>
      </c>
      <c r="C77" s="787" t="s">
        <v>1893</v>
      </c>
    </row>
    <row r="78" spans="2:3" ht="12.95" customHeight="1">
      <c r="B78" s="1159" t="s">
        <v>1922</v>
      </c>
      <c r="C78" s="787" t="s">
        <v>1894</v>
      </c>
    </row>
    <row r="79" spans="2:3" ht="12.95" customHeight="1">
      <c r="B79" s="1159" t="s">
        <v>1923</v>
      </c>
      <c r="C79" s="787" t="s">
        <v>1895</v>
      </c>
    </row>
    <row r="80" spans="2:3" ht="12.95" customHeight="1">
      <c r="B80" s="1159" t="s">
        <v>1924</v>
      </c>
      <c r="C80" s="787" t="s">
        <v>1896</v>
      </c>
    </row>
    <row r="82" spans="2:3" ht="12.95" customHeight="1">
      <c r="B82" s="1197" t="s">
        <v>142</v>
      </c>
      <c r="C82" s="1198"/>
    </row>
    <row r="83" spans="2:3" ht="12.95" customHeight="1">
      <c r="B83" s="1198"/>
      <c r="C83" s="1198"/>
    </row>
    <row r="84" spans="2:3" ht="12.95" customHeight="1">
      <c r="B84" s="1198"/>
      <c r="C84" s="1198"/>
    </row>
    <row r="85" spans="2:3" ht="12.95" customHeight="1">
      <c r="B85" s="1198"/>
      <c r="C85" s="1198"/>
    </row>
    <row r="88" spans="2:3" ht="12.95" customHeight="1">
      <c r="B88" s="339" t="s">
        <v>1916</v>
      </c>
    </row>
    <row r="89" spans="2:3" ht="12.95" customHeight="1">
      <c r="B89" s="332"/>
      <c r="C89" s="331"/>
    </row>
    <row r="90" spans="2:3" ht="12.95" customHeight="1">
      <c r="B90" s="332"/>
      <c r="C90" s="331"/>
    </row>
    <row r="91" spans="2:3" ht="12.95" customHeight="1">
      <c r="B91" s="1" t="s">
        <v>143</v>
      </c>
      <c r="C91" s="7"/>
    </row>
    <row r="92" spans="2:3" ht="12.95" customHeight="1">
      <c r="B92" s="1" t="s">
        <v>144</v>
      </c>
      <c r="C92" s="7"/>
    </row>
  </sheetData>
  <mergeCells count="1">
    <mergeCell ref="B82:C85"/>
  </mergeCells>
  <printOptions horizontalCentered="1"/>
  <pageMargins left="0.39370078740157483" right="0.35433070866141736" top="0.74803149606299213" bottom="0.74803149606299213" header="0.31496062992125984" footer="0.31496062992125984"/>
  <pageSetup paperSize="9" scale="57" orientation="portrait" verticalDpi="5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5602E-0A48-4D1E-A0D4-17A403D95445}">
  <sheetPr>
    <pageSetUpPr fitToPage="1"/>
  </sheetPr>
  <dimension ref="A1:I36"/>
  <sheetViews>
    <sheetView zoomScaleNormal="100" workbookViewId="0">
      <selection activeCell="A2" sqref="A2"/>
    </sheetView>
  </sheetViews>
  <sheetFormatPr defaultColWidth="9.140625" defaultRowHeight="12.75"/>
  <cols>
    <col min="1" max="1" width="9.140625" style="1"/>
    <col min="2" max="2" width="4.5703125" style="1" customWidth="1"/>
    <col min="3" max="3" width="55" style="1" customWidth="1"/>
    <col min="4" max="6" width="21.140625" style="1" customWidth="1"/>
    <col min="7" max="7" width="22.85546875" style="1" customWidth="1"/>
    <col min="8" max="8" width="29.7109375" style="1" customWidth="1"/>
    <col min="9" max="16384" width="9.140625" style="1"/>
  </cols>
  <sheetData>
    <row r="1" spans="1:8">
      <c r="A1" s="22" t="s">
        <v>1284</v>
      </c>
    </row>
    <row r="2" spans="1:8">
      <c r="C2" s="42"/>
      <c r="D2" s="42"/>
      <c r="E2" s="42"/>
      <c r="F2" s="42"/>
      <c r="G2" s="42"/>
      <c r="H2" s="42"/>
    </row>
    <row r="3" spans="1:8">
      <c r="A3" s="37"/>
      <c r="C3" s="176" t="s">
        <v>147</v>
      </c>
      <c r="H3" s="2"/>
    </row>
    <row r="5" spans="1:8">
      <c r="B5" s="174"/>
      <c r="C5" s="13"/>
      <c r="D5" s="13" t="s">
        <v>160</v>
      </c>
      <c r="E5" s="13" t="s">
        <v>161</v>
      </c>
      <c r="F5" s="13" t="s">
        <v>162</v>
      </c>
      <c r="G5" s="13" t="s">
        <v>163</v>
      </c>
      <c r="H5" s="13" t="s">
        <v>164</v>
      </c>
    </row>
    <row r="6" spans="1:8" ht="12.75" customHeight="1">
      <c r="B6" s="174"/>
      <c r="C6" s="1251" t="s">
        <v>240</v>
      </c>
      <c r="D6" s="1209" t="s">
        <v>389</v>
      </c>
      <c r="E6" s="1216" t="s">
        <v>390</v>
      </c>
      <c r="F6" s="1214"/>
      <c r="G6" s="1214"/>
      <c r="H6" s="1217"/>
    </row>
    <row r="7" spans="1:8" ht="24.95" customHeight="1">
      <c r="B7" s="174"/>
      <c r="C7" s="1252"/>
      <c r="D7" s="1215"/>
      <c r="E7" s="283"/>
      <c r="F7" s="1209" t="s">
        <v>391</v>
      </c>
      <c r="G7" s="1216" t="s">
        <v>392</v>
      </c>
      <c r="H7" s="1217"/>
    </row>
    <row r="8" spans="1:8" ht="30" customHeight="1">
      <c r="B8" s="174"/>
      <c r="C8" s="1253"/>
      <c r="D8" s="1211"/>
      <c r="E8" s="758"/>
      <c r="F8" s="1211"/>
      <c r="G8" s="758"/>
      <c r="H8" s="796" t="s">
        <v>393</v>
      </c>
    </row>
    <row r="9" spans="1:8">
      <c r="B9" s="13">
        <v>1</v>
      </c>
      <c r="C9" s="40" t="s">
        <v>257</v>
      </c>
      <c r="D9" s="63">
        <v>1156080.4407834043</v>
      </c>
      <c r="E9" s="63">
        <v>1337150.44335851</v>
      </c>
      <c r="F9" s="63">
        <v>1218325.6391837772</v>
      </c>
      <c r="G9" s="63">
        <v>118824.804174733</v>
      </c>
      <c r="H9" s="12"/>
    </row>
    <row r="10" spans="1:8">
      <c r="B10" s="13">
        <v>2</v>
      </c>
      <c r="C10" s="40" t="s">
        <v>394</v>
      </c>
      <c r="D10" s="63">
        <v>129598.06182603</v>
      </c>
      <c r="E10" s="63"/>
      <c r="F10" s="63"/>
      <c r="G10" s="63"/>
      <c r="H10" s="12"/>
    </row>
    <row r="11" spans="1:8">
      <c r="B11" s="80">
        <v>3</v>
      </c>
      <c r="C11" s="177" t="s">
        <v>288</v>
      </c>
      <c r="D11" s="755">
        <v>1285678.5026094343</v>
      </c>
      <c r="E11" s="755">
        <v>1337150.44335851</v>
      </c>
      <c r="F11" s="755">
        <v>1218325.6391837772</v>
      </c>
      <c r="G11" s="755">
        <v>118824.804174733</v>
      </c>
      <c r="H11" s="755"/>
    </row>
    <row r="12" spans="1:8" s="147" customFormat="1">
      <c r="B12" s="756">
        <v>4</v>
      </c>
      <c r="C12" s="757" t="s">
        <v>395</v>
      </c>
      <c r="D12" s="199">
        <v>5394.100869010098</v>
      </c>
      <c r="E12" s="199">
        <v>1979.683027171842</v>
      </c>
      <c r="F12" s="199">
        <v>1547.50133301151</v>
      </c>
      <c r="G12" s="199">
        <v>432.18169416033197</v>
      </c>
      <c r="H12" s="200"/>
    </row>
    <row r="13" spans="1:8" s="147" customFormat="1">
      <c r="D13" s="200"/>
      <c r="E13" s="200"/>
      <c r="F13" s="200"/>
      <c r="G13" s="200"/>
      <c r="H13" s="200"/>
    </row>
    <row r="14" spans="1:8">
      <c r="B14" s="80"/>
      <c r="C14" s="177"/>
      <c r="D14" s="755"/>
      <c r="E14" s="755"/>
      <c r="F14" s="755"/>
      <c r="G14" s="755"/>
      <c r="H14" s="755"/>
    </row>
    <row r="15" spans="1:8">
      <c r="B15" s="174"/>
      <c r="C15" s="13"/>
      <c r="D15" s="13" t="s">
        <v>160</v>
      </c>
      <c r="E15" s="13" t="s">
        <v>161</v>
      </c>
      <c r="F15" s="13" t="s">
        <v>162</v>
      </c>
      <c r="G15" s="13" t="s">
        <v>163</v>
      </c>
      <c r="H15" s="13" t="s">
        <v>164</v>
      </c>
    </row>
    <row r="16" spans="1:8" ht="12.75" customHeight="1">
      <c r="B16" s="174"/>
      <c r="C16" s="1251" t="s">
        <v>289</v>
      </c>
      <c r="D16" s="1209" t="s">
        <v>389</v>
      </c>
      <c r="E16" s="1216" t="s">
        <v>390</v>
      </c>
      <c r="F16" s="1214"/>
      <c r="G16" s="1214"/>
      <c r="H16" s="1217"/>
    </row>
    <row r="17" spans="1:9" ht="24.95" customHeight="1">
      <c r="B17" s="174"/>
      <c r="C17" s="1252"/>
      <c r="D17" s="1215"/>
      <c r="E17" s="283"/>
      <c r="F17" s="1209" t="s">
        <v>391</v>
      </c>
      <c r="G17" s="1216" t="s">
        <v>392</v>
      </c>
      <c r="H17" s="1217"/>
    </row>
    <row r="18" spans="1:9" ht="30" customHeight="1">
      <c r="B18" s="174"/>
      <c r="C18" s="1253"/>
      <c r="D18" s="1211"/>
      <c r="E18" s="758"/>
      <c r="F18" s="1211"/>
      <c r="G18" s="758"/>
      <c r="H18" s="796" t="s">
        <v>393</v>
      </c>
    </row>
    <row r="19" spans="1:9">
      <c r="B19" s="13">
        <v>1</v>
      </c>
      <c r="C19" s="40" t="s">
        <v>257</v>
      </c>
      <c r="D19" s="63">
        <v>1531391.1107742288</v>
      </c>
      <c r="E19" s="63">
        <v>1324313.7045737749</v>
      </c>
      <c r="F19" s="63">
        <v>1199465.0882094263</v>
      </c>
      <c r="G19" s="63">
        <v>124848.616364349</v>
      </c>
      <c r="H19" s="12"/>
    </row>
    <row r="20" spans="1:9">
      <c r="B20" s="13">
        <v>2</v>
      </c>
      <c r="C20" s="40" t="s">
        <v>394</v>
      </c>
      <c r="D20" s="63">
        <v>207324.92428269598</v>
      </c>
      <c r="E20" s="63"/>
      <c r="F20" s="63"/>
      <c r="G20" s="63"/>
      <c r="H20" s="12"/>
    </row>
    <row r="21" spans="1:9">
      <c r="B21" s="80">
        <v>3</v>
      </c>
      <c r="C21" s="177" t="s">
        <v>288</v>
      </c>
      <c r="D21" s="755">
        <v>1738716.0350569249</v>
      </c>
      <c r="E21" s="755">
        <v>1324313.7045737749</v>
      </c>
      <c r="F21" s="755">
        <v>1199465.0882094263</v>
      </c>
      <c r="G21" s="755">
        <v>124848.616364349</v>
      </c>
      <c r="H21" s="755"/>
    </row>
    <row r="22" spans="1:9" s="147" customFormat="1">
      <c r="B22" s="756">
        <v>4</v>
      </c>
      <c r="C22" s="757" t="s">
        <v>395</v>
      </c>
      <c r="D22" s="199">
        <v>7183.6182438467567</v>
      </c>
      <c r="E22" s="199">
        <v>2703.8438549904236</v>
      </c>
      <c r="F22" s="199">
        <v>2519.7949165958198</v>
      </c>
      <c r="G22" s="199">
        <v>184.04893839460399</v>
      </c>
      <c r="H22" s="200"/>
    </row>
    <row r="23" spans="1:9" s="147" customFormat="1">
      <c r="D23" s="199"/>
      <c r="E23" s="199"/>
      <c r="F23" s="199"/>
      <c r="G23" s="199"/>
      <c r="H23" s="200"/>
    </row>
    <row r="24" spans="1:9">
      <c r="I24" s="147"/>
    </row>
    <row r="25" spans="1:9">
      <c r="C25" s="4" t="s">
        <v>290</v>
      </c>
      <c r="I25" s="147"/>
    </row>
    <row r="26" spans="1:9" ht="12.95" customHeight="1">
      <c r="C26" s="1250" t="s">
        <v>396</v>
      </c>
      <c r="D26" s="1250"/>
      <c r="E26" s="1250"/>
      <c r="F26" s="1250"/>
      <c r="G26" s="1250"/>
      <c r="H26" s="1250"/>
      <c r="I26" s="147"/>
    </row>
    <row r="27" spans="1:9">
      <c r="C27" s="1250"/>
      <c r="D27" s="1250"/>
      <c r="E27" s="1250"/>
      <c r="F27" s="1250"/>
      <c r="G27" s="1250"/>
      <c r="H27" s="1250"/>
      <c r="I27" s="147"/>
    </row>
    <row r="28" spans="1:9" ht="12.95" customHeight="1">
      <c r="A28" s="334"/>
      <c r="B28" s="10"/>
      <c r="C28" s="10"/>
      <c r="D28" s="217"/>
      <c r="E28" s="217"/>
      <c r="F28" s="217"/>
      <c r="G28" s="217"/>
      <c r="H28" s="217"/>
      <c r="I28" s="147"/>
    </row>
    <row r="29" spans="1:9" ht="26.1" customHeight="1">
      <c r="B29" s="346"/>
      <c r="H29" s="334"/>
      <c r="I29" s="147"/>
    </row>
    <row r="30" spans="1:9" ht="12.95" customHeight="1">
      <c r="B30" s="334"/>
      <c r="C30" s="334"/>
      <c r="D30" s="334"/>
      <c r="E30" s="334"/>
      <c r="F30" s="334"/>
      <c r="G30" s="334"/>
      <c r="H30" s="334"/>
      <c r="I30" s="147"/>
    </row>
    <row r="31" spans="1:9" ht="12.95" customHeight="1">
      <c r="D31" s="334"/>
      <c r="E31" s="334"/>
      <c r="F31" s="334"/>
      <c r="G31" s="334"/>
      <c r="H31" s="334"/>
      <c r="I31" s="147"/>
    </row>
    <row r="32" spans="1:9">
      <c r="I32" s="147"/>
    </row>
    <row r="33" spans="9:9">
      <c r="I33" s="147"/>
    </row>
    <row r="34" spans="9:9">
      <c r="I34" s="147"/>
    </row>
    <row r="35" spans="9:9">
      <c r="I35" s="147"/>
    </row>
    <row r="36" spans="9:9">
      <c r="I36" s="147"/>
    </row>
  </sheetData>
  <mergeCells count="11">
    <mergeCell ref="C26:H27"/>
    <mergeCell ref="D6:D8"/>
    <mergeCell ref="C6:C8"/>
    <mergeCell ref="C16:C18"/>
    <mergeCell ref="E6:H6"/>
    <mergeCell ref="E16:H16"/>
    <mergeCell ref="G7:H7"/>
    <mergeCell ref="G17:H17"/>
    <mergeCell ref="D16:D18"/>
    <mergeCell ref="F7:F8"/>
    <mergeCell ref="F17:F18"/>
  </mergeCells>
  <pageMargins left="0.70866141732283472" right="0.70866141732283472"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DACED-7A98-4E49-9C8E-6251B26551E6}">
  <sheetPr>
    <pageSetUpPr fitToPage="1"/>
  </sheetPr>
  <dimension ref="A1:K44"/>
  <sheetViews>
    <sheetView zoomScaleNormal="100" workbookViewId="0">
      <selection activeCell="A2" sqref="A2"/>
    </sheetView>
  </sheetViews>
  <sheetFormatPr defaultColWidth="9.85546875" defaultRowHeight="12.75"/>
  <cols>
    <col min="1" max="1" width="9.140625" style="174" customWidth="1"/>
    <col min="2" max="2" width="20.28515625" style="174" customWidth="1"/>
    <col min="3" max="3" width="10.42578125" style="419" customWidth="1"/>
    <col min="4" max="4" width="12" style="419" customWidth="1"/>
    <col min="5" max="5" width="12" style="174" customWidth="1"/>
    <col min="6" max="6" width="10.42578125" style="174" customWidth="1"/>
    <col min="7" max="7" width="10.140625" style="419" customWidth="1"/>
    <col min="8" max="8" width="7.42578125" style="174" customWidth="1"/>
    <col min="9" max="144" width="56" style="174" customWidth="1"/>
    <col min="145" max="252" width="9.85546875" style="174"/>
    <col min="253" max="253" width="9.140625" style="174" customWidth="1"/>
    <col min="254" max="254" width="20.28515625" style="174" customWidth="1"/>
    <col min="255" max="255" width="10.42578125" style="174" customWidth="1"/>
    <col min="256" max="257" width="12" style="174" customWidth="1"/>
    <col min="258" max="258" width="10.42578125" style="174" customWidth="1"/>
    <col min="259" max="259" width="10.140625" style="174" customWidth="1"/>
    <col min="260" max="260" width="4.42578125" style="174" customWidth="1"/>
    <col min="261" max="261" width="14.140625" style="174" customWidth="1"/>
    <col min="262" max="262" width="10.140625" style="174" customWidth="1"/>
    <col min="263" max="263" width="15.5703125" style="174" customWidth="1"/>
    <col min="264" max="400" width="56" style="174" customWidth="1"/>
    <col min="401" max="508" width="9.85546875" style="174"/>
    <col min="509" max="509" width="9.140625" style="174" customWidth="1"/>
    <col min="510" max="510" width="20.28515625" style="174" customWidth="1"/>
    <col min="511" max="511" width="10.42578125" style="174" customWidth="1"/>
    <col min="512" max="513" width="12" style="174" customWidth="1"/>
    <col min="514" max="514" width="10.42578125" style="174" customWidth="1"/>
    <col min="515" max="515" width="10.140625" style="174" customWidth="1"/>
    <col min="516" max="516" width="4.42578125" style="174" customWidth="1"/>
    <col min="517" max="517" width="14.140625" style="174" customWidth="1"/>
    <col min="518" max="518" width="10.140625" style="174" customWidth="1"/>
    <col min="519" max="519" width="15.5703125" style="174" customWidth="1"/>
    <col min="520" max="656" width="56" style="174" customWidth="1"/>
    <col min="657" max="764" width="9.85546875" style="174"/>
    <col min="765" max="765" width="9.140625" style="174" customWidth="1"/>
    <col min="766" max="766" width="20.28515625" style="174" customWidth="1"/>
    <col min="767" max="767" width="10.42578125" style="174" customWidth="1"/>
    <col min="768" max="769" width="12" style="174" customWidth="1"/>
    <col min="770" max="770" width="10.42578125" style="174" customWidth="1"/>
    <col min="771" max="771" width="10.140625" style="174" customWidth="1"/>
    <col min="772" max="772" width="4.42578125" style="174" customWidth="1"/>
    <col min="773" max="773" width="14.140625" style="174" customWidth="1"/>
    <col min="774" max="774" width="10.140625" style="174" customWidth="1"/>
    <col min="775" max="775" width="15.5703125" style="174" customWidth="1"/>
    <col min="776" max="912" width="56" style="174" customWidth="1"/>
    <col min="913" max="1020" width="9.85546875" style="174"/>
    <col min="1021" max="1021" width="9.140625" style="174" customWidth="1"/>
    <col min="1022" max="1022" width="20.28515625" style="174" customWidth="1"/>
    <col min="1023" max="1023" width="10.42578125" style="174" customWidth="1"/>
    <col min="1024" max="1025" width="12" style="174" customWidth="1"/>
    <col min="1026" max="1026" width="10.42578125" style="174" customWidth="1"/>
    <col min="1027" max="1027" width="10.140625" style="174" customWidth="1"/>
    <col min="1028" max="1028" width="4.42578125" style="174" customWidth="1"/>
    <col min="1029" max="1029" width="14.140625" style="174" customWidth="1"/>
    <col min="1030" max="1030" width="10.140625" style="174" customWidth="1"/>
    <col min="1031" max="1031" width="15.5703125" style="174" customWidth="1"/>
    <col min="1032" max="1168" width="56" style="174" customWidth="1"/>
    <col min="1169" max="1276" width="9.85546875" style="174"/>
    <col min="1277" max="1277" width="9.140625" style="174" customWidth="1"/>
    <col min="1278" max="1278" width="20.28515625" style="174" customWidth="1"/>
    <col min="1279" max="1279" width="10.42578125" style="174" customWidth="1"/>
    <col min="1280" max="1281" width="12" style="174" customWidth="1"/>
    <col min="1282" max="1282" width="10.42578125" style="174" customWidth="1"/>
    <col min="1283" max="1283" width="10.140625" style="174" customWidth="1"/>
    <col min="1284" max="1284" width="4.42578125" style="174" customWidth="1"/>
    <col min="1285" max="1285" width="14.140625" style="174" customWidth="1"/>
    <col min="1286" max="1286" width="10.140625" style="174" customWidth="1"/>
    <col min="1287" max="1287" width="15.5703125" style="174" customWidth="1"/>
    <col min="1288" max="1424" width="56" style="174" customWidth="1"/>
    <col min="1425" max="1532" width="9.85546875" style="174"/>
    <col min="1533" max="1533" width="9.140625" style="174" customWidth="1"/>
    <col min="1534" max="1534" width="20.28515625" style="174" customWidth="1"/>
    <col min="1535" max="1535" width="10.42578125" style="174" customWidth="1"/>
    <col min="1536" max="1537" width="12" style="174" customWidth="1"/>
    <col min="1538" max="1538" width="10.42578125" style="174" customWidth="1"/>
    <col min="1539" max="1539" width="10.140625" style="174" customWidth="1"/>
    <col min="1540" max="1540" width="4.42578125" style="174" customWidth="1"/>
    <col min="1541" max="1541" width="14.140625" style="174" customWidth="1"/>
    <col min="1542" max="1542" width="10.140625" style="174" customWidth="1"/>
    <col min="1543" max="1543" width="15.5703125" style="174" customWidth="1"/>
    <col min="1544" max="1680" width="56" style="174" customWidth="1"/>
    <col min="1681" max="1788" width="9.85546875" style="174"/>
    <col min="1789" max="1789" width="9.140625" style="174" customWidth="1"/>
    <col min="1790" max="1790" width="20.28515625" style="174" customWidth="1"/>
    <col min="1791" max="1791" width="10.42578125" style="174" customWidth="1"/>
    <col min="1792" max="1793" width="12" style="174" customWidth="1"/>
    <col min="1794" max="1794" width="10.42578125" style="174" customWidth="1"/>
    <col min="1795" max="1795" width="10.140625" style="174" customWidth="1"/>
    <col min="1796" max="1796" width="4.42578125" style="174" customWidth="1"/>
    <col min="1797" max="1797" width="14.140625" style="174" customWidth="1"/>
    <col min="1798" max="1798" width="10.140625" style="174" customWidth="1"/>
    <col min="1799" max="1799" width="15.5703125" style="174" customWidth="1"/>
    <col min="1800" max="1936" width="56" style="174" customWidth="1"/>
    <col min="1937" max="2044" width="9.85546875" style="174"/>
    <col min="2045" max="2045" width="9.140625" style="174" customWidth="1"/>
    <col min="2046" max="2046" width="20.28515625" style="174" customWidth="1"/>
    <col min="2047" max="2047" width="10.42578125" style="174" customWidth="1"/>
    <col min="2048" max="2049" width="12" style="174" customWidth="1"/>
    <col min="2050" max="2050" width="10.42578125" style="174" customWidth="1"/>
    <col min="2051" max="2051" width="10.140625" style="174" customWidth="1"/>
    <col min="2052" max="2052" width="4.42578125" style="174" customWidth="1"/>
    <col min="2053" max="2053" width="14.140625" style="174" customWidth="1"/>
    <col min="2054" max="2054" width="10.140625" style="174" customWidth="1"/>
    <col min="2055" max="2055" width="15.5703125" style="174" customWidth="1"/>
    <col min="2056" max="2192" width="56" style="174" customWidth="1"/>
    <col min="2193" max="2300" width="9.85546875" style="174"/>
    <col min="2301" max="2301" width="9.140625" style="174" customWidth="1"/>
    <col min="2302" max="2302" width="20.28515625" style="174" customWidth="1"/>
    <col min="2303" max="2303" width="10.42578125" style="174" customWidth="1"/>
    <col min="2304" max="2305" width="12" style="174" customWidth="1"/>
    <col min="2306" max="2306" width="10.42578125" style="174" customWidth="1"/>
    <col min="2307" max="2307" width="10.140625" style="174" customWidth="1"/>
    <col min="2308" max="2308" width="4.42578125" style="174" customWidth="1"/>
    <col min="2309" max="2309" width="14.140625" style="174" customWidth="1"/>
    <col min="2310" max="2310" width="10.140625" style="174" customWidth="1"/>
    <col min="2311" max="2311" width="15.5703125" style="174" customWidth="1"/>
    <col min="2312" max="2448" width="56" style="174" customWidth="1"/>
    <col min="2449" max="2556" width="9.85546875" style="174"/>
    <col min="2557" max="2557" width="9.140625" style="174" customWidth="1"/>
    <col min="2558" max="2558" width="20.28515625" style="174" customWidth="1"/>
    <col min="2559" max="2559" width="10.42578125" style="174" customWidth="1"/>
    <col min="2560" max="2561" width="12" style="174" customWidth="1"/>
    <col min="2562" max="2562" width="10.42578125" style="174" customWidth="1"/>
    <col min="2563" max="2563" width="10.140625" style="174" customWidth="1"/>
    <col min="2564" max="2564" width="4.42578125" style="174" customWidth="1"/>
    <col min="2565" max="2565" width="14.140625" style="174" customWidth="1"/>
    <col min="2566" max="2566" width="10.140625" style="174" customWidth="1"/>
    <col min="2567" max="2567" width="15.5703125" style="174" customWidth="1"/>
    <col min="2568" max="2704" width="56" style="174" customWidth="1"/>
    <col min="2705" max="2812" width="9.85546875" style="174"/>
    <col min="2813" max="2813" width="9.140625" style="174" customWidth="1"/>
    <col min="2814" max="2814" width="20.28515625" style="174" customWidth="1"/>
    <col min="2815" max="2815" width="10.42578125" style="174" customWidth="1"/>
    <col min="2816" max="2817" width="12" style="174" customWidth="1"/>
    <col min="2818" max="2818" width="10.42578125" style="174" customWidth="1"/>
    <col min="2819" max="2819" width="10.140625" style="174" customWidth="1"/>
    <col min="2820" max="2820" width="4.42578125" style="174" customWidth="1"/>
    <col min="2821" max="2821" width="14.140625" style="174" customWidth="1"/>
    <col min="2822" max="2822" width="10.140625" style="174" customWidth="1"/>
    <col min="2823" max="2823" width="15.5703125" style="174" customWidth="1"/>
    <col min="2824" max="2960" width="56" style="174" customWidth="1"/>
    <col min="2961" max="3068" width="9.85546875" style="174"/>
    <col min="3069" max="3069" width="9.140625" style="174" customWidth="1"/>
    <col min="3070" max="3070" width="20.28515625" style="174" customWidth="1"/>
    <col min="3071" max="3071" width="10.42578125" style="174" customWidth="1"/>
    <col min="3072" max="3073" width="12" style="174" customWidth="1"/>
    <col min="3074" max="3074" width="10.42578125" style="174" customWidth="1"/>
    <col min="3075" max="3075" width="10.140625" style="174" customWidth="1"/>
    <col min="3076" max="3076" width="4.42578125" style="174" customWidth="1"/>
    <col min="3077" max="3077" width="14.140625" style="174" customWidth="1"/>
    <col min="3078" max="3078" width="10.140625" style="174" customWidth="1"/>
    <col min="3079" max="3079" width="15.5703125" style="174" customWidth="1"/>
    <col min="3080" max="3216" width="56" style="174" customWidth="1"/>
    <col min="3217" max="3324" width="9.85546875" style="174"/>
    <col min="3325" max="3325" width="9.140625" style="174" customWidth="1"/>
    <col min="3326" max="3326" width="20.28515625" style="174" customWidth="1"/>
    <col min="3327" max="3327" width="10.42578125" style="174" customWidth="1"/>
    <col min="3328" max="3329" width="12" style="174" customWidth="1"/>
    <col min="3330" max="3330" width="10.42578125" style="174" customWidth="1"/>
    <col min="3331" max="3331" width="10.140625" style="174" customWidth="1"/>
    <col min="3332" max="3332" width="4.42578125" style="174" customWidth="1"/>
    <col min="3333" max="3333" width="14.140625" style="174" customWidth="1"/>
    <col min="3334" max="3334" width="10.140625" style="174" customWidth="1"/>
    <col min="3335" max="3335" width="15.5703125" style="174" customWidth="1"/>
    <col min="3336" max="3472" width="56" style="174" customWidth="1"/>
    <col min="3473" max="3580" width="9.85546875" style="174"/>
    <col min="3581" max="3581" width="9.140625" style="174" customWidth="1"/>
    <col min="3582" max="3582" width="20.28515625" style="174" customWidth="1"/>
    <col min="3583" max="3583" width="10.42578125" style="174" customWidth="1"/>
    <col min="3584" max="3585" width="12" style="174" customWidth="1"/>
    <col min="3586" max="3586" width="10.42578125" style="174" customWidth="1"/>
    <col min="3587" max="3587" width="10.140625" style="174" customWidth="1"/>
    <col min="3588" max="3588" width="4.42578125" style="174" customWidth="1"/>
    <col min="3589" max="3589" width="14.140625" style="174" customWidth="1"/>
    <col min="3590" max="3590" width="10.140625" style="174" customWidth="1"/>
    <col min="3591" max="3591" width="15.5703125" style="174" customWidth="1"/>
    <col min="3592" max="3728" width="56" style="174" customWidth="1"/>
    <col min="3729" max="3836" width="9.85546875" style="174"/>
    <col min="3837" max="3837" width="9.140625" style="174" customWidth="1"/>
    <col min="3838" max="3838" width="20.28515625" style="174" customWidth="1"/>
    <col min="3839" max="3839" width="10.42578125" style="174" customWidth="1"/>
    <col min="3840" max="3841" width="12" style="174" customWidth="1"/>
    <col min="3842" max="3842" width="10.42578125" style="174" customWidth="1"/>
    <col min="3843" max="3843" width="10.140625" style="174" customWidth="1"/>
    <col min="3844" max="3844" width="4.42578125" style="174" customWidth="1"/>
    <col min="3845" max="3845" width="14.140625" style="174" customWidth="1"/>
    <col min="3846" max="3846" width="10.140625" style="174" customWidth="1"/>
    <col min="3847" max="3847" width="15.5703125" style="174" customWidth="1"/>
    <col min="3848" max="3984" width="56" style="174" customWidth="1"/>
    <col min="3985" max="4092" width="9.85546875" style="174"/>
    <col min="4093" max="4093" width="9.140625" style="174" customWidth="1"/>
    <col min="4094" max="4094" width="20.28515625" style="174" customWidth="1"/>
    <col min="4095" max="4095" width="10.42578125" style="174" customWidth="1"/>
    <col min="4096" max="4097" width="12" style="174" customWidth="1"/>
    <col min="4098" max="4098" width="10.42578125" style="174" customWidth="1"/>
    <col min="4099" max="4099" width="10.140625" style="174" customWidth="1"/>
    <col min="4100" max="4100" width="4.42578125" style="174" customWidth="1"/>
    <col min="4101" max="4101" width="14.140625" style="174" customWidth="1"/>
    <col min="4102" max="4102" width="10.140625" style="174" customWidth="1"/>
    <col min="4103" max="4103" width="15.5703125" style="174" customWidth="1"/>
    <col min="4104" max="4240" width="56" style="174" customWidth="1"/>
    <col min="4241" max="4348" width="9.85546875" style="174"/>
    <col min="4349" max="4349" width="9.140625" style="174" customWidth="1"/>
    <col min="4350" max="4350" width="20.28515625" style="174" customWidth="1"/>
    <col min="4351" max="4351" width="10.42578125" style="174" customWidth="1"/>
    <col min="4352" max="4353" width="12" style="174" customWidth="1"/>
    <col min="4354" max="4354" width="10.42578125" style="174" customWidth="1"/>
    <col min="4355" max="4355" width="10.140625" style="174" customWidth="1"/>
    <col min="4356" max="4356" width="4.42578125" style="174" customWidth="1"/>
    <col min="4357" max="4357" width="14.140625" style="174" customWidth="1"/>
    <col min="4358" max="4358" width="10.140625" style="174" customWidth="1"/>
    <col min="4359" max="4359" width="15.5703125" style="174" customWidth="1"/>
    <col min="4360" max="4496" width="56" style="174" customWidth="1"/>
    <col min="4497" max="4604" width="9.85546875" style="174"/>
    <col min="4605" max="4605" width="9.140625" style="174" customWidth="1"/>
    <col min="4606" max="4606" width="20.28515625" style="174" customWidth="1"/>
    <col min="4607" max="4607" width="10.42578125" style="174" customWidth="1"/>
    <col min="4608" max="4609" width="12" style="174" customWidth="1"/>
    <col min="4610" max="4610" width="10.42578125" style="174" customWidth="1"/>
    <col min="4611" max="4611" width="10.140625" style="174" customWidth="1"/>
    <col min="4612" max="4612" width="4.42578125" style="174" customWidth="1"/>
    <col min="4613" max="4613" width="14.140625" style="174" customWidth="1"/>
    <col min="4614" max="4614" width="10.140625" style="174" customWidth="1"/>
    <col min="4615" max="4615" width="15.5703125" style="174" customWidth="1"/>
    <col min="4616" max="4752" width="56" style="174" customWidth="1"/>
    <col min="4753" max="4860" width="9.85546875" style="174"/>
    <col min="4861" max="4861" width="9.140625" style="174" customWidth="1"/>
    <col min="4862" max="4862" width="20.28515625" style="174" customWidth="1"/>
    <col min="4863" max="4863" width="10.42578125" style="174" customWidth="1"/>
    <col min="4864" max="4865" width="12" style="174" customWidth="1"/>
    <col min="4866" max="4866" width="10.42578125" style="174" customWidth="1"/>
    <col min="4867" max="4867" width="10.140625" style="174" customWidth="1"/>
    <col min="4868" max="4868" width="4.42578125" style="174" customWidth="1"/>
    <col min="4869" max="4869" width="14.140625" style="174" customWidth="1"/>
    <col min="4870" max="4870" width="10.140625" style="174" customWidth="1"/>
    <col min="4871" max="4871" width="15.5703125" style="174" customWidth="1"/>
    <col min="4872" max="5008" width="56" style="174" customWidth="1"/>
    <col min="5009" max="5116" width="9.85546875" style="174"/>
    <col min="5117" max="5117" width="9.140625" style="174" customWidth="1"/>
    <col min="5118" max="5118" width="20.28515625" style="174" customWidth="1"/>
    <col min="5119" max="5119" width="10.42578125" style="174" customWidth="1"/>
    <col min="5120" max="5121" width="12" style="174" customWidth="1"/>
    <col min="5122" max="5122" width="10.42578125" style="174" customWidth="1"/>
    <col min="5123" max="5123" width="10.140625" style="174" customWidth="1"/>
    <col min="5124" max="5124" width="4.42578125" style="174" customWidth="1"/>
    <col min="5125" max="5125" width="14.140625" style="174" customWidth="1"/>
    <col min="5126" max="5126" width="10.140625" style="174" customWidth="1"/>
    <col min="5127" max="5127" width="15.5703125" style="174" customWidth="1"/>
    <col min="5128" max="5264" width="56" style="174" customWidth="1"/>
    <col min="5265" max="5372" width="9.85546875" style="174"/>
    <col min="5373" max="5373" width="9.140625" style="174" customWidth="1"/>
    <col min="5374" max="5374" width="20.28515625" style="174" customWidth="1"/>
    <col min="5375" max="5375" width="10.42578125" style="174" customWidth="1"/>
    <col min="5376" max="5377" width="12" style="174" customWidth="1"/>
    <col min="5378" max="5378" width="10.42578125" style="174" customWidth="1"/>
    <col min="5379" max="5379" width="10.140625" style="174" customWidth="1"/>
    <col min="5380" max="5380" width="4.42578125" style="174" customWidth="1"/>
    <col min="5381" max="5381" width="14.140625" style="174" customWidth="1"/>
    <col min="5382" max="5382" width="10.140625" style="174" customWidth="1"/>
    <col min="5383" max="5383" width="15.5703125" style="174" customWidth="1"/>
    <col min="5384" max="5520" width="56" style="174" customWidth="1"/>
    <col min="5521" max="5628" width="9.85546875" style="174"/>
    <col min="5629" max="5629" width="9.140625" style="174" customWidth="1"/>
    <col min="5630" max="5630" width="20.28515625" style="174" customWidth="1"/>
    <col min="5631" max="5631" width="10.42578125" style="174" customWidth="1"/>
    <col min="5632" max="5633" width="12" style="174" customWidth="1"/>
    <col min="5634" max="5634" width="10.42578125" style="174" customWidth="1"/>
    <col min="5635" max="5635" width="10.140625" style="174" customWidth="1"/>
    <col min="5636" max="5636" width="4.42578125" style="174" customWidth="1"/>
    <col min="5637" max="5637" width="14.140625" style="174" customWidth="1"/>
    <col min="5638" max="5638" width="10.140625" style="174" customWidth="1"/>
    <col min="5639" max="5639" width="15.5703125" style="174" customWidth="1"/>
    <col min="5640" max="5776" width="56" style="174" customWidth="1"/>
    <col min="5777" max="5884" width="9.85546875" style="174"/>
    <col min="5885" max="5885" width="9.140625" style="174" customWidth="1"/>
    <col min="5886" max="5886" width="20.28515625" style="174" customWidth="1"/>
    <col min="5887" max="5887" width="10.42578125" style="174" customWidth="1"/>
    <col min="5888" max="5889" width="12" style="174" customWidth="1"/>
    <col min="5890" max="5890" width="10.42578125" style="174" customWidth="1"/>
    <col min="5891" max="5891" width="10.140625" style="174" customWidth="1"/>
    <col min="5892" max="5892" width="4.42578125" style="174" customWidth="1"/>
    <col min="5893" max="5893" width="14.140625" style="174" customWidth="1"/>
    <col min="5894" max="5894" width="10.140625" style="174" customWidth="1"/>
    <col min="5895" max="5895" width="15.5703125" style="174" customWidth="1"/>
    <col min="5896" max="6032" width="56" style="174" customWidth="1"/>
    <col min="6033" max="6140" width="9.85546875" style="174"/>
    <col min="6141" max="6141" width="9.140625" style="174" customWidth="1"/>
    <col min="6142" max="6142" width="20.28515625" style="174" customWidth="1"/>
    <col min="6143" max="6143" width="10.42578125" style="174" customWidth="1"/>
    <col min="6144" max="6145" width="12" style="174" customWidth="1"/>
    <col min="6146" max="6146" width="10.42578125" style="174" customWidth="1"/>
    <col min="6147" max="6147" width="10.140625" style="174" customWidth="1"/>
    <col min="6148" max="6148" width="4.42578125" style="174" customWidth="1"/>
    <col min="6149" max="6149" width="14.140625" style="174" customWidth="1"/>
    <col min="6150" max="6150" width="10.140625" style="174" customWidth="1"/>
    <col min="6151" max="6151" width="15.5703125" style="174" customWidth="1"/>
    <col min="6152" max="6288" width="56" style="174" customWidth="1"/>
    <col min="6289" max="6396" width="9.85546875" style="174"/>
    <col min="6397" max="6397" width="9.140625" style="174" customWidth="1"/>
    <col min="6398" max="6398" width="20.28515625" style="174" customWidth="1"/>
    <col min="6399" max="6399" width="10.42578125" style="174" customWidth="1"/>
    <col min="6400" max="6401" width="12" style="174" customWidth="1"/>
    <col min="6402" max="6402" width="10.42578125" style="174" customWidth="1"/>
    <col min="6403" max="6403" width="10.140625" style="174" customWidth="1"/>
    <col min="6404" max="6404" width="4.42578125" style="174" customWidth="1"/>
    <col min="6405" max="6405" width="14.140625" style="174" customWidth="1"/>
    <col min="6406" max="6406" width="10.140625" style="174" customWidth="1"/>
    <col min="6407" max="6407" width="15.5703125" style="174" customWidth="1"/>
    <col min="6408" max="6544" width="56" style="174" customWidth="1"/>
    <col min="6545" max="6652" width="9.85546875" style="174"/>
    <col min="6653" max="6653" width="9.140625" style="174" customWidth="1"/>
    <col min="6654" max="6654" width="20.28515625" style="174" customWidth="1"/>
    <col min="6655" max="6655" width="10.42578125" style="174" customWidth="1"/>
    <col min="6656" max="6657" width="12" style="174" customWidth="1"/>
    <col min="6658" max="6658" width="10.42578125" style="174" customWidth="1"/>
    <col min="6659" max="6659" width="10.140625" style="174" customWidth="1"/>
    <col min="6660" max="6660" width="4.42578125" style="174" customWidth="1"/>
    <col min="6661" max="6661" width="14.140625" style="174" customWidth="1"/>
    <col min="6662" max="6662" width="10.140625" style="174" customWidth="1"/>
    <col min="6663" max="6663" width="15.5703125" style="174" customWidth="1"/>
    <col min="6664" max="6800" width="56" style="174" customWidth="1"/>
    <col min="6801" max="6908" width="9.85546875" style="174"/>
    <col min="6909" max="6909" width="9.140625" style="174" customWidth="1"/>
    <col min="6910" max="6910" width="20.28515625" style="174" customWidth="1"/>
    <col min="6911" max="6911" width="10.42578125" style="174" customWidth="1"/>
    <col min="6912" max="6913" width="12" style="174" customWidth="1"/>
    <col min="6914" max="6914" width="10.42578125" style="174" customWidth="1"/>
    <col min="6915" max="6915" width="10.140625" style="174" customWidth="1"/>
    <col min="6916" max="6916" width="4.42578125" style="174" customWidth="1"/>
    <col min="6917" max="6917" width="14.140625" style="174" customWidth="1"/>
    <col min="6918" max="6918" width="10.140625" style="174" customWidth="1"/>
    <col min="6919" max="6919" width="15.5703125" style="174" customWidth="1"/>
    <col min="6920" max="7056" width="56" style="174" customWidth="1"/>
    <col min="7057" max="7164" width="9.85546875" style="174"/>
    <col min="7165" max="7165" width="9.140625" style="174" customWidth="1"/>
    <col min="7166" max="7166" width="20.28515625" style="174" customWidth="1"/>
    <col min="7167" max="7167" width="10.42578125" style="174" customWidth="1"/>
    <col min="7168" max="7169" width="12" style="174" customWidth="1"/>
    <col min="7170" max="7170" width="10.42578125" style="174" customWidth="1"/>
    <col min="7171" max="7171" width="10.140625" style="174" customWidth="1"/>
    <col min="7172" max="7172" width="4.42578125" style="174" customWidth="1"/>
    <col min="7173" max="7173" width="14.140625" style="174" customWidth="1"/>
    <col min="7174" max="7174" width="10.140625" style="174" customWidth="1"/>
    <col min="7175" max="7175" width="15.5703125" style="174" customWidth="1"/>
    <col min="7176" max="7312" width="56" style="174" customWidth="1"/>
    <col min="7313" max="7420" width="9.85546875" style="174"/>
    <col min="7421" max="7421" width="9.140625" style="174" customWidth="1"/>
    <col min="7422" max="7422" width="20.28515625" style="174" customWidth="1"/>
    <col min="7423" max="7423" width="10.42578125" style="174" customWidth="1"/>
    <col min="7424" max="7425" width="12" style="174" customWidth="1"/>
    <col min="7426" max="7426" width="10.42578125" style="174" customWidth="1"/>
    <col min="7427" max="7427" width="10.140625" style="174" customWidth="1"/>
    <col min="7428" max="7428" width="4.42578125" style="174" customWidth="1"/>
    <col min="7429" max="7429" width="14.140625" style="174" customWidth="1"/>
    <col min="7430" max="7430" width="10.140625" style="174" customWidth="1"/>
    <col min="7431" max="7431" width="15.5703125" style="174" customWidth="1"/>
    <col min="7432" max="7568" width="56" style="174" customWidth="1"/>
    <col min="7569" max="7676" width="9.85546875" style="174"/>
    <col min="7677" max="7677" width="9.140625" style="174" customWidth="1"/>
    <col min="7678" max="7678" width="20.28515625" style="174" customWidth="1"/>
    <col min="7679" max="7679" width="10.42578125" style="174" customWidth="1"/>
    <col min="7680" max="7681" width="12" style="174" customWidth="1"/>
    <col min="7682" max="7682" width="10.42578125" style="174" customWidth="1"/>
    <col min="7683" max="7683" width="10.140625" style="174" customWidth="1"/>
    <col min="7684" max="7684" width="4.42578125" style="174" customWidth="1"/>
    <col min="7685" max="7685" width="14.140625" style="174" customWidth="1"/>
    <col min="7686" max="7686" width="10.140625" style="174" customWidth="1"/>
    <col min="7687" max="7687" width="15.5703125" style="174" customWidth="1"/>
    <col min="7688" max="7824" width="56" style="174" customWidth="1"/>
    <col min="7825" max="7932" width="9.85546875" style="174"/>
    <col min="7933" max="7933" width="9.140625" style="174" customWidth="1"/>
    <col min="7934" max="7934" width="20.28515625" style="174" customWidth="1"/>
    <col min="7935" max="7935" width="10.42578125" style="174" customWidth="1"/>
    <col min="7936" max="7937" width="12" style="174" customWidth="1"/>
    <col min="7938" max="7938" width="10.42578125" style="174" customWidth="1"/>
    <col min="7939" max="7939" width="10.140625" style="174" customWidth="1"/>
    <col min="7940" max="7940" width="4.42578125" style="174" customWidth="1"/>
    <col min="7941" max="7941" width="14.140625" style="174" customWidth="1"/>
    <col min="7942" max="7942" width="10.140625" style="174" customWidth="1"/>
    <col min="7943" max="7943" width="15.5703125" style="174" customWidth="1"/>
    <col min="7944" max="8080" width="56" style="174" customWidth="1"/>
    <col min="8081" max="8188" width="9.85546875" style="174"/>
    <col min="8189" max="8189" width="9.140625" style="174" customWidth="1"/>
    <col min="8190" max="8190" width="20.28515625" style="174" customWidth="1"/>
    <col min="8191" max="8191" width="10.42578125" style="174" customWidth="1"/>
    <col min="8192" max="8193" width="12" style="174" customWidth="1"/>
    <col min="8194" max="8194" width="10.42578125" style="174" customWidth="1"/>
    <col min="8195" max="8195" width="10.140625" style="174" customWidth="1"/>
    <col min="8196" max="8196" width="4.42578125" style="174" customWidth="1"/>
    <col min="8197" max="8197" width="14.140625" style="174" customWidth="1"/>
    <col min="8198" max="8198" width="10.140625" style="174" customWidth="1"/>
    <col min="8199" max="8199" width="15.5703125" style="174" customWidth="1"/>
    <col min="8200" max="8336" width="56" style="174" customWidth="1"/>
    <col min="8337" max="8444" width="9.85546875" style="174"/>
    <col min="8445" max="8445" width="9.140625" style="174" customWidth="1"/>
    <col min="8446" max="8446" width="20.28515625" style="174" customWidth="1"/>
    <col min="8447" max="8447" width="10.42578125" style="174" customWidth="1"/>
    <col min="8448" max="8449" width="12" style="174" customWidth="1"/>
    <col min="8450" max="8450" width="10.42578125" style="174" customWidth="1"/>
    <col min="8451" max="8451" width="10.140625" style="174" customWidth="1"/>
    <col min="8452" max="8452" width="4.42578125" style="174" customWidth="1"/>
    <col min="8453" max="8453" width="14.140625" style="174" customWidth="1"/>
    <col min="8454" max="8454" width="10.140625" style="174" customWidth="1"/>
    <col min="8455" max="8455" width="15.5703125" style="174" customWidth="1"/>
    <col min="8456" max="8592" width="56" style="174" customWidth="1"/>
    <col min="8593" max="8700" width="9.85546875" style="174"/>
    <col min="8701" max="8701" width="9.140625" style="174" customWidth="1"/>
    <col min="8702" max="8702" width="20.28515625" style="174" customWidth="1"/>
    <col min="8703" max="8703" width="10.42578125" style="174" customWidth="1"/>
    <col min="8704" max="8705" width="12" style="174" customWidth="1"/>
    <col min="8706" max="8706" width="10.42578125" style="174" customWidth="1"/>
    <col min="8707" max="8707" width="10.140625" style="174" customWidth="1"/>
    <col min="8708" max="8708" width="4.42578125" style="174" customWidth="1"/>
    <col min="8709" max="8709" width="14.140625" style="174" customWidth="1"/>
    <col min="8710" max="8710" width="10.140625" style="174" customWidth="1"/>
    <col min="8711" max="8711" width="15.5703125" style="174" customWidth="1"/>
    <col min="8712" max="8848" width="56" style="174" customWidth="1"/>
    <col min="8849" max="8956" width="9.85546875" style="174"/>
    <col min="8957" max="8957" width="9.140625" style="174" customWidth="1"/>
    <col min="8958" max="8958" width="20.28515625" style="174" customWidth="1"/>
    <col min="8959" max="8959" width="10.42578125" style="174" customWidth="1"/>
    <col min="8960" max="8961" width="12" style="174" customWidth="1"/>
    <col min="8962" max="8962" width="10.42578125" style="174" customWidth="1"/>
    <col min="8963" max="8963" width="10.140625" style="174" customWidth="1"/>
    <col min="8964" max="8964" width="4.42578125" style="174" customWidth="1"/>
    <col min="8965" max="8965" width="14.140625" style="174" customWidth="1"/>
    <col min="8966" max="8966" width="10.140625" style="174" customWidth="1"/>
    <col min="8967" max="8967" width="15.5703125" style="174" customWidth="1"/>
    <col min="8968" max="9104" width="56" style="174" customWidth="1"/>
    <col min="9105" max="9212" width="9.85546875" style="174"/>
    <col min="9213" max="9213" width="9.140625" style="174" customWidth="1"/>
    <col min="9214" max="9214" width="20.28515625" style="174" customWidth="1"/>
    <col min="9215" max="9215" width="10.42578125" style="174" customWidth="1"/>
    <col min="9216" max="9217" width="12" style="174" customWidth="1"/>
    <col min="9218" max="9218" width="10.42578125" style="174" customWidth="1"/>
    <col min="9219" max="9219" width="10.140625" style="174" customWidth="1"/>
    <col min="9220" max="9220" width="4.42578125" style="174" customWidth="1"/>
    <col min="9221" max="9221" width="14.140625" style="174" customWidth="1"/>
    <col min="9222" max="9222" width="10.140625" style="174" customWidth="1"/>
    <col min="9223" max="9223" width="15.5703125" style="174" customWidth="1"/>
    <col min="9224" max="9360" width="56" style="174" customWidth="1"/>
    <col min="9361" max="9468" width="9.85546875" style="174"/>
    <col min="9469" max="9469" width="9.140625" style="174" customWidth="1"/>
    <col min="9470" max="9470" width="20.28515625" style="174" customWidth="1"/>
    <col min="9471" max="9471" width="10.42578125" style="174" customWidth="1"/>
    <col min="9472" max="9473" width="12" style="174" customWidth="1"/>
    <col min="9474" max="9474" width="10.42578125" style="174" customWidth="1"/>
    <col min="9475" max="9475" width="10.140625" style="174" customWidth="1"/>
    <col min="9476" max="9476" width="4.42578125" style="174" customWidth="1"/>
    <col min="9477" max="9477" width="14.140625" style="174" customWidth="1"/>
    <col min="9478" max="9478" width="10.140625" style="174" customWidth="1"/>
    <col min="9479" max="9479" width="15.5703125" style="174" customWidth="1"/>
    <col min="9480" max="9616" width="56" style="174" customWidth="1"/>
    <col min="9617" max="9724" width="9.85546875" style="174"/>
    <col min="9725" max="9725" width="9.140625" style="174" customWidth="1"/>
    <col min="9726" max="9726" width="20.28515625" style="174" customWidth="1"/>
    <col min="9727" max="9727" width="10.42578125" style="174" customWidth="1"/>
    <col min="9728" max="9729" width="12" style="174" customWidth="1"/>
    <col min="9730" max="9730" width="10.42578125" style="174" customWidth="1"/>
    <col min="9731" max="9731" width="10.140625" style="174" customWidth="1"/>
    <col min="9732" max="9732" width="4.42578125" style="174" customWidth="1"/>
    <col min="9733" max="9733" width="14.140625" style="174" customWidth="1"/>
    <col min="9734" max="9734" width="10.140625" style="174" customWidth="1"/>
    <col min="9735" max="9735" width="15.5703125" style="174" customWidth="1"/>
    <col min="9736" max="9872" width="56" style="174" customWidth="1"/>
    <col min="9873" max="9980" width="9.85546875" style="174"/>
    <col min="9981" max="9981" width="9.140625" style="174" customWidth="1"/>
    <col min="9982" max="9982" width="20.28515625" style="174" customWidth="1"/>
    <col min="9983" max="9983" width="10.42578125" style="174" customWidth="1"/>
    <col min="9984" max="9985" width="12" style="174" customWidth="1"/>
    <col min="9986" max="9986" width="10.42578125" style="174" customWidth="1"/>
    <col min="9987" max="9987" width="10.140625" style="174" customWidth="1"/>
    <col min="9988" max="9988" width="4.42578125" style="174" customWidth="1"/>
    <col min="9989" max="9989" width="14.140625" style="174" customWidth="1"/>
    <col min="9990" max="9990" width="10.140625" style="174" customWidth="1"/>
    <col min="9991" max="9991" width="15.5703125" style="174" customWidth="1"/>
    <col min="9992" max="10128" width="56" style="174" customWidth="1"/>
    <col min="10129" max="10236" width="9.85546875" style="174"/>
    <col min="10237" max="10237" width="9.140625" style="174" customWidth="1"/>
    <col min="10238" max="10238" width="20.28515625" style="174" customWidth="1"/>
    <col min="10239" max="10239" width="10.42578125" style="174" customWidth="1"/>
    <col min="10240" max="10241" width="12" style="174" customWidth="1"/>
    <col min="10242" max="10242" width="10.42578125" style="174" customWidth="1"/>
    <col min="10243" max="10243" width="10.140625" style="174" customWidth="1"/>
    <col min="10244" max="10244" width="4.42578125" style="174" customWidth="1"/>
    <col min="10245" max="10245" width="14.140625" style="174" customWidth="1"/>
    <col min="10246" max="10246" width="10.140625" style="174" customWidth="1"/>
    <col min="10247" max="10247" width="15.5703125" style="174" customWidth="1"/>
    <col min="10248" max="10384" width="56" style="174" customWidth="1"/>
    <col min="10385" max="10492" width="9.85546875" style="174"/>
    <col min="10493" max="10493" width="9.140625" style="174" customWidth="1"/>
    <col min="10494" max="10494" width="20.28515625" style="174" customWidth="1"/>
    <col min="10495" max="10495" width="10.42578125" style="174" customWidth="1"/>
    <col min="10496" max="10497" width="12" style="174" customWidth="1"/>
    <col min="10498" max="10498" width="10.42578125" style="174" customWidth="1"/>
    <col min="10499" max="10499" width="10.140625" style="174" customWidth="1"/>
    <col min="10500" max="10500" width="4.42578125" style="174" customWidth="1"/>
    <col min="10501" max="10501" width="14.140625" style="174" customWidth="1"/>
    <col min="10502" max="10502" width="10.140625" style="174" customWidth="1"/>
    <col min="10503" max="10503" width="15.5703125" style="174" customWidth="1"/>
    <col min="10504" max="10640" width="56" style="174" customWidth="1"/>
    <col min="10641" max="10748" width="9.85546875" style="174"/>
    <col min="10749" max="10749" width="9.140625" style="174" customWidth="1"/>
    <col min="10750" max="10750" width="20.28515625" style="174" customWidth="1"/>
    <col min="10751" max="10751" width="10.42578125" style="174" customWidth="1"/>
    <col min="10752" max="10753" width="12" style="174" customWidth="1"/>
    <col min="10754" max="10754" width="10.42578125" style="174" customWidth="1"/>
    <col min="10755" max="10755" width="10.140625" style="174" customWidth="1"/>
    <col min="10756" max="10756" width="4.42578125" style="174" customWidth="1"/>
    <col min="10757" max="10757" width="14.140625" style="174" customWidth="1"/>
    <col min="10758" max="10758" width="10.140625" style="174" customWidth="1"/>
    <col min="10759" max="10759" width="15.5703125" style="174" customWidth="1"/>
    <col min="10760" max="10896" width="56" style="174" customWidth="1"/>
    <col min="10897" max="11004" width="9.85546875" style="174"/>
    <col min="11005" max="11005" width="9.140625" style="174" customWidth="1"/>
    <col min="11006" max="11006" width="20.28515625" style="174" customWidth="1"/>
    <col min="11007" max="11007" width="10.42578125" style="174" customWidth="1"/>
    <col min="11008" max="11009" width="12" style="174" customWidth="1"/>
    <col min="11010" max="11010" width="10.42578125" style="174" customWidth="1"/>
    <col min="11011" max="11011" width="10.140625" style="174" customWidth="1"/>
    <col min="11012" max="11012" width="4.42578125" style="174" customWidth="1"/>
    <col min="11013" max="11013" width="14.140625" style="174" customWidth="1"/>
    <col min="11014" max="11014" width="10.140625" style="174" customWidth="1"/>
    <col min="11015" max="11015" width="15.5703125" style="174" customWidth="1"/>
    <col min="11016" max="11152" width="56" style="174" customWidth="1"/>
    <col min="11153" max="11260" width="9.85546875" style="174"/>
    <col min="11261" max="11261" width="9.140625" style="174" customWidth="1"/>
    <col min="11262" max="11262" width="20.28515625" style="174" customWidth="1"/>
    <col min="11263" max="11263" width="10.42578125" style="174" customWidth="1"/>
    <col min="11264" max="11265" width="12" style="174" customWidth="1"/>
    <col min="11266" max="11266" width="10.42578125" style="174" customWidth="1"/>
    <col min="11267" max="11267" width="10.140625" style="174" customWidth="1"/>
    <col min="11268" max="11268" width="4.42578125" style="174" customWidth="1"/>
    <col min="11269" max="11269" width="14.140625" style="174" customWidth="1"/>
    <col min="11270" max="11270" width="10.140625" style="174" customWidth="1"/>
    <col min="11271" max="11271" width="15.5703125" style="174" customWidth="1"/>
    <col min="11272" max="11408" width="56" style="174" customWidth="1"/>
    <col min="11409" max="11516" width="9.85546875" style="174"/>
    <col min="11517" max="11517" width="9.140625" style="174" customWidth="1"/>
    <col min="11518" max="11518" width="20.28515625" style="174" customWidth="1"/>
    <col min="11519" max="11519" width="10.42578125" style="174" customWidth="1"/>
    <col min="11520" max="11521" width="12" style="174" customWidth="1"/>
    <col min="11522" max="11522" width="10.42578125" style="174" customWidth="1"/>
    <col min="11523" max="11523" width="10.140625" style="174" customWidth="1"/>
    <col min="11524" max="11524" width="4.42578125" style="174" customWidth="1"/>
    <col min="11525" max="11525" width="14.140625" style="174" customWidth="1"/>
    <col min="11526" max="11526" width="10.140625" style="174" customWidth="1"/>
    <col min="11527" max="11527" width="15.5703125" style="174" customWidth="1"/>
    <col min="11528" max="11664" width="56" style="174" customWidth="1"/>
    <col min="11665" max="11772" width="9.85546875" style="174"/>
    <col min="11773" max="11773" width="9.140625" style="174" customWidth="1"/>
    <col min="11774" max="11774" width="20.28515625" style="174" customWidth="1"/>
    <col min="11775" max="11775" width="10.42578125" style="174" customWidth="1"/>
    <col min="11776" max="11777" width="12" style="174" customWidth="1"/>
    <col min="11778" max="11778" width="10.42578125" style="174" customWidth="1"/>
    <col min="11779" max="11779" width="10.140625" style="174" customWidth="1"/>
    <col min="11780" max="11780" width="4.42578125" style="174" customWidth="1"/>
    <col min="11781" max="11781" width="14.140625" style="174" customWidth="1"/>
    <col min="11782" max="11782" width="10.140625" style="174" customWidth="1"/>
    <col min="11783" max="11783" width="15.5703125" style="174" customWidth="1"/>
    <col min="11784" max="11920" width="56" style="174" customWidth="1"/>
    <col min="11921" max="12028" width="9.85546875" style="174"/>
    <col min="12029" max="12029" width="9.140625" style="174" customWidth="1"/>
    <col min="12030" max="12030" width="20.28515625" style="174" customWidth="1"/>
    <col min="12031" max="12031" width="10.42578125" style="174" customWidth="1"/>
    <col min="12032" max="12033" width="12" style="174" customWidth="1"/>
    <col min="12034" max="12034" width="10.42578125" style="174" customWidth="1"/>
    <col min="12035" max="12035" width="10.140625" style="174" customWidth="1"/>
    <col min="12036" max="12036" width="4.42578125" style="174" customWidth="1"/>
    <col min="12037" max="12037" width="14.140625" style="174" customWidth="1"/>
    <col min="12038" max="12038" width="10.140625" style="174" customWidth="1"/>
    <col min="12039" max="12039" width="15.5703125" style="174" customWidth="1"/>
    <col min="12040" max="12176" width="56" style="174" customWidth="1"/>
    <col min="12177" max="12284" width="9.85546875" style="174"/>
    <col min="12285" max="12285" width="9.140625" style="174" customWidth="1"/>
    <col min="12286" max="12286" width="20.28515625" style="174" customWidth="1"/>
    <col min="12287" max="12287" width="10.42578125" style="174" customWidth="1"/>
    <col min="12288" max="12289" width="12" style="174" customWidth="1"/>
    <col min="12290" max="12290" width="10.42578125" style="174" customWidth="1"/>
    <col min="12291" max="12291" width="10.140625" style="174" customWidth="1"/>
    <col min="12292" max="12292" width="4.42578125" style="174" customWidth="1"/>
    <col min="12293" max="12293" width="14.140625" style="174" customWidth="1"/>
    <col min="12294" max="12294" width="10.140625" style="174" customWidth="1"/>
    <col min="12295" max="12295" width="15.5703125" style="174" customWidth="1"/>
    <col min="12296" max="12432" width="56" style="174" customWidth="1"/>
    <col min="12433" max="12540" width="9.85546875" style="174"/>
    <col min="12541" max="12541" width="9.140625" style="174" customWidth="1"/>
    <col min="12542" max="12542" width="20.28515625" style="174" customWidth="1"/>
    <col min="12543" max="12543" width="10.42578125" style="174" customWidth="1"/>
    <col min="12544" max="12545" width="12" style="174" customWidth="1"/>
    <col min="12546" max="12546" width="10.42578125" style="174" customWidth="1"/>
    <col min="12547" max="12547" width="10.140625" style="174" customWidth="1"/>
    <col min="12548" max="12548" width="4.42578125" style="174" customWidth="1"/>
    <col min="12549" max="12549" width="14.140625" style="174" customWidth="1"/>
    <col min="12550" max="12550" width="10.140625" style="174" customWidth="1"/>
    <col min="12551" max="12551" width="15.5703125" style="174" customWidth="1"/>
    <col min="12552" max="12688" width="56" style="174" customWidth="1"/>
    <col min="12689" max="12796" width="9.85546875" style="174"/>
    <col min="12797" max="12797" width="9.140625" style="174" customWidth="1"/>
    <col min="12798" max="12798" width="20.28515625" style="174" customWidth="1"/>
    <col min="12799" max="12799" width="10.42578125" style="174" customWidth="1"/>
    <col min="12800" max="12801" width="12" style="174" customWidth="1"/>
    <col min="12802" max="12802" width="10.42578125" style="174" customWidth="1"/>
    <col min="12803" max="12803" width="10.140625" style="174" customWidth="1"/>
    <col min="12804" max="12804" width="4.42578125" style="174" customWidth="1"/>
    <col min="12805" max="12805" width="14.140625" style="174" customWidth="1"/>
    <col min="12806" max="12806" width="10.140625" style="174" customWidth="1"/>
    <col min="12807" max="12807" width="15.5703125" style="174" customWidth="1"/>
    <col min="12808" max="12944" width="56" style="174" customWidth="1"/>
    <col min="12945" max="13052" width="9.85546875" style="174"/>
    <col min="13053" max="13053" width="9.140625" style="174" customWidth="1"/>
    <col min="13054" max="13054" width="20.28515625" style="174" customWidth="1"/>
    <col min="13055" max="13055" width="10.42578125" style="174" customWidth="1"/>
    <col min="13056" max="13057" width="12" style="174" customWidth="1"/>
    <col min="13058" max="13058" width="10.42578125" style="174" customWidth="1"/>
    <col min="13059" max="13059" width="10.140625" style="174" customWidth="1"/>
    <col min="13060" max="13060" width="4.42578125" style="174" customWidth="1"/>
    <col min="13061" max="13061" width="14.140625" style="174" customWidth="1"/>
    <col min="13062" max="13062" width="10.140625" style="174" customWidth="1"/>
    <col min="13063" max="13063" width="15.5703125" style="174" customWidth="1"/>
    <col min="13064" max="13200" width="56" style="174" customWidth="1"/>
    <col min="13201" max="13308" width="9.85546875" style="174"/>
    <col min="13309" max="13309" width="9.140625" style="174" customWidth="1"/>
    <col min="13310" max="13310" width="20.28515625" style="174" customWidth="1"/>
    <col min="13311" max="13311" width="10.42578125" style="174" customWidth="1"/>
    <col min="13312" max="13313" width="12" style="174" customWidth="1"/>
    <col min="13314" max="13314" width="10.42578125" style="174" customWidth="1"/>
    <col min="13315" max="13315" width="10.140625" style="174" customWidth="1"/>
    <col min="13316" max="13316" width="4.42578125" style="174" customWidth="1"/>
    <col min="13317" max="13317" width="14.140625" style="174" customWidth="1"/>
    <col min="13318" max="13318" width="10.140625" style="174" customWidth="1"/>
    <col min="13319" max="13319" width="15.5703125" style="174" customWidth="1"/>
    <col min="13320" max="13456" width="56" style="174" customWidth="1"/>
    <col min="13457" max="13564" width="9.85546875" style="174"/>
    <col min="13565" max="13565" width="9.140625" style="174" customWidth="1"/>
    <col min="13566" max="13566" width="20.28515625" style="174" customWidth="1"/>
    <col min="13567" max="13567" width="10.42578125" style="174" customWidth="1"/>
    <col min="13568" max="13569" width="12" style="174" customWidth="1"/>
    <col min="13570" max="13570" width="10.42578125" style="174" customWidth="1"/>
    <col min="13571" max="13571" width="10.140625" style="174" customWidth="1"/>
    <col min="13572" max="13572" width="4.42578125" style="174" customWidth="1"/>
    <col min="13573" max="13573" width="14.140625" style="174" customWidth="1"/>
    <col min="13574" max="13574" width="10.140625" style="174" customWidth="1"/>
    <col min="13575" max="13575" width="15.5703125" style="174" customWidth="1"/>
    <col min="13576" max="13712" width="56" style="174" customWidth="1"/>
    <col min="13713" max="13820" width="9.85546875" style="174"/>
    <col min="13821" max="13821" width="9.140625" style="174" customWidth="1"/>
    <col min="13822" max="13822" width="20.28515625" style="174" customWidth="1"/>
    <col min="13823" max="13823" width="10.42578125" style="174" customWidth="1"/>
    <col min="13824" max="13825" width="12" style="174" customWidth="1"/>
    <col min="13826" max="13826" width="10.42578125" style="174" customWidth="1"/>
    <col min="13827" max="13827" width="10.140625" style="174" customWidth="1"/>
    <col min="13828" max="13828" width="4.42578125" style="174" customWidth="1"/>
    <col min="13829" max="13829" width="14.140625" style="174" customWidth="1"/>
    <col min="13830" max="13830" width="10.140625" style="174" customWidth="1"/>
    <col min="13831" max="13831" width="15.5703125" style="174" customWidth="1"/>
    <col min="13832" max="13968" width="56" style="174" customWidth="1"/>
    <col min="13969" max="14076" width="9.85546875" style="174"/>
    <col min="14077" max="14077" width="9.140625" style="174" customWidth="1"/>
    <col min="14078" max="14078" width="20.28515625" style="174" customWidth="1"/>
    <col min="14079" max="14079" width="10.42578125" style="174" customWidth="1"/>
    <col min="14080" max="14081" width="12" style="174" customWidth="1"/>
    <col min="14082" max="14082" width="10.42578125" style="174" customWidth="1"/>
    <col min="14083" max="14083" width="10.140625" style="174" customWidth="1"/>
    <col min="14084" max="14084" width="4.42578125" style="174" customWidth="1"/>
    <col min="14085" max="14085" width="14.140625" style="174" customWidth="1"/>
    <col min="14086" max="14086" width="10.140625" style="174" customWidth="1"/>
    <col min="14087" max="14087" width="15.5703125" style="174" customWidth="1"/>
    <col min="14088" max="14224" width="56" style="174" customWidth="1"/>
    <col min="14225" max="14332" width="9.85546875" style="174"/>
    <col min="14333" max="14333" width="9.140625" style="174" customWidth="1"/>
    <col min="14334" max="14334" width="20.28515625" style="174" customWidth="1"/>
    <col min="14335" max="14335" width="10.42578125" style="174" customWidth="1"/>
    <col min="14336" max="14337" width="12" style="174" customWidth="1"/>
    <col min="14338" max="14338" width="10.42578125" style="174" customWidth="1"/>
    <col min="14339" max="14339" width="10.140625" style="174" customWidth="1"/>
    <col min="14340" max="14340" width="4.42578125" style="174" customWidth="1"/>
    <col min="14341" max="14341" width="14.140625" style="174" customWidth="1"/>
    <col min="14342" max="14342" width="10.140625" style="174" customWidth="1"/>
    <col min="14343" max="14343" width="15.5703125" style="174" customWidth="1"/>
    <col min="14344" max="14480" width="56" style="174" customWidth="1"/>
    <col min="14481" max="14588" width="9.85546875" style="174"/>
    <col min="14589" max="14589" width="9.140625" style="174" customWidth="1"/>
    <col min="14590" max="14590" width="20.28515625" style="174" customWidth="1"/>
    <col min="14591" max="14591" width="10.42578125" style="174" customWidth="1"/>
    <col min="14592" max="14593" width="12" style="174" customWidth="1"/>
    <col min="14594" max="14594" width="10.42578125" style="174" customWidth="1"/>
    <col min="14595" max="14595" width="10.140625" style="174" customWidth="1"/>
    <col min="14596" max="14596" width="4.42578125" style="174" customWidth="1"/>
    <col min="14597" max="14597" width="14.140625" style="174" customWidth="1"/>
    <col min="14598" max="14598" width="10.140625" style="174" customWidth="1"/>
    <col min="14599" max="14599" width="15.5703125" style="174" customWidth="1"/>
    <col min="14600" max="14736" width="56" style="174" customWidth="1"/>
    <col min="14737" max="14844" width="9.85546875" style="174"/>
    <col min="14845" max="14845" width="9.140625" style="174" customWidth="1"/>
    <col min="14846" max="14846" width="20.28515625" style="174" customWidth="1"/>
    <col min="14847" max="14847" width="10.42578125" style="174" customWidth="1"/>
    <col min="14848" max="14849" width="12" style="174" customWidth="1"/>
    <col min="14850" max="14850" width="10.42578125" style="174" customWidth="1"/>
    <col min="14851" max="14851" width="10.140625" style="174" customWidth="1"/>
    <col min="14852" max="14852" width="4.42578125" style="174" customWidth="1"/>
    <col min="14853" max="14853" width="14.140625" style="174" customWidth="1"/>
    <col min="14854" max="14854" width="10.140625" style="174" customWidth="1"/>
    <col min="14855" max="14855" width="15.5703125" style="174" customWidth="1"/>
    <col min="14856" max="14992" width="56" style="174" customWidth="1"/>
    <col min="14993" max="15100" width="9.85546875" style="174"/>
    <col min="15101" max="15101" width="9.140625" style="174" customWidth="1"/>
    <col min="15102" max="15102" width="20.28515625" style="174" customWidth="1"/>
    <col min="15103" max="15103" width="10.42578125" style="174" customWidth="1"/>
    <col min="15104" max="15105" width="12" style="174" customWidth="1"/>
    <col min="15106" max="15106" width="10.42578125" style="174" customWidth="1"/>
    <col min="15107" max="15107" width="10.140625" style="174" customWidth="1"/>
    <col min="15108" max="15108" width="4.42578125" style="174" customWidth="1"/>
    <col min="15109" max="15109" width="14.140625" style="174" customWidth="1"/>
    <col min="15110" max="15110" width="10.140625" style="174" customWidth="1"/>
    <col min="15111" max="15111" width="15.5703125" style="174" customWidth="1"/>
    <col min="15112" max="15248" width="56" style="174" customWidth="1"/>
    <col min="15249" max="15356" width="9.85546875" style="174"/>
    <col min="15357" max="15357" width="9.140625" style="174" customWidth="1"/>
    <col min="15358" max="15358" width="20.28515625" style="174" customWidth="1"/>
    <col min="15359" max="15359" width="10.42578125" style="174" customWidth="1"/>
    <col min="15360" max="15361" width="12" style="174" customWidth="1"/>
    <col min="15362" max="15362" width="10.42578125" style="174" customWidth="1"/>
    <col min="15363" max="15363" width="10.140625" style="174" customWidth="1"/>
    <col min="15364" max="15364" width="4.42578125" style="174" customWidth="1"/>
    <col min="15365" max="15365" width="14.140625" style="174" customWidth="1"/>
    <col min="15366" max="15366" width="10.140625" style="174" customWidth="1"/>
    <col min="15367" max="15367" width="15.5703125" style="174" customWidth="1"/>
    <col min="15368" max="15504" width="56" style="174" customWidth="1"/>
    <col min="15505" max="15612" width="9.85546875" style="174"/>
    <col min="15613" max="15613" width="9.140625" style="174" customWidth="1"/>
    <col min="15614" max="15614" width="20.28515625" style="174" customWidth="1"/>
    <col min="15615" max="15615" width="10.42578125" style="174" customWidth="1"/>
    <col min="15616" max="15617" width="12" style="174" customWidth="1"/>
    <col min="15618" max="15618" width="10.42578125" style="174" customWidth="1"/>
    <col min="15619" max="15619" width="10.140625" style="174" customWidth="1"/>
    <col min="15620" max="15620" width="4.42578125" style="174" customWidth="1"/>
    <col min="15621" max="15621" width="14.140625" style="174" customWidth="1"/>
    <col min="15622" max="15622" width="10.140625" style="174" customWidth="1"/>
    <col min="15623" max="15623" width="15.5703125" style="174" customWidth="1"/>
    <col min="15624" max="15760" width="56" style="174" customWidth="1"/>
    <col min="15761" max="15868" width="9.85546875" style="174"/>
    <col min="15869" max="15869" width="9.140625" style="174" customWidth="1"/>
    <col min="15870" max="15870" width="20.28515625" style="174" customWidth="1"/>
    <col min="15871" max="15871" width="10.42578125" style="174" customWidth="1"/>
    <col min="15872" max="15873" width="12" style="174" customWidth="1"/>
    <col min="15874" max="15874" width="10.42578125" style="174" customWidth="1"/>
    <col min="15875" max="15875" width="10.140625" style="174" customWidth="1"/>
    <col min="15876" max="15876" width="4.42578125" style="174" customWidth="1"/>
    <col min="15877" max="15877" width="14.140625" style="174" customWidth="1"/>
    <col min="15878" max="15878" width="10.140625" style="174" customWidth="1"/>
    <col min="15879" max="15879" width="15.5703125" style="174" customWidth="1"/>
    <col min="15880" max="16016" width="56" style="174" customWidth="1"/>
    <col min="16017" max="16124" width="9.85546875" style="174"/>
    <col min="16125" max="16125" width="9.140625" style="174" customWidth="1"/>
    <col min="16126" max="16126" width="20.28515625" style="174" customWidth="1"/>
    <col min="16127" max="16127" width="10.42578125" style="174" customWidth="1"/>
    <col min="16128" max="16129" width="12" style="174" customWidth="1"/>
    <col min="16130" max="16130" width="10.42578125" style="174" customWidth="1"/>
    <col min="16131" max="16131" width="10.140625" style="174" customWidth="1"/>
    <col min="16132" max="16132" width="4.42578125" style="174" customWidth="1"/>
    <col min="16133" max="16133" width="14.140625" style="174" customWidth="1"/>
    <col min="16134" max="16134" width="10.140625" style="174" customWidth="1"/>
    <col min="16135" max="16135" width="15.5703125" style="174" customWidth="1"/>
    <col min="16136" max="16272" width="56" style="174" customWidth="1"/>
    <col min="16273" max="16384" width="9.85546875" style="174"/>
  </cols>
  <sheetData>
    <row r="1" spans="1:8">
      <c r="A1" s="22" t="s">
        <v>1284</v>
      </c>
      <c r="B1" s="69"/>
      <c r="C1" s="418"/>
      <c r="D1" s="174"/>
    </row>
    <row r="3" spans="1:8">
      <c r="B3" s="49" t="s">
        <v>20</v>
      </c>
    </row>
    <row r="4" spans="1:8">
      <c r="B4" s="49"/>
      <c r="D4" s="174"/>
    </row>
    <row r="5" spans="1:8">
      <c r="B5" s="812"/>
      <c r="C5" s="813" t="s">
        <v>397</v>
      </c>
      <c r="D5" s="814" t="s">
        <v>398</v>
      </c>
      <c r="E5" s="814" t="s">
        <v>399</v>
      </c>
      <c r="H5" s="419"/>
    </row>
    <row r="6" spans="1:8">
      <c r="B6" s="637" t="s">
        <v>400</v>
      </c>
      <c r="C6" s="763">
        <v>0</v>
      </c>
      <c r="D6" s="420" t="s">
        <v>401</v>
      </c>
      <c r="E6" s="420" t="s">
        <v>402</v>
      </c>
    </row>
    <row r="7" spans="1:8">
      <c r="B7" s="637"/>
      <c r="C7" s="763">
        <v>1.7999999999999998E-4</v>
      </c>
      <c r="D7" s="420" t="s">
        <v>403</v>
      </c>
      <c r="E7" s="420" t="s">
        <v>404</v>
      </c>
      <c r="H7" s="419"/>
    </row>
    <row r="8" spans="1:8">
      <c r="B8" s="637"/>
      <c r="C8" s="763">
        <v>2.5000000000000001E-4</v>
      </c>
      <c r="D8" s="420" t="s">
        <v>403</v>
      </c>
      <c r="E8" s="420" t="s">
        <v>404</v>
      </c>
      <c r="H8" s="419"/>
    </row>
    <row r="9" spans="1:8">
      <c r="B9" s="637"/>
      <c r="C9" s="763">
        <v>3.5999999999999997E-4</v>
      </c>
      <c r="D9" s="420" t="s">
        <v>405</v>
      </c>
      <c r="E9" s="420" t="s">
        <v>405</v>
      </c>
      <c r="H9" s="419"/>
    </row>
    <row r="10" spans="1:8">
      <c r="B10" s="637"/>
      <c r="C10" s="763">
        <v>5.0000000000000001E-4</v>
      </c>
      <c r="D10" s="420" t="s">
        <v>405</v>
      </c>
      <c r="E10" s="420" t="s">
        <v>405</v>
      </c>
      <c r="H10" s="419"/>
    </row>
    <row r="11" spans="1:8">
      <c r="B11" s="637"/>
      <c r="C11" s="763">
        <v>7.0999999999999991E-4</v>
      </c>
      <c r="D11" s="420" t="s">
        <v>405</v>
      </c>
      <c r="E11" s="420" t="s">
        <v>405</v>
      </c>
      <c r="H11" s="419"/>
    </row>
    <row r="12" spans="1:8">
      <c r="B12" s="421"/>
      <c r="C12" s="763">
        <v>1.01E-3</v>
      </c>
      <c r="D12" s="420" t="s">
        <v>406</v>
      </c>
      <c r="E12" s="420" t="s">
        <v>407</v>
      </c>
      <c r="H12" s="419"/>
    </row>
    <row r="13" spans="1:8">
      <c r="C13" s="763">
        <v>1.4299999999999998E-3</v>
      </c>
      <c r="D13" s="420" t="s">
        <v>406</v>
      </c>
      <c r="E13" s="420" t="s">
        <v>407</v>
      </c>
      <c r="H13" s="419"/>
    </row>
    <row r="14" spans="1:8">
      <c r="C14" s="763">
        <v>2.0200000000000001E-3</v>
      </c>
      <c r="D14" s="420" t="s">
        <v>406</v>
      </c>
      <c r="E14" s="420" t="s">
        <v>407</v>
      </c>
      <c r="H14" s="419"/>
    </row>
    <row r="15" spans="1:8">
      <c r="B15" s="422"/>
      <c r="C15" s="764">
        <v>2.8499999999999997E-3</v>
      </c>
      <c r="D15" s="638" t="s">
        <v>406</v>
      </c>
      <c r="E15" s="638" t="s">
        <v>407</v>
      </c>
      <c r="H15" s="419"/>
    </row>
    <row r="16" spans="1:8">
      <c r="B16" s="421"/>
      <c r="C16" s="763">
        <v>4.0400000000000002E-3</v>
      </c>
      <c r="D16" s="420" t="s">
        <v>408</v>
      </c>
      <c r="E16" s="420" t="s">
        <v>409</v>
      </c>
      <c r="H16" s="419"/>
    </row>
    <row r="17" spans="2:8">
      <c r="B17" s="421"/>
      <c r="C17" s="763">
        <v>5.7099999999999998E-3</v>
      </c>
      <c r="D17" s="420" t="s">
        <v>408</v>
      </c>
      <c r="E17" s="420" t="s">
        <v>409</v>
      </c>
      <c r="H17" s="419"/>
    </row>
    <row r="18" spans="2:8">
      <c r="B18" s="421"/>
      <c r="C18" s="763">
        <v>8.0700000000000008E-3</v>
      </c>
      <c r="D18" s="420" t="s">
        <v>408</v>
      </c>
      <c r="E18" s="420" t="s">
        <v>409</v>
      </c>
      <c r="H18" s="419"/>
    </row>
    <row r="19" spans="2:8">
      <c r="B19" s="421"/>
      <c r="C19" s="763">
        <v>1.142E-2</v>
      </c>
      <c r="D19" s="420" t="s">
        <v>408</v>
      </c>
      <c r="E19" s="420" t="s">
        <v>409</v>
      </c>
      <c r="H19" s="419"/>
    </row>
    <row r="20" spans="2:8">
      <c r="B20" s="421"/>
      <c r="C20" s="763">
        <v>1.6150000000000001E-2</v>
      </c>
      <c r="D20" s="420" t="s">
        <v>410</v>
      </c>
      <c r="E20" s="420" t="s">
        <v>410</v>
      </c>
      <c r="H20" s="419"/>
    </row>
    <row r="21" spans="2:8">
      <c r="C21" s="763">
        <v>2.283E-2</v>
      </c>
      <c r="D21" s="420" t="s">
        <v>410</v>
      </c>
      <c r="E21" s="420" t="s">
        <v>410</v>
      </c>
      <c r="H21" s="419"/>
    </row>
    <row r="22" spans="2:8">
      <c r="C22" s="763">
        <v>3.2289999999999999E-2</v>
      </c>
      <c r="D22" s="420" t="s">
        <v>410</v>
      </c>
      <c r="E22" s="420" t="s">
        <v>410</v>
      </c>
      <c r="H22" s="419"/>
    </row>
    <row r="23" spans="2:8">
      <c r="B23" s="422"/>
      <c r="C23" s="639">
        <v>4.5670000000000002E-2</v>
      </c>
      <c r="D23" s="638" t="s">
        <v>410</v>
      </c>
      <c r="E23" s="638" t="s">
        <v>410</v>
      </c>
      <c r="H23" s="419"/>
    </row>
    <row r="24" spans="2:8">
      <c r="B24" s="421" t="s">
        <v>411</v>
      </c>
      <c r="C24" s="640">
        <v>6.4579999999999999E-2</v>
      </c>
      <c r="D24" s="420" t="s">
        <v>410</v>
      </c>
      <c r="E24" s="420" t="s">
        <v>410</v>
      </c>
      <c r="H24" s="419"/>
    </row>
    <row r="25" spans="2:8">
      <c r="B25" s="421"/>
      <c r="C25" s="640">
        <v>9.1329999999999995E-2</v>
      </c>
      <c r="D25" s="420" t="s">
        <v>410</v>
      </c>
      <c r="E25" s="420" t="s">
        <v>410</v>
      </c>
      <c r="H25" s="419"/>
    </row>
    <row r="26" spans="2:8">
      <c r="B26" s="421"/>
      <c r="C26" s="640">
        <v>0.12909999999999999</v>
      </c>
      <c r="D26" s="420" t="s">
        <v>412</v>
      </c>
      <c r="E26" s="420" t="s">
        <v>413</v>
      </c>
      <c r="H26" s="419"/>
    </row>
    <row r="27" spans="2:8">
      <c r="B27" s="421"/>
      <c r="C27" s="640">
        <v>0.18260000000000001</v>
      </c>
      <c r="D27" s="420" t="s">
        <v>414</v>
      </c>
      <c r="E27" s="420" t="s">
        <v>414</v>
      </c>
      <c r="H27" s="419"/>
    </row>
    <row r="28" spans="2:8">
      <c r="C28" s="640">
        <v>0.25829999999999997</v>
      </c>
      <c r="D28" s="420" t="s">
        <v>414</v>
      </c>
      <c r="E28" s="420" t="s">
        <v>414</v>
      </c>
      <c r="H28" s="419"/>
    </row>
    <row r="29" spans="2:8">
      <c r="B29" s="422" t="s">
        <v>415</v>
      </c>
      <c r="C29" s="639">
        <v>1</v>
      </c>
      <c r="D29" s="638" t="s">
        <v>415</v>
      </c>
      <c r="E29" s="638" t="s">
        <v>415</v>
      </c>
      <c r="H29" s="419"/>
    </row>
    <row r="33" spans="2:11">
      <c r="B33" s="85"/>
    </row>
    <row r="44" spans="2:11">
      <c r="K44" s="174" t="s">
        <v>416</v>
      </c>
    </row>
  </sheetData>
  <pageMargins left="0.74803149606299213" right="0.35433070866141736" top="0.59055118110236227" bottom="0.59055118110236227"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anchor moveWithCells="1" sizeWithCells="1">
                  <from>
                    <xdr:col>1</xdr:col>
                    <xdr:colOff>438150</xdr:colOff>
                    <xdr:row>0</xdr:row>
                    <xdr:rowOff>0</xdr:rowOff>
                  </from>
                  <to>
                    <xdr:col>1</xdr:col>
                    <xdr:colOff>600075</xdr:colOff>
                    <xdr:row>0</xdr:row>
                    <xdr:rowOff>0</xdr:rowOff>
                  </to>
                </anchor>
              </controlPr>
            </control>
          </mc:Choice>
        </mc:AlternateContent>
        <mc:AlternateContent xmlns:mc="http://schemas.openxmlformats.org/markup-compatibility/2006">
          <mc:Choice Requires="x14">
            <control shapeId="47106" r:id="rId5" name="Button 2">
              <controlPr defaultSize="0" print="0" autoFill="0" autoPict="0">
                <anchor moveWithCells="1" sizeWithCells="1">
                  <from>
                    <xdr:col>1</xdr:col>
                    <xdr:colOff>438150</xdr:colOff>
                    <xdr:row>0</xdr:row>
                    <xdr:rowOff>0</xdr:rowOff>
                  </from>
                  <to>
                    <xdr:col>1</xdr:col>
                    <xdr:colOff>600075</xdr:colOff>
                    <xdr:row>0</xdr:row>
                    <xdr:rowOff>0</xdr:rowOff>
                  </to>
                </anchor>
              </controlPr>
            </control>
          </mc:Choice>
        </mc:AlternateContent>
        <mc:AlternateContent xmlns:mc="http://schemas.openxmlformats.org/markup-compatibility/2006">
          <mc:Choice Requires="x14">
            <control shapeId="47107" r:id="rId6" name="Button 3">
              <controlPr defaultSize="0" print="0" autoFill="0" autoPict="0">
                <anchor moveWithCells="1" sizeWithCells="1">
                  <from>
                    <xdr:col>1</xdr:col>
                    <xdr:colOff>438150</xdr:colOff>
                    <xdr:row>0</xdr:row>
                    <xdr:rowOff>0</xdr:rowOff>
                  </from>
                  <to>
                    <xdr:col>1</xdr:col>
                    <xdr:colOff>600075</xdr:colOff>
                    <xdr:row>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AE12A-EB00-4C1F-85AF-13EB5207BFA9}">
  <sheetPr>
    <pageSetUpPr fitToPage="1"/>
  </sheetPr>
  <dimension ref="A1:M25"/>
  <sheetViews>
    <sheetView zoomScaleNormal="100" workbookViewId="0">
      <selection activeCell="A2" sqref="A2"/>
    </sheetView>
  </sheetViews>
  <sheetFormatPr defaultRowHeight="12.75"/>
  <cols>
    <col min="1" max="1" width="7.42578125" style="174" customWidth="1"/>
    <col min="2" max="2" width="19.140625" style="174" customWidth="1"/>
    <col min="3" max="4" width="12" style="174" customWidth="1"/>
    <col min="5" max="5" width="33.140625" style="174" customWidth="1"/>
    <col min="6" max="6" width="1.5703125" style="174" customWidth="1"/>
    <col min="7" max="8" width="10.140625" style="174" customWidth="1"/>
    <col min="9" max="9" width="44.42578125" style="174" customWidth="1"/>
    <col min="10" max="10" width="1.7109375" style="174" customWidth="1"/>
    <col min="11" max="11" width="10.7109375" style="174" customWidth="1"/>
    <col min="12" max="12" width="10.140625" style="174" customWidth="1"/>
    <col min="13" max="13" width="44.140625" style="174" customWidth="1"/>
    <col min="14" max="256" width="9.5703125" style="174" customWidth="1"/>
    <col min="257" max="257" width="8.5703125" style="174" customWidth="1"/>
    <col min="258" max="258" width="19.140625" style="174" customWidth="1"/>
    <col min="259" max="260" width="12" style="174" customWidth="1"/>
    <col min="261" max="261" width="33.140625" style="174" customWidth="1"/>
    <col min="262" max="262" width="1.5703125" style="174" customWidth="1"/>
    <col min="263" max="264" width="10.140625" style="174" customWidth="1"/>
    <col min="265" max="265" width="26.5703125" style="174" customWidth="1"/>
    <col min="266" max="266" width="1.7109375" style="174" customWidth="1"/>
    <col min="267" max="267" width="10.7109375" style="174" customWidth="1"/>
    <col min="268" max="268" width="10.140625" style="174" customWidth="1"/>
    <col min="269" max="269" width="44.140625" style="174" customWidth="1"/>
    <col min="270" max="512" width="9.5703125" style="174" customWidth="1"/>
    <col min="513" max="513" width="8.5703125" style="174" customWidth="1"/>
    <col min="514" max="514" width="19.140625" style="174" customWidth="1"/>
    <col min="515" max="516" width="12" style="174" customWidth="1"/>
    <col min="517" max="517" width="33.140625" style="174" customWidth="1"/>
    <col min="518" max="518" width="1.5703125" style="174" customWidth="1"/>
    <col min="519" max="520" width="10.140625" style="174" customWidth="1"/>
    <col min="521" max="521" width="26.5703125" style="174" customWidth="1"/>
    <col min="522" max="522" width="1.7109375" style="174" customWidth="1"/>
    <col min="523" max="523" width="10.7109375" style="174" customWidth="1"/>
    <col min="524" max="524" width="10.140625" style="174" customWidth="1"/>
    <col min="525" max="525" width="44.140625" style="174" customWidth="1"/>
    <col min="526" max="768" width="9.5703125" style="174" customWidth="1"/>
    <col min="769" max="769" width="8.5703125" style="174" customWidth="1"/>
    <col min="770" max="770" width="19.140625" style="174" customWidth="1"/>
    <col min="771" max="772" width="12" style="174" customWidth="1"/>
    <col min="773" max="773" width="33.140625" style="174" customWidth="1"/>
    <col min="774" max="774" width="1.5703125" style="174" customWidth="1"/>
    <col min="775" max="776" width="10.140625" style="174" customWidth="1"/>
    <col min="777" max="777" width="26.5703125" style="174" customWidth="1"/>
    <col min="778" max="778" width="1.7109375" style="174" customWidth="1"/>
    <col min="779" max="779" width="10.7109375" style="174" customWidth="1"/>
    <col min="780" max="780" width="10.140625" style="174" customWidth="1"/>
    <col min="781" max="781" width="44.140625" style="174" customWidth="1"/>
    <col min="782" max="1024" width="9.5703125" style="174" customWidth="1"/>
    <col min="1025" max="1025" width="8.5703125" style="174" customWidth="1"/>
    <col min="1026" max="1026" width="19.140625" style="174" customWidth="1"/>
    <col min="1027" max="1028" width="12" style="174" customWidth="1"/>
    <col min="1029" max="1029" width="33.140625" style="174" customWidth="1"/>
    <col min="1030" max="1030" width="1.5703125" style="174" customWidth="1"/>
    <col min="1031" max="1032" width="10.140625" style="174" customWidth="1"/>
    <col min="1033" max="1033" width="26.5703125" style="174" customWidth="1"/>
    <col min="1034" max="1034" width="1.7109375" style="174" customWidth="1"/>
    <col min="1035" max="1035" width="10.7109375" style="174" customWidth="1"/>
    <col min="1036" max="1036" width="10.140625" style="174" customWidth="1"/>
    <col min="1037" max="1037" width="44.140625" style="174" customWidth="1"/>
    <col min="1038" max="1280" width="9.5703125" style="174" customWidth="1"/>
    <col min="1281" max="1281" width="8.5703125" style="174" customWidth="1"/>
    <col min="1282" max="1282" width="19.140625" style="174" customWidth="1"/>
    <col min="1283" max="1284" width="12" style="174" customWidth="1"/>
    <col min="1285" max="1285" width="33.140625" style="174" customWidth="1"/>
    <col min="1286" max="1286" width="1.5703125" style="174" customWidth="1"/>
    <col min="1287" max="1288" width="10.140625" style="174" customWidth="1"/>
    <col min="1289" max="1289" width="26.5703125" style="174" customWidth="1"/>
    <col min="1290" max="1290" width="1.7109375" style="174" customWidth="1"/>
    <col min="1291" max="1291" width="10.7109375" style="174" customWidth="1"/>
    <col min="1292" max="1292" width="10.140625" style="174" customWidth="1"/>
    <col min="1293" max="1293" width="44.140625" style="174" customWidth="1"/>
    <col min="1294" max="1536" width="9.5703125" style="174" customWidth="1"/>
    <col min="1537" max="1537" width="8.5703125" style="174" customWidth="1"/>
    <col min="1538" max="1538" width="19.140625" style="174" customWidth="1"/>
    <col min="1539" max="1540" width="12" style="174" customWidth="1"/>
    <col min="1541" max="1541" width="33.140625" style="174" customWidth="1"/>
    <col min="1542" max="1542" width="1.5703125" style="174" customWidth="1"/>
    <col min="1543" max="1544" width="10.140625" style="174" customWidth="1"/>
    <col min="1545" max="1545" width="26.5703125" style="174" customWidth="1"/>
    <col min="1546" max="1546" width="1.7109375" style="174" customWidth="1"/>
    <col min="1547" max="1547" width="10.7109375" style="174" customWidth="1"/>
    <col min="1548" max="1548" width="10.140625" style="174" customWidth="1"/>
    <col min="1549" max="1549" width="44.140625" style="174" customWidth="1"/>
    <col min="1550" max="1792" width="9.5703125" style="174" customWidth="1"/>
    <col min="1793" max="1793" width="8.5703125" style="174" customWidth="1"/>
    <col min="1794" max="1794" width="19.140625" style="174" customWidth="1"/>
    <col min="1795" max="1796" width="12" style="174" customWidth="1"/>
    <col min="1797" max="1797" width="33.140625" style="174" customWidth="1"/>
    <col min="1798" max="1798" width="1.5703125" style="174" customWidth="1"/>
    <col min="1799" max="1800" width="10.140625" style="174" customWidth="1"/>
    <col min="1801" max="1801" width="26.5703125" style="174" customWidth="1"/>
    <col min="1802" max="1802" width="1.7109375" style="174" customWidth="1"/>
    <col min="1803" max="1803" width="10.7109375" style="174" customWidth="1"/>
    <col min="1804" max="1804" width="10.140625" style="174" customWidth="1"/>
    <col min="1805" max="1805" width="44.140625" style="174" customWidth="1"/>
    <col min="1806" max="2048" width="9.5703125" style="174" customWidth="1"/>
    <col min="2049" max="2049" width="8.5703125" style="174" customWidth="1"/>
    <col min="2050" max="2050" width="19.140625" style="174" customWidth="1"/>
    <col min="2051" max="2052" width="12" style="174" customWidth="1"/>
    <col min="2053" max="2053" width="33.140625" style="174" customWidth="1"/>
    <col min="2054" max="2054" width="1.5703125" style="174" customWidth="1"/>
    <col min="2055" max="2056" width="10.140625" style="174" customWidth="1"/>
    <col min="2057" max="2057" width="26.5703125" style="174" customWidth="1"/>
    <col min="2058" max="2058" width="1.7109375" style="174" customWidth="1"/>
    <col min="2059" max="2059" width="10.7109375" style="174" customWidth="1"/>
    <col min="2060" max="2060" width="10.140625" style="174" customWidth="1"/>
    <col min="2061" max="2061" width="44.140625" style="174" customWidth="1"/>
    <col min="2062" max="2304" width="9.5703125" style="174" customWidth="1"/>
    <col min="2305" max="2305" width="8.5703125" style="174" customWidth="1"/>
    <col min="2306" max="2306" width="19.140625" style="174" customWidth="1"/>
    <col min="2307" max="2308" width="12" style="174" customWidth="1"/>
    <col min="2309" max="2309" width="33.140625" style="174" customWidth="1"/>
    <col min="2310" max="2310" width="1.5703125" style="174" customWidth="1"/>
    <col min="2311" max="2312" width="10.140625" style="174" customWidth="1"/>
    <col min="2313" max="2313" width="26.5703125" style="174" customWidth="1"/>
    <col min="2314" max="2314" width="1.7109375" style="174" customWidth="1"/>
    <col min="2315" max="2315" width="10.7109375" style="174" customWidth="1"/>
    <col min="2316" max="2316" width="10.140625" style="174" customWidth="1"/>
    <col min="2317" max="2317" width="44.140625" style="174" customWidth="1"/>
    <col min="2318" max="2560" width="9.5703125" style="174" customWidth="1"/>
    <col min="2561" max="2561" width="8.5703125" style="174" customWidth="1"/>
    <col min="2562" max="2562" width="19.140625" style="174" customWidth="1"/>
    <col min="2563" max="2564" width="12" style="174" customWidth="1"/>
    <col min="2565" max="2565" width="33.140625" style="174" customWidth="1"/>
    <col min="2566" max="2566" width="1.5703125" style="174" customWidth="1"/>
    <col min="2567" max="2568" width="10.140625" style="174" customWidth="1"/>
    <col min="2569" max="2569" width="26.5703125" style="174" customWidth="1"/>
    <col min="2570" max="2570" width="1.7109375" style="174" customWidth="1"/>
    <col min="2571" max="2571" width="10.7109375" style="174" customWidth="1"/>
    <col min="2572" max="2572" width="10.140625" style="174" customWidth="1"/>
    <col min="2573" max="2573" width="44.140625" style="174" customWidth="1"/>
    <col min="2574" max="2816" width="9.5703125" style="174" customWidth="1"/>
    <col min="2817" max="2817" width="8.5703125" style="174" customWidth="1"/>
    <col min="2818" max="2818" width="19.140625" style="174" customWidth="1"/>
    <col min="2819" max="2820" width="12" style="174" customWidth="1"/>
    <col min="2821" max="2821" width="33.140625" style="174" customWidth="1"/>
    <col min="2822" max="2822" width="1.5703125" style="174" customWidth="1"/>
    <col min="2823" max="2824" width="10.140625" style="174" customWidth="1"/>
    <col min="2825" max="2825" width="26.5703125" style="174" customWidth="1"/>
    <col min="2826" max="2826" width="1.7109375" style="174" customWidth="1"/>
    <col min="2827" max="2827" width="10.7109375" style="174" customWidth="1"/>
    <col min="2828" max="2828" width="10.140625" style="174" customWidth="1"/>
    <col min="2829" max="2829" width="44.140625" style="174" customWidth="1"/>
    <col min="2830" max="3072" width="9.5703125" style="174" customWidth="1"/>
    <col min="3073" max="3073" width="8.5703125" style="174" customWidth="1"/>
    <col min="3074" max="3074" width="19.140625" style="174" customWidth="1"/>
    <col min="3075" max="3076" width="12" style="174" customWidth="1"/>
    <col min="3077" max="3077" width="33.140625" style="174" customWidth="1"/>
    <col min="3078" max="3078" width="1.5703125" style="174" customWidth="1"/>
    <col min="3079" max="3080" width="10.140625" style="174" customWidth="1"/>
    <col min="3081" max="3081" width="26.5703125" style="174" customWidth="1"/>
    <col min="3082" max="3082" width="1.7109375" style="174" customWidth="1"/>
    <col min="3083" max="3083" width="10.7109375" style="174" customWidth="1"/>
    <col min="3084" max="3084" width="10.140625" style="174" customWidth="1"/>
    <col min="3085" max="3085" width="44.140625" style="174" customWidth="1"/>
    <col min="3086" max="3328" width="9.5703125" style="174" customWidth="1"/>
    <col min="3329" max="3329" width="8.5703125" style="174" customWidth="1"/>
    <col min="3330" max="3330" width="19.140625" style="174" customWidth="1"/>
    <col min="3331" max="3332" width="12" style="174" customWidth="1"/>
    <col min="3333" max="3333" width="33.140625" style="174" customWidth="1"/>
    <col min="3334" max="3334" width="1.5703125" style="174" customWidth="1"/>
    <col min="3335" max="3336" width="10.140625" style="174" customWidth="1"/>
    <col min="3337" max="3337" width="26.5703125" style="174" customWidth="1"/>
    <col min="3338" max="3338" width="1.7109375" style="174" customWidth="1"/>
    <col min="3339" max="3339" width="10.7109375" style="174" customWidth="1"/>
    <col min="3340" max="3340" width="10.140625" style="174" customWidth="1"/>
    <col min="3341" max="3341" width="44.140625" style="174" customWidth="1"/>
    <col min="3342" max="3584" width="9.5703125" style="174" customWidth="1"/>
    <col min="3585" max="3585" width="8.5703125" style="174" customWidth="1"/>
    <col min="3586" max="3586" width="19.140625" style="174" customWidth="1"/>
    <col min="3587" max="3588" width="12" style="174" customWidth="1"/>
    <col min="3589" max="3589" width="33.140625" style="174" customWidth="1"/>
    <col min="3590" max="3590" width="1.5703125" style="174" customWidth="1"/>
    <col min="3591" max="3592" width="10.140625" style="174" customWidth="1"/>
    <col min="3593" max="3593" width="26.5703125" style="174" customWidth="1"/>
    <col min="3594" max="3594" width="1.7109375" style="174" customWidth="1"/>
    <col min="3595" max="3595" width="10.7109375" style="174" customWidth="1"/>
    <col min="3596" max="3596" width="10.140625" style="174" customWidth="1"/>
    <col min="3597" max="3597" width="44.140625" style="174" customWidth="1"/>
    <col min="3598" max="3840" width="9.5703125" style="174" customWidth="1"/>
    <col min="3841" max="3841" width="8.5703125" style="174" customWidth="1"/>
    <col min="3842" max="3842" width="19.140625" style="174" customWidth="1"/>
    <col min="3843" max="3844" width="12" style="174" customWidth="1"/>
    <col min="3845" max="3845" width="33.140625" style="174" customWidth="1"/>
    <col min="3846" max="3846" width="1.5703125" style="174" customWidth="1"/>
    <col min="3847" max="3848" width="10.140625" style="174" customWidth="1"/>
    <col min="3849" max="3849" width="26.5703125" style="174" customWidth="1"/>
    <col min="3850" max="3850" width="1.7109375" style="174" customWidth="1"/>
    <col min="3851" max="3851" width="10.7109375" style="174" customWidth="1"/>
    <col min="3852" max="3852" width="10.140625" style="174" customWidth="1"/>
    <col min="3853" max="3853" width="44.140625" style="174" customWidth="1"/>
    <col min="3854" max="4096" width="9.5703125" style="174" customWidth="1"/>
    <col min="4097" max="4097" width="8.5703125" style="174" customWidth="1"/>
    <col min="4098" max="4098" width="19.140625" style="174" customWidth="1"/>
    <col min="4099" max="4100" width="12" style="174" customWidth="1"/>
    <col min="4101" max="4101" width="33.140625" style="174" customWidth="1"/>
    <col min="4102" max="4102" width="1.5703125" style="174" customWidth="1"/>
    <col min="4103" max="4104" width="10.140625" style="174" customWidth="1"/>
    <col min="4105" max="4105" width="26.5703125" style="174" customWidth="1"/>
    <col min="4106" max="4106" width="1.7109375" style="174" customWidth="1"/>
    <col min="4107" max="4107" width="10.7109375" style="174" customWidth="1"/>
    <col min="4108" max="4108" width="10.140625" style="174" customWidth="1"/>
    <col min="4109" max="4109" width="44.140625" style="174" customWidth="1"/>
    <col min="4110" max="4352" width="9.5703125" style="174" customWidth="1"/>
    <col min="4353" max="4353" width="8.5703125" style="174" customWidth="1"/>
    <col min="4354" max="4354" width="19.140625" style="174" customWidth="1"/>
    <col min="4355" max="4356" width="12" style="174" customWidth="1"/>
    <col min="4357" max="4357" width="33.140625" style="174" customWidth="1"/>
    <col min="4358" max="4358" width="1.5703125" style="174" customWidth="1"/>
    <col min="4359" max="4360" width="10.140625" style="174" customWidth="1"/>
    <col min="4361" max="4361" width="26.5703125" style="174" customWidth="1"/>
    <col min="4362" max="4362" width="1.7109375" style="174" customWidth="1"/>
    <col min="4363" max="4363" width="10.7109375" style="174" customWidth="1"/>
    <col min="4364" max="4364" width="10.140625" style="174" customWidth="1"/>
    <col min="4365" max="4365" width="44.140625" style="174" customWidth="1"/>
    <col min="4366" max="4608" width="9.5703125" style="174" customWidth="1"/>
    <col min="4609" max="4609" width="8.5703125" style="174" customWidth="1"/>
    <col min="4610" max="4610" width="19.140625" style="174" customWidth="1"/>
    <col min="4611" max="4612" width="12" style="174" customWidth="1"/>
    <col min="4613" max="4613" width="33.140625" style="174" customWidth="1"/>
    <col min="4614" max="4614" width="1.5703125" style="174" customWidth="1"/>
    <col min="4615" max="4616" width="10.140625" style="174" customWidth="1"/>
    <col min="4617" max="4617" width="26.5703125" style="174" customWidth="1"/>
    <col min="4618" max="4618" width="1.7109375" style="174" customWidth="1"/>
    <col min="4619" max="4619" width="10.7109375" style="174" customWidth="1"/>
    <col min="4620" max="4620" width="10.140625" style="174" customWidth="1"/>
    <col min="4621" max="4621" width="44.140625" style="174" customWidth="1"/>
    <col min="4622" max="4864" width="9.5703125" style="174" customWidth="1"/>
    <col min="4865" max="4865" width="8.5703125" style="174" customWidth="1"/>
    <col min="4866" max="4866" width="19.140625" style="174" customWidth="1"/>
    <col min="4867" max="4868" width="12" style="174" customWidth="1"/>
    <col min="4869" max="4869" width="33.140625" style="174" customWidth="1"/>
    <col min="4870" max="4870" width="1.5703125" style="174" customWidth="1"/>
    <col min="4871" max="4872" width="10.140625" style="174" customWidth="1"/>
    <col min="4873" max="4873" width="26.5703125" style="174" customWidth="1"/>
    <col min="4874" max="4874" width="1.7109375" style="174" customWidth="1"/>
    <col min="4875" max="4875" width="10.7109375" style="174" customWidth="1"/>
    <col min="4876" max="4876" width="10.140625" style="174" customWidth="1"/>
    <col min="4877" max="4877" width="44.140625" style="174" customWidth="1"/>
    <col min="4878" max="5120" width="9.5703125" style="174" customWidth="1"/>
    <col min="5121" max="5121" width="8.5703125" style="174" customWidth="1"/>
    <col min="5122" max="5122" width="19.140625" style="174" customWidth="1"/>
    <col min="5123" max="5124" width="12" style="174" customWidth="1"/>
    <col min="5125" max="5125" width="33.140625" style="174" customWidth="1"/>
    <col min="5126" max="5126" width="1.5703125" style="174" customWidth="1"/>
    <col min="5127" max="5128" width="10.140625" style="174" customWidth="1"/>
    <col min="5129" max="5129" width="26.5703125" style="174" customWidth="1"/>
    <col min="5130" max="5130" width="1.7109375" style="174" customWidth="1"/>
    <col min="5131" max="5131" width="10.7109375" style="174" customWidth="1"/>
    <col min="5132" max="5132" width="10.140625" style="174" customWidth="1"/>
    <col min="5133" max="5133" width="44.140625" style="174" customWidth="1"/>
    <col min="5134" max="5376" width="9.5703125" style="174" customWidth="1"/>
    <col min="5377" max="5377" width="8.5703125" style="174" customWidth="1"/>
    <col min="5378" max="5378" width="19.140625" style="174" customWidth="1"/>
    <col min="5379" max="5380" width="12" style="174" customWidth="1"/>
    <col min="5381" max="5381" width="33.140625" style="174" customWidth="1"/>
    <col min="5382" max="5382" width="1.5703125" style="174" customWidth="1"/>
    <col min="5383" max="5384" width="10.140625" style="174" customWidth="1"/>
    <col min="5385" max="5385" width="26.5703125" style="174" customWidth="1"/>
    <col min="5386" max="5386" width="1.7109375" style="174" customWidth="1"/>
    <col min="5387" max="5387" width="10.7109375" style="174" customWidth="1"/>
    <col min="5388" max="5388" width="10.140625" style="174" customWidth="1"/>
    <col min="5389" max="5389" width="44.140625" style="174" customWidth="1"/>
    <col min="5390" max="5632" width="9.5703125" style="174" customWidth="1"/>
    <col min="5633" max="5633" width="8.5703125" style="174" customWidth="1"/>
    <col min="5634" max="5634" width="19.140625" style="174" customWidth="1"/>
    <col min="5635" max="5636" width="12" style="174" customWidth="1"/>
    <col min="5637" max="5637" width="33.140625" style="174" customWidth="1"/>
    <col min="5638" max="5638" width="1.5703125" style="174" customWidth="1"/>
    <col min="5639" max="5640" width="10.140625" style="174" customWidth="1"/>
    <col min="5641" max="5641" width="26.5703125" style="174" customWidth="1"/>
    <col min="5642" max="5642" width="1.7109375" style="174" customWidth="1"/>
    <col min="5643" max="5643" width="10.7109375" style="174" customWidth="1"/>
    <col min="5644" max="5644" width="10.140625" style="174" customWidth="1"/>
    <col min="5645" max="5645" width="44.140625" style="174" customWidth="1"/>
    <col min="5646" max="5888" width="9.5703125" style="174" customWidth="1"/>
    <col min="5889" max="5889" width="8.5703125" style="174" customWidth="1"/>
    <col min="5890" max="5890" width="19.140625" style="174" customWidth="1"/>
    <col min="5891" max="5892" width="12" style="174" customWidth="1"/>
    <col min="5893" max="5893" width="33.140625" style="174" customWidth="1"/>
    <col min="5894" max="5894" width="1.5703125" style="174" customWidth="1"/>
    <col min="5895" max="5896" width="10.140625" style="174" customWidth="1"/>
    <col min="5897" max="5897" width="26.5703125" style="174" customWidth="1"/>
    <col min="5898" max="5898" width="1.7109375" style="174" customWidth="1"/>
    <col min="5899" max="5899" width="10.7109375" style="174" customWidth="1"/>
    <col min="5900" max="5900" width="10.140625" style="174" customWidth="1"/>
    <col min="5901" max="5901" width="44.140625" style="174" customWidth="1"/>
    <col min="5902" max="6144" width="9.5703125" style="174" customWidth="1"/>
    <col min="6145" max="6145" width="8.5703125" style="174" customWidth="1"/>
    <col min="6146" max="6146" width="19.140625" style="174" customWidth="1"/>
    <col min="6147" max="6148" width="12" style="174" customWidth="1"/>
    <col min="6149" max="6149" width="33.140625" style="174" customWidth="1"/>
    <col min="6150" max="6150" width="1.5703125" style="174" customWidth="1"/>
    <col min="6151" max="6152" width="10.140625" style="174" customWidth="1"/>
    <col min="6153" max="6153" width="26.5703125" style="174" customWidth="1"/>
    <col min="6154" max="6154" width="1.7109375" style="174" customWidth="1"/>
    <col min="6155" max="6155" width="10.7109375" style="174" customWidth="1"/>
    <col min="6156" max="6156" width="10.140625" style="174" customWidth="1"/>
    <col min="6157" max="6157" width="44.140625" style="174" customWidth="1"/>
    <col min="6158" max="6400" width="9.5703125" style="174" customWidth="1"/>
    <col min="6401" max="6401" width="8.5703125" style="174" customWidth="1"/>
    <col min="6402" max="6402" width="19.140625" style="174" customWidth="1"/>
    <col min="6403" max="6404" width="12" style="174" customWidth="1"/>
    <col min="6405" max="6405" width="33.140625" style="174" customWidth="1"/>
    <col min="6406" max="6406" width="1.5703125" style="174" customWidth="1"/>
    <col min="6407" max="6408" width="10.140625" style="174" customWidth="1"/>
    <col min="6409" max="6409" width="26.5703125" style="174" customWidth="1"/>
    <col min="6410" max="6410" width="1.7109375" style="174" customWidth="1"/>
    <col min="6411" max="6411" width="10.7109375" style="174" customWidth="1"/>
    <col min="6412" max="6412" width="10.140625" style="174" customWidth="1"/>
    <col min="6413" max="6413" width="44.140625" style="174" customWidth="1"/>
    <col min="6414" max="6656" width="9.5703125" style="174" customWidth="1"/>
    <col min="6657" max="6657" width="8.5703125" style="174" customWidth="1"/>
    <col min="6658" max="6658" width="19.140625" style="174" customWidth="1"/>
    <col min="6659" max="6660" width="12" style="174" customWidth="1"/>
    <col min="6661" max="6661" width="33.140625" style="174" customWidth="1"/>
    <col min="6662" max="6662" width="1.5703125" style="174" customWidth="1"/>
    <col min="6663" max="6664" width="10.140625" style="174" customWidth="1"/>
    <col min="6665" max="6665" width="26.5703125" style="174" customWidth="1"/>
    <col min="6666" max="6666" width="1.7109375" style="174" customWidth="1"/>
    <col min="6667" max="6667" width="10.7109375" style="174" customWidth="1"/>
    <col min="6668" max="6668" width="10.140625" style="174" customWidth="1"/>
    <col min="6669" max="6669" width="44.140625" style="174" customWidth="1"/>
    <col min="6670" max="6912" width="9.5703125" style="174" customWidth="1"/>
    <col min="6913" max="6913" width="8.5703125" style="174" customWidth="1"/>
    <col min="6914" max="6914" width="19.140625" style="174" customWidth="1"/>
    <col min="6915" max="6916" width="12" style="174" customWidth="1"/>
    <col min="6917" max="6917" width="33.140625" style="174" customWidth="1"/>
    <col min="6918" max="6918" width="1.5703125" style="174" customWidth="1"/>
    <col min="6919" max="6920" width="10.140625" style="174" customWidth="1"/>
    <col min="6921" max="6921" width="26.5703125" style="174" customWidth="1"/>
    <col min="6922" max="6922" width="1.7109375" style="174" customWidth="1"/>
    <col min="6923" max="6923" width="10.7109375" style="174" customWidth="1"/>
    <col min="6924" max="6924" width="10.140625" style="174" customWidth="1"/>
    <col min="6925" max="6925" width="44.140625" style="174" customWidth="1"/>
    <col min="6926" max="7168" width="9.5703125" style="174" customWidth="1"/>
    <col min="7169" max="7169" width="8.5703125" style="174" customWidth="1"/>
    <col min="7170" max="7170" width="19.140625" style="174" customWidth="1"/>
    <col min="7171" max="7172" width="12" style="174" customWidth="1"/>
    <col min="7173" max="7173" width="33.140625" style="174" customWidth="1"/>
    <col min="7174" max="7174" width="1.5703125" style="174" customWidth="1"/>
    <col min="7175" max="7176" width="10.140625" style="174" customWidth="1"/>
    <col min="7177" max="7177" width="26.5703125" style="174" customWidth="1"/>
    <col min="7178" max="7178" width="1.7109375" style="174" customWidth="1"/>
    <col min="7179" max="7179" width="10.7109375" style="174" customWidth="1"/>
    <col min="7180" max="7180" width="10.140625" style="174" customWidth="1"/>
    <col min="7181" max="7181" width="44.140625" style="174" customWidth="1"/>
    <col min="7182" max="7424" width="9.5703125" style="174" customWidth="1"/>
    <col min="7425" max="7425" width="8.5703125" style="174" customWidth="1"/>
    <col min="7426" max="7426" width="19.140625" style="174" customWidth="1"/>
    <col min="7427" max="7428" width="12" style="174" customWidth="1"/>
    <col min="7429" max="7429" width="33.140625" style="174" customWidth="1"/>
    <col min="7430" max="7430" width="1.5703125" style="174" customWidth="1"/>
    <col min="7431" max="7432" width="10.140625" style="174" customWidth="1"/>
    <col min="7433" max="7433" width="26.5703125" style="174" customWidth="1"/>
    <col min="7434" max="7434" width="1.7109375" style="174" customWidth="1"/>
    <col min="7435" max="7435" width="10.7109375" style="174" customWidth="1"/>
    <col min="7436" max="7436" width="10.140625" style="174" customWidth="1"/>
    <col min="7437" max="7437" width="44.140625" style="174" customWidth="1"/>
    <col min="7438" max="7680" width="9.5703125" style="174" customWidth="1"/>
    <col min="7681" max="7681" width="8.5703125" style="174" customWidth="1"/>
    <col min="7682" max="7682" width="19.140625" style="174" customWidth="1"/>
    <col min="7683" max="7684" width="12" style="174" customWidth="1"/>
    <col min="7685" max="7685" width="33.140625" style="174" customWidth="1"/>
    <col min="7686" max="7686" width="1.5703125" style="174" customWidth="1"/>
    <col min="7687" max="7688" width="10.140625" style="174" customWidth="1"/>
    <col min="7689" max="7689" width="26.5703125" style="174" customWidth="1"/>
    <col min="7690" max="7690" width="1.7109375" style="174" customWidth="1"/>
    <col min="7691" max="7691" width="10.7109375" style="174" customWidth="1"/>
    <col min="7692" max="7692" width="10.140625" style="174" customWidth="1"/>
    <col min="7693" max="7693" width="44.140625" style="174" customWidth="1"/>
    <col min="7694" max="7936" width="9.5703125" style="174" customWidth="1"/>
    <col min="7937" max="7937" width="8.5703125" style="174" customWidth="1"/>
    <col min="7938" max="7938" width="19.140625" style="174" customWidth="1"/>
    <col min="7939" max="7940" width="12" style="174" customWidth="1"/>
    <col min="7941" max="7941" width="33.140625" style="174" customWidth="1"/>
    <col min="7942" max="7942" width="1.5703125" style="174" customWidth="1"/>
    <col min="7943" max="7944" width="10.140625" style="174" customWidth="1"/>
    <col min="7945" max="7945" width="26.5703125" style="174" customWidth="1"/>
    <col min="7946" max="7946" width="1.7109375" style="174" customWidth="1"/>
    <col min="7947" max="7947" width="10.7109375" style="174" customWidth="1"/>
    <col min="7948" max="7948" width="10.140625" style="174" customWidth="1"/>
    <col min="7949" max="7949" width="44.140625" style="174" customWidth="1"/>
    <col min="7950" max="8192" width="9.5703125" style="174" customWidth="1"/>
    <col min="8193" max="8193" width="8.5703125" style="174" customWidth="1"/>
    <col min="8194" max="8194" width="19.140625" style="174" customWidth="1"/>
    <col min="8195" max="8196" width="12" style="174" customWidth="1"/>
    <col min="8197" max="8197" width="33.140625" style="174" customWidth="1"/>
    <col min="8198" max="8198" width="1.5703125" style="174" customWidth="1"/>
    <col min="8199" max="8200" width="10.140625" style="174" customWidth="1"/>
    <col min="8201" max="8201" width="26.5703125" style="174" customWidth="1"/>
    <col min="8202" max="8202" width="1.7109375" style="174" customWidth="1"/>
    <col min="8203" max="8203" width="10.7109375" style="174" customWidth="1"/>
    <col min="8204" max="8204" width="10.140625" style="174" customWidth="1"/>
    <col min="8205" max="8205" width="44.140625" style="174" customWidth="1"/>
    <col min="8206" max="8448" width="9.5703125" style="174" customWidth="1"/>
    <col min="8449" max="8449" width="8.5703125" style="174" customWidth="1"/>
    <col min="8450" max="8450" width="19.140625" style="174" customWidth="1"/>
    <col min="8451" max="8452" width="12" style="174" customWidth="1"/>
    <col min="8453" max="8453" width="33.140625" style="174" customWidth="1"/>
    <col min="8454" max="8454" width="1.5703125" style="174" customWidth="1"/>
    <col min="8455" max="8456" width="10.140625" style="174" customWidth="1"/>
    <col min="8457" max="8457" width="26.5703125" style="174" customWidth="1"/>
    <col min="8458" max="8458" width="1.7109375" style="174" customWidth="1"/>
    <col min="8459" max="8459" width="10.7109375" style="174" customWidth="1"/>
    <col min="8460" max="8460" width="10.140625" style="174" customWidth="1"/>
    <col min="8461" max="8461" width="44.140625" style="174" customWidth="1"/>
    <col min="8462" max="8704" width="9.5703125" style="174" customWidth="1"/>
    <col min="8705" max="8705" width="8.5703125" style="174" customWidth="1"/>
    <col min="8706" max="8706" width="19.140625" style="174" customWidth="1"/>
    <col min="8707" max="8708" width="12" style="174" customWidth="1"/>
    <col min="8709" max="8709" width="33.140625" style="174" customWidth="1"/>
    <col min="8710" max="8710" width="1.5703125" style="174" customWidth="1"/>
    <col min="8711" max="8712" width="10.140625" style="174" customWidth="1"/>
    <col min="8713" max="8713" width="26.5703125" style="174" customWidth="1"/>
    <col min="8714" max="8714" width="1.7109375" style="174" customWidth="1"/>
    <col min="8715" max="8715" width="10.7109375" style="174" customWidth="1"/>
    <col min="8716" max="8716" width="10.140625" style="174" customWidth="1"/>
    <col min="8717" max="8717" width="44.140625" style="174" customWidth="1"/>
    <col min="8718" max="8960" width="9.5703125" style="174" customWidth="1"/>
    <col min="8961" max="8961" width="8.5703125" style="174" customWidth="1"/>
    <col min="8962" max="8962" width="19.140625" style="174" customWidth="1"/>
    <col min="8963" max="8964" width="12" style="174" customWidth="1"/>
    <col min="8965" max="8965" width="33.140625" style="174" customWidth="1"/>
    <col min="8966" max="8966" width="1.5703125" style="174" customWidth="1"/>
    <col min="8967" max="8968" width="10.140625" style="174" customWidth="1"/>
    <col min="8969" max="8969" width="26.5703125" style="174" customWidth="1"/>
    <col min="8970" max="8970" width="1.7109375" style="174" customWidth="1"/>
    <col min="8971" max="8971" width="10.7109375" style="174" customWidth="1"/>
    <col min="8972" max="8972" width="10.140625" style="174" customWidth="1"/>
    <col min="8973" max="8973" width="44.140625" style="174" customWidth="1"/>
    <col min="8974" max="9216" width="9.5703125" style="174" customWidth="1"/>
    <col min="9217" max="9217" width="8.5703125" style="174" customWidth="1"/>
    <col min="9218" max="9218" width="19.140625" style="174" customWidth="1"/>
    <col min="9219" max="9220" width="12" style="174" customWidth="1"/>
    <col min="9221" max="9221" width="33.140625" style="174" customWidth="1"/>
    <col min="9222" max="9222" width="1.5703125" style="174" customWidth="1"/>
    <col min="9223" max="9224" width="10.140625" style="174" customWidth="1"/>
    <col min="9225" max="9225" width="26.5703125" style="174" customWidth="1"/>
    <col min="9226" max="9226" width="1.7109375" style="174" customWidth="1"/>
    <col min="9227" max="9227" width="10.7109375" style="174" customWidth="1"/>
    <col min="9228" max="9228" width="10.140625" style="174" customWidth="1"/>
    <col min="9229" max="9229" width="44.140625" style="174" customWidth="1"/>
    <col min="9230" max="9472" width="9.5703125" style="174" customWidth="1"/>
    <col min="9473" max="9473" width="8.5703125" style="174" customWidth="1"/>
    <col min="9474" max="9474" width="19.140625" style="174" customWidth="1"/>
    <col min="9475" max="9476" width="12" style="174" customWidth="1"/>
    <col min="9477" max="9477" width="33.140625" style="174" customWidth="1"/>
    <col min="9478" max="9478" width="1.5703125" style="174" customWidth="1"/>
    <col min="9479" max="9480" width="10.140625" style="174" customWidth="1"/>
    <col min="9481" max="9481" width="26.5703125" style="174" customWidth="1"/>
    <col min="9482" max="9482" width="1.7109375" style="174" customWidth="1"/>
    <col min="9483" max="9483" width="10.7109375" style="174" customWidth="1"/>
    <col min="9484" max="9484" width="10.140625" style="174" customWidth="1"/>
    <col min="9485" max="9485" width="44.140625" style="174" customWidth="1"/>
    <col min="9486" max="9728" width="9.5703125" style="174" customWidth="1"/>
    <col min="9729" max="9729" width="8.5703125" style="174" customWidth="1"/>
    <col min="9730" max="9730" width="19.140625" style="174" customWidth="1"/>
    <col min="9731" max="9732" width="12" style="174" customWidth="1"/>
    <col min="9733" max="9733" width="33.140625" style="174" customWidth="1"/>
    <col min="9734" max="9734" width="1.5703125" style="174" customWidth="1"/>
    <col min="9735" max="9736" width="10.140625" style="174" customWidth="1"/>
    <col min="9737" max="9737" width="26.5703125" style="174" customWidth="1"/>
    <col min="9738" max="9738" width="1.7109375" style="174" customWidth="1"/>
    <col min="9739" max="9739" width="10.7109375" style="174" customWidth="1"/>
    <col min="9740" max="9740" width="10.140625" style="174" customWidth="1"/>
    <col min="9741" max="9741" width="44.140625" style="174" customWidth="1"/>
    <col min="9742" max="9984" width="9.5703125" style="174" customWidth="1"/>
    <col min="9985" max="9985" width="8.5703125" style="174" customWidth="1"/>
    <col min="9986" max="9986" width="19.140625" style="174" customWidth="1"/>
    <col min="9987" max="9988" width="12" style="174" customWidth="1"/>
    <col min="9989" max="9989" width="33.140625" style="174" customWidth="1"/>
    <col min="9990" max="9990" width="1.5703125" style="174" customWidth="1"/>
    <col min="9991" max="9992" width="10.140625" style="174" customWidth="1"/>
    <col min="9993" max="9993" width="26.5703125" style="174" customWidth="1"/>
    <col min="9994" max="9994" width="1.7109375" style="174" customWidth="1"/>
    <col min="9995" max="9995" width="10.7109375" style="174" customWidth="1"/>
    <col min="9996" max="9996" width="10.140625" style="174" customWidth="1"/>
    <col min="9997" max="9997" width="44.140625" style="174" customWidth="1"/>
    <col min="9998" max="10240" width="9.5703125" style="174" customWidth="1"/>
    <col min="10241" max="10241" width="8.5703125" style="174" customWidth="1"/>
    <col min="10242" max="10242" width="19.140625" style="174" customWidth="1"/>
    <col min="10243" max="10244" width="12" style="174" customWidth="1"/>
    <col min="10245" max="10245" width="33.140625" style="174" customWidth="1"/>
    <col min="10246" max="10246" width="1.5703125" style="174" customWidth="1"/>
    <col min="10247" max="10248" width="10.140625" style="174" customWidth="1"/>
    <col min="10249" max="10249" width="26.5703125" style="174" customWidth="1"/>
    <col min="10250" max="10250" width="1.7109375" style="174" customWidth="1"/>
    <col min="10251" max="10251" width="10.7109375" style="174" customWidth="1"/>
    <col min="10252" max="10252" width="10.140625" style="174" customWidth="1"/>
    <col min="10253" max="10253" width="44.140625" style="174" customWidth="1"/>
    <col min="10254" max="10496" width="9.5703125" style="174" customWidth="1"/>
    <col min="10497" max="10497" width="8.5703125" style="174" customWidth="1"/>
    <col min="10498" max="10498" width="19.140625" style="174" customWidth="1"/>
    <col min="10499" max="10500" width="12" style="174" customWidth="1"/>
    <col min="10501" max="10501" width="33.140625" style="174" customWidth="1"/>
    <col min="10502" max="10502" width="1.5703125" style="174" customWidth="1"/>
    <col min="10503" max="10504" width="10.140625" style="174" customWidth="1"/>
    <col min="10505" max="10505" width="26.5703125" style="174" customWidth="1"/>
    <col min="10506" max="10506" width="1.7109375" style="174" customWidth="1"/>
    <col min="10507" max="10507" width="10.7109375" style="174" customWidth="1"/>
    <col min="10508" max="10508" width="10.140625" style="174" customWidth="1"/>
    <col min="10509" max="10509" width="44.140625" style="174" customWidth="1"/>
    <col min="10510" max="10752" width="9.5703125" style="174" customWidth="1"/>
    <col min="10753" max="10753" width="8.5703125" style="174" customWidth="1"/>
    <col min="10754" max="10754" width="19.140625" style="174" customWidth="1"/>
    <col min="10755" max="10756" width="12" style="174" customWidth="1"/>
    <col min="10757" max="10757" width="33.140625" style="174" customWidth="1"/>
    <col min="10758" max="10758" width="1.5703125" style="174" customWidth="1"/>
    <col min="10759" max="10760" width="10.140625" style="174" customWidth="1"/>
    <col min="10761" max="10761" width="26.5703125" style="174" customWidth="1"/>
    <col min="10762" max="10762" width="1.7109375" style="174" customWidth="1"/>
    <col min="10763" max="10763" width="10.7109375" style="174" customWidth="1"/>
    <col min="10764" max="10764" width="10.140625" style="174" customWidth="1"/>
    <col min="10765" max="10765" width="44.140625" style="174" customWidth="1"/>
    <col min="10766" max="11008" width="9.5703125" style="174" customWidth="1"/>
    <col min="11009" max="11009" width="8.5703125" style="174" customWidth="1"/>
    <col min="11010" max="11010" width="19.140625" style="174" customWidth="1"/>
    <col min="11011" max="11012" width="12" style="174" customWidth="1"/>
    <col min="11013" max="11013" width="33.140625" style="174" customWidth="1"/>
    <col min="11014" max="11014" width="1.5703125" style="174" customWidth="1"/>
    <col min="11015" max="11016" width="10.140625" style="174" customWidth="1"/>
    <col min="11017" max="11017" width="26.5703125" style="174" customWidth="1"/>
    <col min="11018" max="11018" width="1.7109375" style="174" customWidth="1"/>
    <col min="11019" max="11019" width="10.7109375" style="174" customWidth="1"/>
    <col min="11020" max="11020" width="10.140625" style="174" customWidth="1"/>
    <col min="11021" max="11021" width="44.140625" style="174" customWidth="1"/>
    <col min="11022" max="11264" width="9.5703125" style="174" customWidth="1"/>
    <col min="11265" max="11265" width="8.5703125" style="174" customWidth="1"/>
    <col min="11266" max="11266" width="19.140625" style="174" customWidth="1"/>
    <col min="11267" max="11268" width="12" style="174" customWidth="1"/>
    <col min="11269" max="11269" width="33.140625" style="174" customWidth="1"/>
    <col min="11270" max="11270" width="1.5703125" style="174" customWidth="1"/>
    <col min="11271" max="11272" width="10.140625" style="174" customWidth="1"/>
    <col min="11273" max="11273" width="26.5703125" style="174" customWidth="1"/>
    <col min="11274" max="11274" width="1.7109375" style="174" customWidth="1"/>
    <col min="11275" max="11275" width="10.7109375" style="174" customWidth="1"/>
    <col min="11276" max="11276" width="10.140625" style="174" customWidth="1"/>
    <col min="11277" max="11277" width="44.140625" style="174" customWidth="1"/>
    <col min="11278" max="11520" width="9.5703125" style="174" customWidth="1"/>
    <col min="11521" max="11521" width="8.5703125" style="174" customWidth="1"/>
    <col min="11522" max="11522" width="19.140625" style="174" customWidth="1"/>
    <col min="11523" max="11524" width="12" style="174" customWidth="1"/>
    <col min="11525" max="11525" width="33.140625" style="174" customWidth="1"/>
    <col min="11526" max="11526" width="1.5703125" style="174" customWidth="1"/>
    <col min="11527" max="11528" width="10.140625" style="174" customWidth="1"/>
    <col min="11529" max="11529" width="26.5703125" style="174" customWidth="1"/>
    <col min="11530" max="11530" width="1.7109375" style="174" customWidth="1"/>
    <col min="11531" max="11531" width="10.7109375" style="174" customWidth="1"/>
    <col min="11532" max="11532" width="10.140625" style="174" customWidth="1"/>
    <col min="11533" max="11533" width="44.140625" style="174" customWidth="1"/>
    <col min="11534" max="11776" width="9.5703125" style="174" customWidth="1"/>
    <col min="11777" max="11777" width="8.5703125" style="174" customWidth="1"/>
    <col min="11778" max="11778" width="19.140625" style="174" customWidth="1"/>
    <col min="11779" max="11780" width="12" style="174" customWidth="1"/>
    <col min="11781" max="11781" width="33.140625" style="174" customWidth="1"/>
    <col min="11782" max="11782" width="1.5703125" style="174" customWidth="1"/>
    <col min="11783" max="11784" width="10.140625" style="174" customWidth="1"/>
    <col min="11785" max="11785" width="26.5703125" style="174" customWidth="1"/>
    <col min="11786" max="11786" width="1.7109375" style="174" customWidth="1"/>
    <col min="11787" max="11787" width="10.7109375" style="174" customWidth="1"/>
    <col min="11788" max="11788" width="10.140625" style="174" customWidth="1"/>
    <col min="11789" max="11789" width="44.140625" style="174" customWidth="1"/>
    <col min="11790" max="12032" width="9.5703125" style="174" customWidth="1"/>
    <col min="12033" max="12033" width="8.5703125" style="174" customWidth="1"/>
    <col min="12034" max="12034" width="19.140625" style="174" customWidth="1"/>
    <col min="12035" max="12036" width="12" style="174" customWidth="1"/>
    <col min="12037" max="12037" width="33.140625" style="174" customWidth="1"/>
    <col min="12038" max="12038" width="1.5703125" style="174" customWidth="1"/>
    <col min="12039" max="12040" width="10.140625" style="174" customWidth="1"/>
    <col min="12041" max="12041" width="26.5703125" style="174" customWidth="1"/>
    <col min="12042" max="12042" width="1.7109375" style="174" customWidth="1"/>
    <col min="12043" max="12043" width="10.7109375" style="174" customWidth="1"/>
    <col min="12044" max="12044" width="10.140625" style="174" customWidth="1"/>
    <col min="12045" max="12045" width="44.140625" style="174" customWidth="1"/>
    <col min="12046" max="12288" width="9.5703125" style="174" customWidth="1"/>
    <col min="12289" max="12289" width="8.5703125" style="174" customWidth="1"/>
    <col min="12290" max="12290" width="19.140625" style="174" customWidth="1"/>
    <col min="12291" max="12292" width="12" style="174" customWidth="1"/>
    <col min="12293" max="12293" width="33.140625" style="174" customWidth="1"/>
    <col min="12294" max="12294" width="1.5703125" style="174" customWidth="1"/>
    <col min="12295" max="12296" width="10.140625" style="174" customWidth="1"/>
    <col min="12297" max="12297" width="26.5703125" style="174" customWidth="1"/>
    <col min="12298" max="12298" width="1.7109375" style="174" customWidth="1"/>
    <col min="12299" max="12299" width="10.7109375" style="174" customWidth="1"/>
    <col min="12300" max="12300" width="10.140625" style="174" customWidth="1"/>
    <col min="12301" max="12301" width="44.140625" style="174" customWidth="1"/>
    <col min="12302" max="12544" width="9.5703125" style="174" customWidth="1"/>
    <col min="12545" max="12545" width="8.5703125" style="174" customWidth="1"/>
    <col min="12546" max="12546" width="19.140625" style="174" customWidth="1"/>
    <col min="12547" max="12548" width="12" style="174" customWidth="1"/>
    <col min="12549" max="12549" width="33.140625" style="174" customWidth="1"/>
    <col min="12550" max="12550" width="1.5703125" style="174" customWidth="1"/>
    <col min="12551" max="12552" width="10.140625" style="174" customWidth="1"/>
    <col min="12553" max="12553" width="26.5703125" style="174" customWidth="1"/>
    <col min="12554" max="12554" width="1.7109375" style="174" customWidth="1"/>
    <col min="12555" max="12555" width="10.7109375" style="174" customWidth="1"/>
    <col min="12556" max="12556" width="10.140625" style="174" customWidth="1"/>
    <col min="12557" max="12557" width="44.140625" style="174" customWidth="1"/>
    <col min="12558" max="12800" width="9.5703125" style="174" customWidth="1"/>
    <col min="12801" max="12801" width="8.5703125" style="174" customWidth="1"/>
    <col min="12802" max="12802" width="19.140625" style="174" customWidth="1"/>
    <col min="12803" max="12804" width="12" style="174" customWidth="1"/>
    <col min="12805" max="12805" width="33.140625" style="174" customWidth="1"/>
    <col min="12806" max="12806" width="1.5703125" style="174" customWidth="1"/>
    <col min="12807" max="12808" width="10.140625" style="174" customWidth="1"/>
    <col min="12809" max="12809" width="26.5703125" style="174" customWidth="1"/>
    <col min="12810" max="12810" width="1.7109375" style="174" customWidth="1"/>
    <col min="12811" max="12811" width="10.7109375" style="174" customWidth="1"/>
    <col min="12812" max="12812" width="10.140625" style="174" customWidth="1"/>
    <col min="12813" max="12813" width="44.140625" style="174" customWidth="1"/>
    <col min="12814" max="13056" width="9.5703125" style="174" customWidth="1"/>
    <col min="13057" max="13057" width="8.5703125" style="174" customWidth="1"/>
    <col min="13058" max="13058" width="19.140625" style="174" customWidth="1"/>
    <col min="13059" max="13060" width="12" style="174" customWidth="1"/>
    <col min="13061" max="13061" width="33.140625" style="174" customWidth="1"/>
    <col min="13062" max="13062" width="1.5703125" style="174" customWidth="1"/>
    <col min="13063" max="13064" width="10.140625" style="174" customWidth="1"/>
    <col min="13065" max="13065" width="26.5703125" style="174" customWidth="1"/>
    <col min="13066" max="13066" width="1.7109375" style="174" customWidth="1"/>
    <col min="13067" max="13067" width="10.7109375" style="174" customWidth="1"/>
    <col min="13068" max="13068" width="10.140625" style="174" customWidth="1"/>
    <col min="13069" max="13069" width="44.140625" style="174" customWidth="1"/>
    <col min="13070" max="13312" width="9.5703125" style="174" customWidth="1"/>
    <col min="13313" max="13313" width="8.5703125" style="174" customWidth="1"/>
    <col min="13314" max="13314" width="19.140625" style="174" customWidth="1"/>
    <col min="13315" max="13316" width="12" style="174" customWidth="1"/>
    <col min="13317" max="13317" width="33.140625" style="174" customWidth="1"/>
    <col min="13318" max="13318" width="1.5703125" style="174" customWidth="1"/>
    <col min="13319" max="13320" width="10.140625" style="174" customWidth="1"/>
    <col min="13321" max="13321" width="26.5703125" style="174" customWidth="1"/>
    <col min="13322" max="13322" width="1.7109375" style="174" customWidth="1"/>
    <col min="13323" max="13323" width="10.7109375" style="174" customWidth="1"/>
    <col min="13324" max="13324" width="10.140625" style="174" customWidth="1"/>
    <col min="13325" max="13325" width="44.140625" style="174" customWidth="1"/>
    <col min="13326" max="13568" width="9.5703125" style="174" customWidth="1"/>
    <col min="13569" max="13569" width="8.5703125" style="174" customWidth="1"/>
    <col min="13570" max="13570" width="19.140625" style="174" customWidth="1"/>
    <col min="13571" max="13572" width="12" style="174" customWidth="1"/>
    <col min="13573" max="13573" width="33.140625" style="174" customWidth="1"/>
    <col min="13574" max="13574" width="1.5703125" style="174" customWidth="1"/>
    <col min="13575" max="13576" width="10.140625" style="174" customWidth="1"/>
    <col min="13577" max="13577" width="26.5703125" style="174" customWidth="1"/>
    <col min="13578" max="13578" width="1.7109375" style="174" customWidth="1"/>
    <col min="13579" max="13579" width="10.7109375" style="174" customWidth="1"/>
    <col min="13580" max="13580" width="10.140625" style="174" customWidth="1"/>
    <col min="13581" max="13581" width="44.140625" style="174" customWidth="1"/>
    <col min="13582" max="13824" width="9.5703125" style="174" customWidth="1"/>
    <col min="13825" max="13825" width="8.5703125" style="174" customWidth="1"/>
    <col min="13826" max="13826" width="19.140625" style="174" customWidth="1"/>
    <col min="13827" max="13828" width="12" style="174" customWidth="1"/>
    <col min="13829" max="13829" width="33.140625" style="174" customWidth="1"/>
    <col min="13830" max="13830" width="1.5703125" style="174" customWidth="1"/>
    <col min="13831" max="13832" width="10.140625" style="174" customWidth="1"/>
    <col min="13833" max="13833" width="26.5703125" style="174" customWidth="1"/>
    <col min="13834" max="13834" width="1.7109375" style="174" customWidth="1"/>
    <col min="13835" max="13835" width="10.7109375" style="174" customWidth="1"/>
    <col min="13836" max="13836" width="10.140625" style="174" customWidth="1"/>
    <col min="13837" max="13837" width="44.140625" style="174" customWidth="1"/>
    <col min="13838" max="14080" width="9.5703125" style="174" customWidth="1"/>
    <col min="14081" max="14081" width="8.5703125" style="174" customWidth="1"/>
    <col min="14082" max="14082" width="19.140625" style="174" customWidth="1"/>
    <col min="14083" max="14084" width="12" style="174" customWidth="1"/>
    <col min="14085" max="14085" width="33.140625" style="174" customWidth="1"/>
    <col min="14086" max="14086" width="1.5703125" style="174" customWidth="1"/>
    <col min="14087" max="14088" width="10.140625" style="174" customWidth="1"/>
    <col min="14089" max="14089" width="26.5703125" style="174" customWidth="1"/>
    <col min="14090" max="14090" width="1.7109375" style="174" customWidth="1"/>
    <col min="14091" max="14091" width="10.7109375" style="174" customWidth="1"/>
    <col min="14092" max="14092" width="10.140625" style="174" customWidth="1"/>
    <col min="14093" max="14093" width="44.140625" style="174" customWidth="1"/>
    <col min="14094" max="14336" width="9.5703125" style="174" customWidth="1"/>
    <col min="14337" max="14337" width="8.5703125" style="174" customWidth="1"/>
    <col min="14338" max="14338" width="19.140625" style="174" customWidth="1"/>
    <col min="14339" max="14340" width="12" style="174" customWidth="1"/>
    <col min="14341" max="14341" width="33.140625" style="174" customWidth="1"/>
    <col min="14342" max="14342" width="1.5703125" style="174" customWidth="1"/>
    <col min="14343" max="14344" width="10.140625" style="174" customWidth="1"/>
    <col min="14345" max="14345" width="26.5703125" style="174" customWidth="1"/>
    <col min="14346" max="14346" width="1.7109375" style="174" customWidth="1"/>
    <col min="14347" max="14347" width="10.7109375" style="174" customWidth="1"/>
    <col min="14348" max="14348" width="10.140625" style="174" customWidth="1"/>
    <col min="14349" max="14349" width="44.140625" style="174" customWidth="1"/>
    <col min="14350" max="14592" width="9.5703125" style="174" customWidth="1"/>
    <col min="14593" max="14593" width="8.5703125" style="174" customWidth="1"/>
    <col min="14594" max="14594" width="19.140625" style="174" customWidth="1"/>
    <col min="14595" max="14596" width="12" style="174" customWidth="1"/>
    <col min="14597" max="14597" width="33.140625" style="174" customWidth="1"/>
    <col min="14598" max="14598" width="1.5703125" style="174" customWidth="1"/>
    <col min="14599" max="14600" width="10.140625" style="174" customWidth="1"/>
    <col min="14601" max="14601" width="26.5703125" style="174" customWidth="1"/>
    <col min="14602" max="14602" width="1.7109375" style="174" customWidth="1"/>
    <col min="14603" max="14603" width="10.7109375" style="174" customWidth="1"/>
    <col min="14604" max="14604" width="10.140625" style="174" customWidth="1"/>
    <col min="14605" max="14605" width="44.140625" style="174" customWidth="1"/>
    <col min="14606" max="14848" width="9.5703125" style="174" customWidth="1"/>
    <col min="14849" max="14849" width="8.5703125" style="174" customWidth="1"/>
    <col min="14850" max="14850" width="19.140625" style="174" customWidth="1"/>
    <col min="14851" max="14852" width="12" style="174" customWidth="1"/>
    <col min="14853" max="14853" width="33.140625" style="174" customWidth="1"/>
    <col min="14854" max="14854" width="1.5703125" style="174" customWidth="1"/>
    <col min="14855" max="14856" width="10.140625" style="174" customWidth="1"/>
    <col min="14857" max="14857" width="26.5703125" style="174" customWidth="1"/>
    <col min="14858" max="14858" width="1.7109375" style="174" customWidth="1"/>
    <col min="14859" max="14859" width="10.7109375" style="174" customWidth="1"/>
    <col min="14860" max="14860" width="10.140625" style="174" customWidth="1"/>
    <col min="14861" max="14861" width="44.140625" style="174" customWidth="1"/>
    <col min="14862" max="15104" width="9.5703125" style="174" customWidth="1"/>
    <col min="15105" max="15105" width="8.5703125" style="174" customWidth="1"/>
    <col min="15106" max="15106" width="19.140625" style="174" customWidth="1"/>
    <col min="15107" max="15108" width="12" style="174" customWidth="1"/>
    <col min="15109" max="15109" width="33.140625" style="174" customWidth="1"/>
    <col min="15110" max="15110" width="1.5703125" style="174" customWidth="1"/>
    <col min="15111" max="15112" width="10.140625" style="174" customWidth="1"/>
    <col min="15113" max="15113" width="26.5703125" style="174" customWidth="1"/>
    <col min="15114" max="15114" width="1.7109375" style="174" customWidth="1"/>
    <col min="15115" max="15115" width="10.7109375" style="174" customWidth="1"/>
    <col min="15116" max="15116" width="10.140625" style="174" customWidth="1"/>
    <col min="15117" max="15117" width="44.140625" style="174" customWidth="1"/>
    <col min="15118" max="15360" width="9.5703125" style="174" customWidth="1"/>
    <col min="15361" max="15361" width="8.5703125" style="174" customWidth="1"/>
    <col min="15362" max="15362" width="19.140625" style="174" customWidth="1"/>
    <col min="15363" max="15364" width="12" style="174" customWidth="1"/>
    <col min="15365" max="15365" width="33.140625" style="174" customWidth="1"/>
    <col min="15366" max="15366" width="1.5703125" style="174" customWidth="1"/>
    <col min="15367" max="15368" width="10.140625" style="174" customWidth="1"/>
    <col min="15369" max="15369" width="26.5703125" style="174" customWidth="1"/>
    <col min="15370" max="15370" width="1.7109375" style="174" customWidth="1"/>
    <col min="15371" max="15371" width="10.7109375" style="174" customWidth="1"/>
    <col min="15372" max="15372" width="10.140625" style="174" customWidth="1"/>
    <col min="15373" max="15373" width="44.140625" style="174" customWidth="1"/>
    <col min="15374" max="15616" width="9.5703125" style="174" customWidth="1"/>
    <col min="15617" max="15617" width="8.5703125" style="174" customWidth="1"/>
    <col min="15618" max="15618" width="19.140625" style="174" customWidth="1"/>
    <col min="15619" max="15620" width="12" style="174" customWidth="1"/>
    <col min="15621" max="15621" width="33.140625" style="174" customWidth="1"/>
    <col min="15622" max="15622" width="1.5703125" style="174" customWidth="1"/>
    <col min="15623" max="15624" width="10.140625" style="174" customWidth="1"/>
    <col min="15625" max="15625" width="26.5703125" style="174" customWidth="1"/>
    <col min="15626" max="15626" width="1.7109375" style="174" customWidth="1"/>
    <col min="15627" max="15627" width="10.7109375" style="174" customWidth="1"/>
    <col min="15628" max="15628" width="10.140625" style="174" customWidth="1"/>
    <col min="15629" max="15629" width="44.140625" style="174" customWidth="1"/>
    <col min="15630" max="15872" width="9.5703125" style="174" customWidth="1"/>
    <col min="15873" max="15873" width="8.5703125" style="174" customWidth="1"/>
    <col min="15874" max="15874" width="19.140625" style="174" customWidth="1"/>
    <col min="15875" max="15876" width="12" style="174" customWidth="1"/>
    <col min="15877" max="15877" width="33.140625" style="174" customWidth="1"/>
    <col min="15878" max="15878" width="1.5703125" style="174" customWidth="1"/>
    <col min="15879" max="15880" width="10.140625" style="174" customWidth="1"/>
    <col min="15881" max="15881" width="26.5703125" style="174" customWidth="1"/>
    <col min="15882" max="15882" width="1.7109375" style="174" customWidth="1"/>
    <col min="15883" max="15883" width="10.7109375" style="174" customWidth="1"/>
    <col min="15884" max="15884" width="10.140625" style="174" customWidth="1"/>
    <col min="15885" max="15885" width="44.140625" style="174" customWidth="1"/>
    <col min="15886" max="16128" width="9.5703125" style="174" customWidth="1"/>
    <col min="16129" max="16129" width="8.5703125" style="174" customWidth="1"/>
    <col min="16130" max="16130" width="19.140625" style="174" customWidth="1"/>
    <col min="16131" max="16132" width="12" style="174" customWidth="1"/>
    <col min="16133" max="16133" width="33.140625" style="174" customWidth="1"/>
    <col min="16134" max="16134" width="1.5703125" style="174" customWidth="1"/>
    <col min="16135" max="16136" width="10.140625" style="174" customWidth="1"/>
    <col min="16137" max="16137" width="26.5703125" style="174" customWidth="1"/>
    <col min="16138" max="16138" width="1.7109375" style="174" customWidth="1"/>
    <col min="16139" max="16139" width="10.7109375" style="174" customWidth="1"/>
    <col min="16140" max="16140" width="10.140625" style="174" customWidth="1"/>
    <col min="16141" max="16141" width="44.140625" style="174" customWidth="1"/>
    <col min="16142" max="16142" width="9.5703125" style="174" customWidth="1"/>
    <col min="16143" max="16384" width="9.140625" style="174"/>
  </cols>
  <sheetData>
    <row r="1" spans="1:13">
      <c r="A1" s="22" t="s">
        <v>1284</v>
      </c>
      <c r="B1" s="69"/>
      <c r="C1" s="418"/>
      <c r="G1" s="423"/>
      <c r="H1" s="85"/>
      <c r="I1" s="85"/>
    </row>
    <row r="2" spans="1:13">
      <c r="L2" s="424"/>
      <c r="M2" s="425"/>
    </row>
    <row r="3" spans="1:13">
      <c r="B3" s="49" t="s">
        <v>22</v>
      </c>
      <c r="C3" s="50"/>
      <c r="D3" s="50"/>
      <c r="G3" s="50"/>
      <c r="H3" s="50"/>
      <c r="K3" s="50"/>
      <c r="L3" s="50"/>
    </row>
    <row r="4" spans="1:13" ht="13.5" customHeight="1">
      <c r="B4" s="426"/>
      <c r="C4" s="50"/>
      <c r="D4" s="50"/>
      <c r="G4" s="50"/>
      <c r="H4" s="50"/>
      <c r="K4" s="50"/>
      <c r="L4" s="50"/>
    </row>
    <row r="5" spans="1:13">
      <c r="B5" s="427"/>
      <c r="C5" s="1254" t="s">
        <v>417</v>
      </c>
      <c r="D5" s="1255"/>
      <c r="E5" s="1255"/>
      <c r="F5" s="428"/>
      <c r="G5" s="1254" t="s">
        <v>418</v>
      </c>
      <c r="H5" s="1255"/>
      <c r="I5" s="1255"/>
      <c r="J5" s="428"/>
      <c r="K5" s="1254" t="s">
        <v>419</v>
      </c>
      <c r="L5" s="1255"/>
      <c r="M5" s="1255"/>
    </row>
    <row r="6" spans="1:13">
      <c r="B6" s="751" t="s">
        <v>420</v>
      </c>
      <c r="C6" s="429" t="s">
        <v>421</v>
      </c>
      <c r="D6" s="429" t="s">
        <v>422</v>
      </c>
      <c r="E6" s="429" t="s">
        <v>423</v>
      </c>
      <c r="F6" s="430"/>
      <c r="G6" s="429" t="s">
        <v>421</v>
      </c>
      <c r="H6" s="429" t="s">
        <v>422</v>
      </c>
      <c r="I6" s="429" t="s">
        <v>423</v>
      </c>
      <c r="J6" s="430"/>
      <c r="K6" s="429" t="s">
        <v>421</v>
      </c>
      <c r="L6" s="429" t="s">
        <v>422</v>
      </c>
      <c r="M6" s="429" t="s">
        <v>423</v>
      </c>
    </row>
    <row r="7" spans="1:13">
      <c r="B7" s="431" t="s">
        <v>424</v>
      </c>
      <c r="C7" s="265">
        <v>1823.9041745359727</v>
      </c>
      <c r="D7" s="265">
        <v>321.67087307123495</v>
      </c>
      <c r="E7" s="431" t="s">
        <v>425</v>
      </c>
      <c r="F7" s="432"/>
      <c r="G7" s="265">
        <v>785.77765831755596</v>
      </c>
      <c r="H7" s="265">
        <v>108.28442987295402</v>
      </c>
      <c r="I7" s="431" t="s">
        <v>426</v>
      </c>
      <c r="J7" s="432"/>
      <c r="K7" s="265">
        <v>60.951793994296061</v>
      </c>
      <c r="L7" s="265">
        <v>54.333071184702021</v>
      </c>
      <c r="M7" s="431" t="s">
        <v>427</v>
      </c>
    </row>
    <row r="8" spans="1:13">
      <c r="B8" s="431" t="s">
        <v>428</v>
      </c>
      <c r="C8" s="263">
        <v>87.084315195590861</v>
      </c>
      <c r="D8" s="263">
        <v>11.870685214801991</v>
      </c>
      <c r="E8" s="431" t="s">
        <v>429</v>
      </c>
      <c r="F8" s="432"/>
      <c r="G8" s="263">
        <v>184.28611023601999</v>
      </c>
      <c r="H8" s="263">
        <v>75.103899438984953</v>
      </c>
      <c r="I8" s="431" t="s">
        <v>426</v>
      </c>
      <c r="J8" s="432"/>
      <c r="K8" s="263">
        <v>12.534946045534001</v>
      </c>
      <c r="L8" s="263">
        <v>6.9633589971250016</v>
      </c>
      <c r="M8" s="431" t="s">
        <v>430</v>
      </c>
    </row>
    <row r="9" spans="1:13">
      <c r="B9" s="433" t="s">
        <v>431</v>
      </c>
      <c r="C9" s="752">
        <v>45.717242634824515</v>
      </c>
      <c r="D9" s="752">
        <v>11.949804085424999</v>
      </c>
      <c r="E9" s="433" t="s">
        <v>425</v>
      </c>
      <c r="F9" s="432"/>
      <c r="G9" s="752">
        <v>56.916900097422989</v>
      </c>
      <c r="H9" s="752">
        <v>5.5163141438630028</v>
      </c>
      <c r="I9" s="433" t="s">
        <v>426</v>
      </c>
      <c r="J9" s="434"/>
      <c r="K9" s="752">
        <v>14.776850376695002</v>
      </c>
      <c r="L9" s="752">
        <v>13.699787203874003</v>
      </c>
      <c r="M9" s="433" t="s">
        <v>427</v>
      </c>
    </row>
    <row r="10" spans="1:13">
      <c r="B10" s="435" t="s">
        <v>432</v>
      </c>
      <c r="C10" s="436">
        <v>1956.705732366388</v>
      </c>
      <c r="D10" s="436">
        <v>345</v>
      </c>
      <c r="E10" s="435"/>
      <c r="F10" s="437"/>
      <c r="G10" s="436">
        <v>1026.980668650999</v>
      </c>
      <c r="H10" s="436">
        <v>188.90464345580199</v>
      </c>
      <c r="I10" s="435"/>
      <c r="J10" s="437"/>
      <c r="K10" s="436">
        <v>88.263590416525062</v>
      </c>
      <c r="L10" s="436">
        <v>74.996217385701016</v>
      </c>
      <c r="M10" s="435"/>
    </row>
    <row r="11" spans="1:13">
      <c r="B11" s="437"/>
      <c r="C11" s="437"/>
      <c r="D11" s="437"/>
      <c r="E11" s="437"/>
      <c r="F11" s="437"/>
      <c r="G11" s="437"/>
    </row>
    <row r="25" spans="9:9">
      <c r="I25" s="50"/>
    </row>
  </sheetData>
  <mergeCells count="3">
    <mergeCell ref="C5:E5"/>
    <mergeCell ref="G5:I5"/>
    <mergeCell ref="K5:M5"/>
  </mergeCells>
  <pageMargins left="0.70866141732283472" right="0.70866141732283472" top="0.74803149606299213" bottom="0.74803149606299213"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54E1-EABB-4B8A-8B4F-01A7E283DC7B}">
  <sheetPr codeName="Sheet18">
    <pageSetUpPr fitToPage="1"/>
  </sheetPr>
  <dimension ref="A1:DS69"/>
  <sheetViews>
    <sheetView zoomScaleNormal="100" workbookViewId="0">
      <selection activeCell="A2" sqref="A2"/>
    </sheetView>
  </sheetViews>
  <sheetFormatPr defaultColWidth="11.5703125" defaultRowHeight="12.75"/>
  <cols>
    <col min="1" max="1" width="6.7109375" style="41" customWidth="1"/>
    <col min="2" max="2" width="8" style="41" customWidth="1"/>
    <col min="3" max="3" width="57.7109375" style="41" bestFit="1" customWidth="1"/>
    <col min="4" max="9" width="28.140625" style="41" customWidth="1"/>
    <col min="10" max="10" width="17.5703125" style="41" customWidth="1"/>
    <col min="11" max="11" width="22.5703125" style="41" customWidth="1"/>
    <col min="12" max="12" width="32.7109375" style="41" customWidth="1"/>
    <col min="13" max="123" width="11.5703125" style="41"/>
    <col min="124" max="16384" width="11.5703125" style="1"/>
  </cols>
  <sheetData>
    <row r="1" spans="1:123">
      <c r="A1" s="22" t="s">
        <v>1284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c r="A2" s="2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c r="A3" s="4"/>
      <c r="B3" s="4" t="s">
        <v>148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5">
      <c r="A4" s="1"/>
      <c r="B4" s="1"/>
      <c r="C4" s="1"/>
      <c r="D4" s="1"/>
      <c r="E4" s="108"/>
      <c r="F4" s="1"/>
      <c r="G4" s="108"/>
      <c r="H4" s="1"/>
      <c r="I4" s="1"/>
      <c r="J4" s="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s="38" customFormat="1">
      <c r="C5" s="109"/>
      <c r="D5" s="38" t="s">
        <v>160</v>
      </c>
      <c r="E5" s="38" t="s">
        <v>161</v>
      </c>
      <c r="F5" s="38" t="s">
        <v>162</v>
      </c>
      <c r="G5" s="38" t="s">
        <v>163</v>
      </c>
      <c r="H5" s="38" t="s">
        <v>164</v>
      </c>
      <c r="I5" s="38" t="s">
        <v>231</v>
      </c>
    </row>
    <row r="6" spans="1:123" s="39" customFormat="1" ht="12.75" customHeight="1">
      <c r="C6" s="815"/>
      <c r="D6" s="1256" t="s">
        <v>433</v>
      </c>
      <c r="E6" s="1256"/>
      <c r="F6" s="1256" t="s">
        <v>434</v>
      </c>
      <c r="G6" s="1256"/>
      <c r="H6" s="1257" t="s">
        <v>435</v>
      </c>
      <c r="I6" s="1257"/>
      <c r="J6" s="38"/>
      <c r="K6" s="38"/>
    </row>
    <row r="7" spans="1:123" s="157" customFormat="1">
      <c r="B7" s="158"/>
      <c r="C7" s="159" t="s">
        <v>436</v>
      </c>
      <c r="D7" s="159"/>
      <c r="E7" s="159"/>
      <c r="F7" s="159"/>
      <c r="G7" s="159"/>
      <c r="H7" s="159"/>
      <c r="I7" s="159"/>
      <c r="J7" s="38"/>
    </row>
    <row r="8" spans="1:123" s="38" customFormat="1">
      <c r="B8" s="37"/>
      <c r="C8" s="410" t="s">
        <v>240</v>
      </c>
      <c r="D8" s="100" t="s">
        <v>437</v>
      </c>
      <c r="E8" s="100" t="s">
        <v>280</v>
      </c>
      <c r="F8" s="100" t="s">
        <v>437</v>
      </c>
      <c r="G8" s="100" t="s">
        <v>438</v>
      </c>
      <c r="H8" s="150" t="s">
        <v>422</v>
      </c>
      <c r="I8" s="150" t="s">
        <v>439</v>
      </c>
      <c r="L8" s="39"/>
    </row>
    <row r="9" spans="1:123" s="5" customFormat="1">
      <c r="B9" s="76">
        <v>1</v>
      </c>
      <c r="C9" s="14" t="s">
        <v>440</v>
      </c>
      <c r="D9" s="101">
        <v>7549.7754359999999</v>
      </c>
      <c r="E9" s="50"/>
      <c r="F9" s="101">
        <v>7549.7754359999999</v>
      </c>
      <c r="G9" s="50"/>
      <c r="H9" s="816">
        <v>6640.4732629999999</v>
      </c>
      <c r="I9" s="102">
        <f t="shared" ref="I9:I19" si="0">H9/SUM(F9:G9)*100</f>
        <v>87.95590437479602</v>
      </c>
      <c r="J9" s="38"/>
      <c r="K9" s="38"/>
      <c r="L9" s="39"/>
    </row>
    <row r="10" spans="1:123" s="5" customFormat="1">
      <c r="B10" s="76">
        <v>6</v>
      </c>
      <c r="C10" s="110" t="s">
        <v>441</v>
      </c>
      <c r="D10" s="101">
        <v>4641.9732430000004</v>
      </c>
      <c r="E10" s="50">
        <v>1.5694950000000001</v>
      </c>
      <c r="F10" s="101">
        <v>2823.2065510000002</v>
      </c>
      <c r="G10" s="50">
        <v>0.31389899999999998</v>
      </c>
      <c r="H10" s="50">
        <v>191.217378</v>
      </c>
      <c r="I10" s="102">
        <f t="shared" si="0"/>
        <v>6.7723036325095496</v>
      </c>
      <c r="J10" s="38"/>
      <c r="K10" s="38"/>
      <c r="L10" s="39"/>
    </row>
    <row r="11" spans="1:123" s="5" customFormat="1">
      <c r="B11" s="76">
        <v>7</v>
      </c>
      <c r="C11" s="110" t="s">
        <v>442</v>
      </c>
      <c r="D11" s="101">
        <v>8863.7591439999997</v>
      </c>
      <c r="E11" s="50">
        <v>2331.5032299999998</v>
      </c>
      <c r="F11" s="101">
        <v>6517.6494300000004</v>
      </c>
      <c r="G11" s="50">
        <v>436.74022000000002</v>
      </c>
      <c r="H11" s="50">
        <v>6660.8400250000004</v>
      </c>
      <c r="I11" s="102">
        <f t="shared" si="0"/>
        <v>95.778930434247386</v>
      </c>
      <c r="J11" s="38"/>
      <c r="K11" s="38"/>
      <c r="L11" s="39"/>
    </row>
    <row r="12" spans="1:123" s="5" customFormat="1">
      <c r="B12" s="76">
        <v>8</v>
      </c>
      <c r="C12" s="110" t="s">
        <v>443</v>
      </c>
      <c r="D12" s="101">
        <v>24007.229286999998</v>
      </c>
      <c r="E12" s="50">
        <v>2709.6849200000001</v>
      </c>
      <c r="F12" s="101">
        <v>19510.534464</v>
      </c>
      <c r="G12" s="50">
        <v>843.214066</v>
      </c>
      <c r="H12" s="50">
        <v>14520.068454</v>
      </c>
      <c r="I12" s="102">
        <f t="shared" si="0"/>
        <v>71.338546963958194</v>
      </c>
      <c r="J12" s="38"/>
      <c r="K12" s="38"/>
      <c r="L12" s="39"/>
    </row>
    <row r="13" spans="1:123" s="5" customFormat="1">
      <c r="B13" s="76">
        <v>9</v>
      </c>
      <c r="C13" s="110" t="s">
        <v>444</v>
      </c>
      <c r="D13" s="101">
        <v>7491.6310759999997</v>
      </c>
      <c r="E13" s="50">
        <v>185.625743</v>
      </c>
      <c r="F13" s="101">
        <v>7491.6310759999997</v>
      </c>
      <c r="G13" s="50">
        <v>92.812871000000001</v>
      </c>
      <c r="H13" s="50">
        <v>2485.8282999999997</v>
      </c>
      <c r="I13" s="102">
        <f t="shared" si="0"/>
        <v>32.775353306991747</v>
      </c>
      <c r="J13" s="38"/>
      <c r="K13" s="38"/>
      <c r="L13" s="39"/>
    </row>
    <row r="14" spans="1:123" s="5" customFormat="1">
      <c r="B14" s="76">
        <v>10</v>
      </c>
      <c r="C14" s="110" t="s">
        <v>445</v>
      </c>
      <c r="D14" s="101">
        <v>92.275775999999993</v>
      </c>
      <c r="E14" s="50">
        <v>2.1763870000000001</v>
      </c>
      <c r="F14" s="101">
        <v>89.195615000000004</v>
      </c>
      <c r="G14" s="50">
        <v>1.0535650000000001</v>
      </c>
      <c r="H14" s="50">
        <v>121.936424</v>
      </c>
      <c r="I14" s="102">
        <f t="shared" si="0"/>
        <v>135.11083868019631</v>
      </c>
      <c r="J14" s="38"/>
      <c r="K14" s="38"/>
      <c r="L14" s="39"/>
    </row>
    <row r="15" spans="1:123" s="5" customFormat="1">
      <c r="B15" s="76">
        <v>11</v>
      </c>
      <c r="C15" s="110" t="s">
        <v>446</v>
      </c>
      <c r="D15" s="101">
        <v>343.43833999999998</v>
      </c>
      <c r="E15" s="50"/>
      <c r="F15" s="101">
        <v>343.43833999999998</v>
      </c>
      <c r="G15" s="50"/>
      <c r="H15" s="50">
        <v>515.15751</v>
      </c>
      <c r="I15" s="102">
        <f t="shared" si="0"/>
        <v>150</v>
      </c>
      <c r="J15" s="38"/>
      <c r="K15" s="38"/>
      <c r="L15" s="39"/>
    </row>
    <row r="16" spans="1:123" s="5" customFormat="1">
      <c r="B16" s="76">
        <v>14</v>
      </c>
      <c r="C16" s="110" t="s">
        <v>447</v>
      </c>
      <c r="D16" s="101">
        <v>1627.6022009999999</v>
      </c>
      <c r="E16" s="50"/>
      <c r="F16" s="101">
        <v>1627.6022009999999</v>
      </c>
      <c r="G16" s="50"/>
      <c r="H16" s="50">
        <v>1627.6022009999999</v>
      </c>
      <c r="I16" s="102">
        <f t="shared" si="0"/>
        <v>100</v>
      </c>
      <c r="J16" s="38"/>
      <c r="K16" s="38"/>
      <c r="L16" s="39"/>
    </row>
    <row r="17" spans="2:12" s="5" customFormat="1" ht="14.25">
      <c r="B17" s="76">
        <v>15</v>
      </c>
      <c r="C17" s="730" t="s">
        <v>448</v>
      </c>
      <c r="D17" s="101">
        <v>15080.259786000001</v>
      </c>
      <c r="E17" s="50"/>
      <c r="F17" s="101">
        <v>15080.259786000001</v>
      </c>
      <c r="G17" s="50"/>
      <c r="H17" s="50">
        <v>29390.893468999999</v>
      </c>
      <c r="I17" s="102">
        <f t="shared" si="0"/>
        <v>194.89646654685288</v>
      </c>
      <c r="J17" s="38"/>
      <c r="K17" s="38"/>
      <c r="L17" s="39"/>
    </row>
    <row r="18" spans="2:12" s="5" customFormat="1" ht="14.25">
      <c r="B18" s="76">
        <v>16</v>
      </c>
      <c r="C18" s="731" t="s">
        <v>449</v>
      </c>
      <c r="D18" s="103">
        <v>17262.248092000002</v>
      </c>
      <c r="E18" s="104"/>
      <c r="F18" s="103">
        <v>17262.248092000002</v>
      </c>
      <c r="G18" s="104"/>
      <c r="H18" s="104">
        <v>12842.200360999999</v>
      </c>
      <c r="I18" s="105">
        <f t="shared" si="0"/>
        <v>74.394715523475625</v>
      </c>
      <c r="J18" s="38"/>
      <c r="K18" s="38"/>
      <c r="L18" s="39"/>
    </row>
    <row r="19" spans="2:12" s="5" customFormat="1">
      <c r="B19" s="151">
        <v>17</v>
      </c>
      <c r="C19" s="152" t="s">
        <v>450</v>
      </c>
      <c r="D19" s="106">
        <v>86960.192381999994</v>
      </c>
      <c r="E19" s="106">
        <v>5230.5597760000001</v>
      </c>
      <c r="F19" s="106">
        <v>78295.540991999995</v>
      </c>
      <c r="G19" s="106">
        <v>1374.1346209999999</v>
      </c>
      <c r="H19" s="106">
        <v>74996.217386000004</v>
      </c>
      <c r="I19" s="107">
        <f t="shared" si="0"/>
        <v>94.133955998890244</v>
      </c>
      <c r="J19" s="38"/>
      <c r="K19" s="38"/>
      <c r="L19" s="39"/>
    </row>
    <row r="20" spans="2:12" s="5" customFormat="1">
      <c r="D20" s="335"/>
      <c r="E20" s="335"/>
      <c r="F20" s="335"/>
      <c r="G20" s="335"/>
      <c r="H20" s="335"/>
      <c r="I20" s="335"/>
      <c r="J20" s="38"/>
      <c r="K20" s="38"/>
      <c r="L20" s="39"/>
    </row>
    <row r="21" spans="2:12" s="5" customFormat="1">
      <c r="D21" s="148"/>
      <c r="E21" s="148"/>
      <c r="F21" s="148"/>
      <c r="G21" s="148"/>
      <c r="H21" s="148"/>
      <c r="I21" s="148"/>
      <c r="J21" s="38"/>
      <c r="K21" s="38"/>
      <c r="L21" s="39"/>
    </row>
    <row r="22" spans="2:12" s="38" customFormat="1">
      <c r="C22" s="109"/>
      <c r="D22" s="38" t="s">
        <v>160</v>
      </c>
      <c r="E22" s="38" t="s">
        <v>161</v>
      </c>
      <c r="F22" s="38" t="s">
        <v>162</v>
      </c>
      <c r="G22" s="38" t="s">
        <v>163</v>
      </c>
      <c r="H22" s="38" t="s">
        <v>164</v>
      </c>
      <c r="I22" s="38" t="s">
        <v>231</v>
      </c>
    </row>
    <row r="23" spans="2:12" s="39" customFormat="1" ht="12.75" customHeight="1">
      <c r="C23" s="815"/>
      <c r="D23" s="1256" t="s">
        <v>433</v>
      </c>
      <c r="E23" s="1256"/>
      <c r="F23" s="1256" t="s">
        <v>434</v>
      </c>
      <c r="G23" s="1256"/>
      <c r="H23" s="1257" t="s">
        <v>435</v>
      </c>
      <c r="I23" s="1257"/>
      <c r="J23" s="38"/>
      <c r="K23" s="38"/>
    </row>
    <row r="24" spans="2:12" s="157" customFormat="1" ht="12.75" customHeight="1">
      <c r="B24" s="158"/>
      <c r="C24" s="159" t="s">
        <v>436</v>
      </c>
      <c r="D24" s="159"/>
      <c r="E24" s="159"/>
      <c r="F24" s="159"/>
      <c r="G24" s="159"/>
      <c r="H24" s="159"/>
      <c r="I24" s="159"/>
    </row>
    <row r="25" spans="2:12" s="38" customFormat="1">
      <c r="B25" s="37"/>
      <c r="C25" s="410" t="s">
        <v>289</v>
      </c>
      <c r="D25" s="100" t="s">
        <v>437</v>
      </c>
      <c r="E25" s="100" t="s">
        <v>280</v>
      </c>
      <c r="F25" s="100" t="s">
        <v>437</v>
      </c>
      <c r="G25" s="100" t="s">
        <v>438</v>
      </c>
      <c r="H25" s="150" t="s">
        <v>422</v>
      </c>
      <c r="I25" s="150" t="s">
        <v>439</v>
      </c>
      <c r="L25" s="39"/>
    </row>
    <row r="26" spans="2:12" s="5" customFormat="1">
      <c r="B26" s="76">
        <v>1</v>
      </c>
      <c r="C26" s="14" t="s">
        <v>440</v>
      </c>
      <c r="D26" s="101">
        <v>17655.824644</v>
      </c>
      <c r="E26" s="50"/>
      <c r="F26" s="101">
        <v>17655.824644</v>
      </c>
      <c r="G26" s="50"/>
      <c r="H26" s="816">
        <v>14147.311637999999</v>
      </c>
      <c r="I26" s="102">
        <f>H26/SUM(F26:G26)*100</f>
        <v>80.128297166837214</v>
      </c>
      <c r="J26" s="38"/>
      <c r="K26" s="38"/>
      <c r="L26" s="39"/>
    </row>
    <row r="27" spans="2:12" s="5" customFormat="1">
      <c r="B27" s="76">
        <v>6</v>
      </c>
      <c r="C27" s="110" t="s">
        <v>441</v>
      </c>
      <c r="D27" s="101">
        <v>9981.0651409999991</v>
      </c>
      <c r="E27" s="50">
        <v>1.3630949999999999</v>
      </c>
      <c r="F27" s="101">
        <v>8198.7735570000004</v>
      </c>
      <c r="G27" s="50">
        <v>31.135169999999999</v>
      </c>
      <c r="H27" s="50">
        <v>539.33549100000005</v>
      </c>
      <c r="I27" s="102">
        <f t="shared" ref="I27:I36" si="1">H27/SUM(F27:G27)*100</f>
        <v>6.5533593250019049</v>
      </c>
      <c r="J27" s="38"/>
      <c r="K27" s="38"/>
      <c r="L27" s="39"/>
    </row>
    <row r="28" spans="2:12" s="5" customFormat="1">
      <c r="B28" s="76">
        <v>7</v>
      </c>
      <c r="C28" s="110" t="s">
        <v>442</v>
      </c>
      <c r="D28" s="101">
        <v>8419.5996099999993</v>
      </c>
      <c r="E28" s="50">
        <v>2734.561956</v>
      </c>
      <c r="F28" s="101">
        <v>6591.7331020000001</v>
      </c>
      <c r="G28" s="50">
        <v>817.71874400000002</v>
      </c>
      <c r="H28" s="50">
        <v>6749.3112739999997</v>
      </c>
      <c r="I28" s="102">
        <f t="shared" si="1"/>
        <v>91.090561276049357</v>
      </c>
      <c r="J28" s="38"/>
      <c r="K28" s="38"/>
      <c r="L28" s="39"/>
    </row>
    <row r="29" spans="2:12" s="5" customFormat="1">
      <c r="B29" s="76">
        <v>8</v>
      </c>
      <c r="C29" s="110" t="s">
        <v>443</v>
      </c>
      <c r="D29" s="101">
        <v>25101.180958000001</v>
      </c>
      <c r="E29" s="50">
        <v>3740.9472430000001</v>
      </c>
      <c r="F29" s="101">
        <v>20625.784780999998</v>
      </c>
      <c r="G29" s="50">
        <v>1077.189404</v>
      </c>
      <c r="H29" s="50">
        <v>15523.451948</v>
      </c>
      <c r="I29" s="102">
        <f t="shared" si="1"/>
        <v>71.52684150879665</v>
      </c>
      <c r="J29" s="38"/>
      <c r="K29" s="38"/>
      <c r="L29" s="39"/>
    </row>
    <row r="30" spans="2:12" s="5" customFormat="1">
      <c r="B30" s="76">
        <v>9</v>
      </c>
      <c r="C30" s="110" t="s">
        <v>444</v>
      </c>
      <c r="D30" s="101">
        <v>6737.1756599999999</v>
      </c>
      <c r="E30" s="50">
        <v>213.48761300000001</v>
      </c>
      <c r="F30" s="101">
        <v>6737.1756599999999</v>
      </c>
      <c r="G30" s="50">
        <v>106.74380600000001</v>
      </c>
      <c r="H30" s="50">
        <v>2223.9597690000001</v>
      </c>
      <c r="I30" s="102">
        <f t="shared" si="1"/>
        <v>32.495411146323974</v>
      </c>
      <c r="J30" s="38"/>
      <c r="K30" s="38"/>
      <c r="L30" s="39"/>
    </row>
    <row r="31" spans="2:12" s="5" customFormat="1">
      <c r="B31" s="76">
        <v>10</v>
      </c>
      <c r="C31" s="110" t="s">
        <v>445</v>
      </c>
      <c r="D31" s="101">
        <v>98.620707999999993</v>
      </c>
      <c r="E31" s="50">
        <v>2.974364</v>
      </c>
      <c r="F31" s="101">
        <v>92.898366999999993</v>
      </c>
      <c r="G31" s="50">
        <v>0.84684599999999999</v>
      </c>
      <c r="H31" s="50">
        <v>126.53604799999999</v>
      </c>
      <c r="I31" s="102">
        <f t="shared" si="1"/>
        <v>134.97867672453847</v>
      </c>
      <c r="J31" s="38"/>
      <c r="K31" s="38"/>
      <c r="L31" s="39"/>
    </row>
    <row r="32" spans="2:12" s="5" customFormat="1">
      <c r="B32" s="76">
        <v>11</v>
      </c>
      <c r="C32" s="110" t="s">
        <v>446</v>
      </c>
      <c r="D32" s="101">
        <v>578.711682</v>
      </c>
      <c r="E32" s="50"/>
      <c r="F32" s="101">
        <v>578.711682</v>
      </c>
      <c r="G32" s="50"/>
      <c r="H32" s="50">
        <v>868.06752300000005</v>
      </c>
      <c r="I32" s="102">
        <f t="shared" si="1"/>
        <v>150</v>
      </c>
      <c r="J32" s="38"/>
      <c r="K32" s="38"/>
      <c r="L32" s="39"/>
    </row>
    <row r="33" spans="2:12" s="5" customFormat="1">
      <c r="B33" s="76">
        <v>14</v>
      </c>
      <c r="C33" s="110" t="s">
        <v>447</v>
      </c>
      <c r="D33" s="101">
        <v>1539.5087269999999</v>
      </c>
      <c r="E33" s="50"/>
      <c r="F33" s="101">
        <v>1539.5087269999999</v>
      </c>
      <c r="G33" s="50"/>
      <c r="H33" s="50">
        <v>1539.5087269999999</v>
      </c>
      <c r="I33" s="102">
        <f t="shared" si="1"/>
        <v>100</v>
      </c>
      <c r="J33" s="38"/>
      <c r="K33" s="38"/>
      <c r="L33" s="39"/>
    </row>
    <row r="34" spans="2:12" s="5" customFormat="1" ht="14.25">
      <c r="B34" s="76">
        <v>15</v>
      </c>
      <c r="C34" s="730" t="s">
        <v>451</v>
      </c>
      <c r="D34" s="101">
        <v>15341.800498000001</v>
      </c>
      <c r="E34" s="50"/>
      <c r="F34" s="101">
        <v>15341.800498000001</v>
      </c>
      <c r="G34" s="50"/>
      <c r="H34" s="50">
        <v>28991.760681</v>
      </c>
      <c r="I34" s="102">
        <f t="shared" si="1"/>
        <v>188.97234835493686</v>
      </c>
      <c r="J34" s="38"/>
      <c r="K34" s="38"/>
      <c r="L34" s="39"/>
    </row>
    <row r="35" spans="2:12" s="5" customFormat="1" ht="14.25">
      <c r="B35" s="76">
        <v>16</v>
      </c>
      <c r="C35" s="731" t="s">
        <v>452</v>
      </c>
      <c r="D35" s="103">
        <v>16489.93476</v>
      </c>
      <c r="E35" s="104"/>
      <c r="F35" s="103">
        <v>16489.93476</v>
      </c>
      <c r="G35" s="104"/>
      <c r="H35" s="104">
        <v>14191.403389999999</v>
      </c>
      <c r="I35" s="105">
        <f t="shared" si="1"/>
        <v>86.061003858089251</v>
      </c>
      <c r="J35" s="38"/>
      <c r="K35" s="38"/>
      <c r="L35" s="39"/>
    </row>
    <row r="36" spans="2:12" s="5" customFormat="1">
      <c r="B36" s="151">
        <v>17</v>
      </c>
      <c r="C36" s="152" t="s">
        <v>450</v>
      </c>
      <c r="D36" s="106">
        <v>101943.422387</v>
      </c>
      <c r="E36" s="106">
        <v>6693.3342709999997</v>
      </c>
      <c r="F36" s="106">
        <v>93852.145778999999</v>
      </c>
      <c r="G36" s="106">
        <v>2033.633971</v>
      </c>
      <c r="H36" s="106">
        <v>84900.646491000007</v>
      </c>
      <c r="I36" s="107">
        <f t="shared" si="1"/>
        <v>88.543522003323972</v>
      </c>
      <c r="J36" s="38"/>
      <c r="K36" s="38"/>
      <c r="L36" s="39"/>
    </row>
    <row r="37" spans="2:12" s="5" customFormat="1">
      <c r="D37" s="98"/>
      <c r="E37" s="98"/>
      <c r="F37" s="98"/>
      <c r="G37" s="98"/>
      <c r="H37" s="98"/>
      <c r="I37" s="98"/>
    </row>
    <row r="38" spans="2:12" s="1" customFormat="1" ht="16.5" customHeight="1">
      <c r="B38" s="49"/>
      <c r="C38" s="767" t="s">
        <v>453</v>
      </c>
      <c r="D38" s="726"/>
      <c r="E38" s="181"/>
      <c r="F38" s="181"/>
      <c r="G38" s="181"/>
      <c r="H38" s="181"/>
      <c r="I38" s="181"/>
    </row>
    <row r="39" spans="2:12" s="1" customFormat="1" ht="16.5" customHeight="1">
      <c r="B39" s="727"/>
      <c r="C39" s="768" t="s">
        <v>454</v>
      </c>
      <c r="D39" s="654"/>
      <c r="E39" s="654"/>
      <c r="F39" s="654"/>
      <c r="G39" s="654"/>
      <c r="H39" s="654"/>
      <c r="I39" s="654"/>
    </row>
    <row r="40" spans="2:12" s="1" customFormat="1"/>
    <row r="41" spans="2:12" s="1" customFormat="1">
      <c r="C41" s="4" t="s">
        <v>290</v>
      </c>
    </row>
    <row r="42" spans="2:12" s="1" customFormat="1">
      <c r="C42" s="334" t="s">
        <v>455</v>
      </c>
    </row>
    <row r="43" spans="2:12" s="1" customFormat="1"/>
    <row r="44" spans="2:12" s="1" customFormat="1"/>
    <row r="45" spans="2:12" s="1" customFormat="1"/>
    <row r="46" spans="2:12" s="1" customFormat="1"/>
    <row r="47" spans="2:12" s="1" customFormat="1"/>
    <row r="48" spans="2:12"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sheetData>
  <mergeCells count="6">
    <mergeCell ref="D6:E6"/>
    <mergeCell ref="F6:G6"/>
    <mergeCell ref="H6:I6"/>
    <mergeCell ref="D23:E23"/>
    <mergeCell ref="F23:G23"/>
    <mergeCell ref="H23:I23"/>
  </mergeCells>
  <pageMargins left="0.70866141732283472" right="0.70866141732283472" top="0.78740157480314965" bottom="0.78740157480314965" header="0.31496062992125984" footer="0.31496062992125984"/>
  <pageSetup paperSize="9" scale="54" orientation="landscape" r:id="rId1"/>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0AE4-4BC6-40B1-BAAF-CBFB6F85BBA1}">
  <sheetPr codeName="Sheet19">
    <pageSetUpPr fitToPage="1"/>
  </sheetPr>
  <dimension ref="A1:O69"/>
  <sheetViews>
    <sheetView zoomScaleNormal="100" workbookViewId="0">
      <selection activeCell="A2" sqref="A2"/>
    </sheetView>
  </sheetViews>
  <sheetFormatPr defaultColWidth="22.7109375" defaultRowHeight="12.75"/>
  <cols>
    <col min="1" max="1" width="6.7109375" style="41" customWidth="1"/>
    <col min="2" max="2" width="8" style="41" customWidth="1"/>
    <col min="3" max="3" width="61.42578125" style="1" customWidth="1"/>
    <col min="4" max="15" width="15.140625" style="1" customWidth="1"/>
    <col min="16" max="16384" width="22.7109375" style="1"/>
  </cols>
  <sheetData>
    <row r="1" spans="1:15" ht="12.75" customHeight="1">
      <c r="A1" s="22" t="s">
        <v>1284</v>
      </c>
      <c r="B1" s="1"/>
    </row>
    <row r="2" spans="1:15" ht="12.75" customHeight="1">
      <c r="A2" s="22"/>
      <c r="B2" s="1"/>
    </row>
    <row r="3" spans="1:15" ht="12.75" customHeight="1">
      <c r="A3" s="4"/>
      <c r="B3" s="4" t="s">
        <v>149</v>
      </c>
    </row>
    <row r="4" spans="1:15" ht="12.75" customHeight="1">
      <c r="A4" s="1"/>
      <c r="B4" s="1"/>
    </row>
    <row r="5" spans="1:15" s="39" customFormat="1" ht="12.75" customHeight="1">
      <c r="A5" s="38"/>
      <c r="B5" s="38"/>
      <c r="C5" s="38"/>
      <c r="D5" s="38" t="s">
        <v>160</v>
      </c>
      <c r="E5" s="38" t="s">
        <v>161</v>
      </c>
      <c r="F5" s="38" t="s">
        <v>164</v>
      </c>
      <c r="G5" s="38" t="s">
        <v>231</v>
      </c>
      <c r="H5" s="38" t="s">
        <v>232</v>
      </c>
      <c r="I5" s="38" t="s">
        <v>234</v>
      </c>
      <c r="J5" s="38" t="s">
        <v>318</v>
      </c>
      <c r="K5" s="38" t="s">
        <v>235</v>
      </c>
      <c r="L5" s="38" t="s">
        <v>236</v>
      </c>
      <c r="M5" s="38" t="s">
        <v>239</v>
      </c>
      <c r="N5" s="38" t="s">
        <v>456</v>
      </c>
      <c r="O5" s="38" t="s">
        <v>457</v>
      </c>
    </row>
    <row r="6" spans="1:15" s="39" customFormat="1" ht="31.5" customHeight="1">
      <c r="C6" s="817" t="s">
        <v>436</v>
      </c>
      <c r="D6" s="1258" t="s">
        <v>458</v>
      </c>
      <c r="E6" s="1259"/>
      <c r="F6" s="1259"/>
      <c r="G6" s="1259"/>
      <c r="H6" s="1259"/>
      <c r="I6" s="1259"/>
      <c r="J6" s="1259"/>
      <c r="K6" s="1259"/>
      <c r="L6" s="1259"/>
      <c r="M6" s="1260"/>
      <c r="N6" s="818" t="s">
        <v>288</v>
      </c>
      <c r="O6" s="818" t="s">
        <v>459</v>
      </c>
    </row>
    <row r="7" spans="1:15" s="38" customFormat="1" ht="27.75" customHeight="1">
      <c r="A7" s="39"/>
      <c r="B7" s="37"/>
      <c r="C7" s="411" t="s">
        <v>240</v>
      </c>
      <c r="D7" s="819">
        <v>0</v>
      </c>
      <c r="E7" s="820">
        <v>0.02</v>
      </c>
      <c r="F7" s="820">
        <v>0.2</v>
      </c>
      <c r="G7" s="820">
        <v>0.35</v>
      </c>
      <c r="H7" s="820">
        <v>0.5</v>
      </c>
      <c r="I7" s="820">
        <v>0.75</v>
      </c>
      <c r="J7" s="818">
        <v>1</v>
      </c>
      <c r="K7" s="818">
        <v>1.5</v>
      </c>
      <c r="L7" s="818">
        <v>2.5</v>
      </c>
      <c r="M7" s="818" t="s">
        <v>460</v>
      </c>
      <c r="N7" s="818"/>
      <c r="O7" s="818"/>
    </row>
    <row r="8" spans="1:15" s="5" customFormat="1" ht="12.75" customHeight="1">
      <c r="A8" s="76"/>
      <c r="B8" s="76">
        <v>1</v>
      </c>
      <c r="C8" s="14" t="s">
        <v>440</v>
      </c>
      <c r="D8" s="154">
        <v>1490.6190839999999</v>
      </c>
      <c r="E8" s="154"/>
      <c r="F8" s="154"/>
      <c r="G8" s="154"/>
      <c r="H8" s="154"/>
      <c r="I8" s="154"/>
      <c r="J8" s="154">
        <v>4896.5225309999996</v>
      </c>
      <c r="K8" s="154">
        <v>1162.6338209999999</v>
      </c>
      <c r="L8" s="154"/>
      <c r="M8" s="154"/>
      <c r="N8" s="154">
        <v>7549.7754359999999</v>
      </c>
      <c r="O8" s="154"/>
    </row>
    <row r="9" spans="1:15" s="5" customFormat="1" ht="12.75" customHeight="1">
      <c r="B9" s="76">
        <v>6</v>
      </c>
      <c r="C9" s="110" t="s">
        <v>441</v>
      </c>
      <c r="D9" s="154"/>
      <c r="E9" s="154">
        <v>2098.0266919999999</v>
      </c>
      <c r="F9" s="154">
        <v>718.84858399999996</v>
      </c>
      <c r="G9" s="154"/>
      <c r="H9" s="154">
        <v>4.4796889999999996</v>
      </c>
      <c r="I9" s="154"/>
      <c r="J9" s="154">
        <v>1.8890000000000001E-3</v>
      </c>
      <c r="K9" s="154">
        <v>2.1635960000000001</v>
      </c>
      <c r="L9" s="154"/>
      <c r="M9" s="154"/>
      <c r="N9" s="154">
        <v>2823.5204499999995</v>
      </c>
      <c r="O9" s="154">
        <v>2550.339297</v>
      </c>
    </row>
    <row r="10" spans="1:15" s="5" customFormat="1" ht="12.75" customHeight="1">
      <c r="B10" s="76">
        <v>7</v>
      </c>
      <c r="C10" s="110" t="s">
        <v>442</v>
      </c>
      <c r="D10" s="154"/>
      <c r="E10" s="154"/>
      <c r="F10" s="154">
        <v>1.7127049999999999</v>
      </c>
      <c r="G10" s="154"/>
      <c r="H10" s="154">
        <v>305.91585400000002</v>
      </c>
      <c r="I10" s="154"/>
      <c r="J10" s="154">
        <v>6534.6090270000004</v>
      </c>
      <c r="K10" s="154">
        <v>112.152063</v>
      </c>
      <c r="L10" s="154"/>
      <c r="M10" s="154"/>
      <c r="N10" s="154">
        <v>6954.3896490000006</v>
      </c>
      <c r="O10" s="154">
        <v>6879.9203349999998</v>
      </c>
    </row>
    <row r="11" spans="1:15" s="5" customFormat="1" ht="12.75" customHeight="1">
      <c r="B11" s="76">
        <v>8</v>
      </c>
      <c r="C11" s="110" t="s">
        <v>443</v>
      </c>
      <c r="D11" s="154"/>
      <c r="E11" s="154"/>
      <c r="F11" s="154">
        <v>10.885539</v>
      </c>
      <c r="G11" s="154"/>
      <c r="H11" s="154"/>
      <c r="I11" s="154">
        <v>20342.862991000002</v>
      </c>
      <c r="J11" s="154"/>
      <c r="K11" s="154"/>
      <c r="L11" s="154"/>
      <c r="M11" s="154"/>
      <c r="N11" s="154">
        <v>20353.748530000001</v>
      </c>
      <c r="O11" s="154">
        <v>20353.748530000001</v>
      </c>
    </row>
    <row r="12" spans="1:15" s="5" customFormat="1" ht="12.75" customHeight="1">
      <c r="B12" s="76">
        <v>9</v>
      </c>
      <c r="C12" s="110" t="s">
        <v>444</v>
      </c>
      <c r="D12" s="154"/>
      <c r="E12" s="154"/>
      <c r="F12" s="154"/>
      <c r="G12" s="154">
        <v>7584.4439469999998</v>
      </c>
      <c r="H12" s="154"/>
      <c r="I12" s="154"/>
      <c r="J12" s="154"/>
      <c r="K12" s="154"/>
      <c r="L12" s="154"/>
      <c r="M12" s="154"/>
      <c r="N12" s="154">
        <v>7584.4439469999998</v>
      </c>
      <c r="O12" s="154">
        <v>7584.4439469999998</v>
      </c>
    </row>
    <row r="13" spans="1:15" s="5" customFormat="1" ht="12.75" customHeight="1">
      <c r="B13" s="76">
        <v>10</v>
      </c>
      <c r="C13" s="110" t="s">
        <v>445</v>
      </c>
      <c r="D13" s="154"/>
      <c r="E13" s="154"/>
      <c r="F13" s="154"/>
      <c r="G13" s="154"/>
      <c r="H13" s="154"/>
      <c r="I13" s="154"/>
      <c r="J13" s="154">
        <v>26.874693000000001</v>
      </c>
      <c r="K13" s="154">
        <v>63.374487999999999</v>
      </c>
      <c r="L13" s="154"/>
      <c r="M13" s="154"/>
      <c r="N13" s="154">
        <v>90.249180999999993</v>
      </c>
      <c r="O13" s="154">
        <v>90.249179999999996</v>
      </c>
    </row>
    <row r="14" spans="1:15" s="5" customFormat="1" ht="12.75" customHeight="1">
      <c r="B14" s="76">
        <v>11</v>
      </c>
      <c r="C14" s="110" t="s">
        <v>446</v>
      </c>
      <c r="D14" s="154"/>
      <c r="E14" s="154"/>
      <c r="F14" s="154"/>
      <c r="G14" s="154"/>
      <c r="H14" s="154"/>
      <c r="I14" s="154"/>
      <c r="J14" s="154"/>
      <c r="K14" s="154">
        <v>343.43833999999998</v>
      </c>
      <c r="L14" s="154"/>
      <c r="M14" s="154"/>
      <c r="N14" s="154">
        <v>343.43833999999998</v>
      </c>
      <c r="O14" s="154">
        <v>343.43833999999998</v>
      </c>
    </row>
    <row r="15" spans="1:15" s="5" customFormat="1" ht="12.75" customHeight="1">
      <c r="B15" s="76">
        <v>14</v>
      </c>
      <c r="C15" s="153" t="s">
        <v>447</v>
      </c>
      <c r="D15" s="154"/>
      <c r="E15" s="154"/>
      <c r="F15" s="154"/>
      <c r="G15" s="154"/>
      <c r="H15" s="154"/>
      <c r="I15" s="154"/>
      <c r="J15" s="154">
        <v>1627.6022009999999</v>
      </c>
      <c r="K15" s="154"/>
      <c r="L15" s="154"/>
      <c r="M15" s="154"/>
      <c r="N15" s="154">
        <v>1627.6022009999999</v>
      </c>
      <c r="O15" s="154">
        <v>1627.6022009999999</v>
      </c>
    </row>
    <row r="16" spans="1:15" s="5" customFormat="1" ht="12.75" customHeight="1">
      <c r="B16" s="76">
        <v>15</v>
      </c>
      <c r="C16" s="734" t="s">
        <v>448</v>
      </c>
      <c r="D16" s="154"/>
      <c r="E16" s="154"/>
      <c r="F16" s="154"/>
      <c r="G16" s="154"/>
      <c r="H16" s="154"/>
      <c r="I16" s="154"/>
      <c r="J16" s="154">
        <v>5539.8373320000001</v>
      </c>
      <c r="K16" s="154"/>
      <c r="L16" s="154">
        <v>9540.4224549999999</v>
      </c>
      <c r="M16" s="154"/>
      <c r="N16" s="154">
        <v>15080.259786999999</v>
      </c>
      <c r="O16" s="154">
        <v>15080.259786000001</v>
      </c>
    </row>
    <row r="17" spans="1:15" s="5" customFormat="1" ht="12.75" customHeight="1">
      <c r="B17" s="76">
        <v>16</v>
      </c>
      <c r="C17" s="735" t="s">
        <v>449</v>
      </c>
      <c r="D17" s="155">
        <v>3585.1627800000001</v>
      </c>
      <c r="E17" s="155"/>
      <c r="F17" s="155">
        <v>1609.931472</v>
      </c>
      <c r="G17" s="155"/>
      <c r="H17" s="155">
        <v>273.81440300000003</v>
      </c>
      <c r="I17" s="155"/>
      <c r="J17" s="155">
        <v>11400.027817</v>
      </c>
      <c r="K17" s="155"/>
      <c r="L17" s="155">
        <v>393.31161900000001</v>
      </c>
      <c r="M17" s="155"/>
      <c r="N17" s="155">
        <v>17262.248091000001</v>
      </c>
      <c r="O17" s="155">
        <v>17262.248091000001</v>
      </c>
    </row>
    <row r="18" spans="1:15" s="8" customFormat="1" ht="12.75" customHeight="1">
      <c r="A18" s="5"/>
      <c r="B18" s="76">
        <v>17</v>
      </c>
      <c r="C18" s="37" t="s">
        <v>450</v>
      </c>
      <c r="D18" s="156">
        <f>SUM(D8:D17)</f>
        <v>5075.7818640000005</v>
      </c>
      <c r="E18" s="156">
        <f t="shared" ref="E18:O18" si="0">SUM(E8:E17)</f>
        <v>2098.0266919999999</v>
      </c>
      <c r="F18" s="156">
        <f t="shared" si="0"/>
        <v>2341.3782999999999</v>
      </c>
      <c r="G18" s="156">
        <f t="shared" si="0"/>
        <v>7584.4439469999998</v>
      </c>
      <c r="H18" s="156">
        <f t="shared" si="0"/>
        <v>584.20994600000006</v>
      </c>
      <c r="I18" s="156">
        <f t="shared" si="0"/>
        <v>20342.862991000002</v>
      </c>
      <c r="J18" s="156">
        <f t="shared" si="0"/>
        <v>30025.475489999997</v>
      </c>
      <c r="K18" s="156">
        <f t="shared" si="0"/>
        <v>1683.7623079999998</v>
      </c>
      <c r="L18" s="156">
        <f t="shared" si="0"/>
        <v>9933.734074</v>
      </c>
      <c r="M18" s="156"/>
      <c r="N18" s="156">
        <f t="shared" si="0"/>
        <v>79669.675612000006</v>
      </c>
      <c r="O18" s="156">
        <f t="shared" si="0"/>
        <v>71772.24970700001</v>
      </c>
    </row>
    <row r="19" spans="1:15" s="5" customFormat="1" ht="12.75" customHeight="1">
      <c r="B19" s="151"/>
      <c r="D19" s="266"/>
      <c r="E19" s="266"/>
      <c r="F19" s="266"/>
      <c r="G19" s="266"/>
      <c r="H19" s="266"/>
      <c r="I19" s="266"/>
      <c r="J19" s="266"/>
      <c r="K19" s="266"/>
      <c r="L19" s="266"/>
      <c r="M19" s="266"/>
      <c r="N19" s="266"/>
      <c r="O19" s="266"/>
    </row>
    <row r="20" spans="1:15" ht="12.75" customHeight="1">
      <c r="A20" s="5"/>
      <c r="B20" s="99"/>
      <c r="C20" s="146"/>
      <c r="D20" s="99"/>
      <c r="E20" s="99"/>
      <c r="F20" s="99"/>
      <c r="G20" s="99"/>
      <c r="H20" s="99"/>
      <c r="I20" s="99"/>
      <c r="J20" s="99"/>
      <c r="K20" s="99"/>
      <c r="L20" s="99"/>
      <c r="M20" s="99"/>
      <c r="N20" s="99"/>
      <c r="O20" s="99"/>
    </row>
    <row r="21" spans="1:15" s="39" customFormat="1" ht="12.75" customHeight="1">
      <c r="A21" s="38"/>
      <c r="B21" s="38"/>
      <c r="C21" s="38"/>
      <c r="D21" s="38" t="s">
        <v>160</v>
      </c>
      <c r="E21" s="38" t="s">
        <v>161</v>
      </c>
      <c r="F21" s="38" t="s">
        <v>164</v>
      </c>
      <c r="G21" s="38" t="s">
        <v>231</v>
      </c>
      <c r="H21" s="38" t="s">
        <v>232</v>
      </c>
      <c r="I21" s="38" t="s">
        <v>234</v>
      </c>
      <c r="J21" s="38" t="s">
        <v>318</v>
      </c>
      <c r="K21" s="38" t="s">
        <v>235</v>
      </c>
      <c r="L21" s="38" t="s">
        <v>236</v>
      </c>
      <c r="M21" s="38" t="s">
        <v>239</v>
      </c>
      <c r="N21" s="38" t="s">
        <v>456</v>
      </c>
      <c r="O21" s="38" t="s">
        <v>457</v>
      </c>
    </row>
    <row r="22" spans="1:15" s="39" customFormat="1" ht="31.5" customHeight="1">
      <c r="C22" s="817" t="s">
        <v>436</v>
      </c>
      <c r="D22" s="1258" t="s">
        <v>458</v>
      </c>
      <c r="E22" s="1259"/>
      <c r="F22" s="1259"/>
      <c r="G22" s="1259"/>
      <c r="H22" s="1259"/>
      <c r="I22" s="1259"/>
      <c r="J22" s="1259"/>
      <c r="K22" s="1259"/>
      <c r="L22" s="1259"/>
      <c r="M22" s="1260"/>
      <c r="N22" s="818" t="s">
        <v>288</v>
      </c>
      <c r="O22" s="818" t="s">
        <v>459</v>
      </c>
    </row>
    <row r="23" spans="1:15" s="38" customFormat="1" ht="27.75" customHeight="1">
      <c r="A23" s="39"/>
      <c r="B23" s="37"/>
      <c r="C23" s="411" t="s">
        <v>289</v>
      </c>
      <c r="D23" s="819">
        <v>0</v>
      </c>
      <c r="E23" s="820">
        <v>0.02</v>
      </c>
      <c r="F23" s="820">
        <v>0.2</v>
      </c>
      <c r="G23" s="820">
        <v>0.35</v>
      </c>
      <c r="H23" s="820">
        <v>0.5</v>
      </c>
      <c r="I23" s="820">
        <v>0.75</v>
      </c>
      <c r="J23" s="818">
        <v>1</v>
      </c>
      <c r="K23" s="818">
        <v>1.5</v>
      </c>
      <c r="L23" s="818">
        <v>2.5</v>
      </c>
      <c r="M23" s="818" t="s">
        <v>460</v>
      </c>
      <c r="N23" s="818"/>
      <c r="O23" s="818"/>
    </row>
    <row r="24" spans="1:15" s="5" customFormat="1" ht="12.75" customHeight="1">
      <c r="A24" s="76"/>
      <c r="B24" s="76">
        <v>1</v>
      </c>
      <c r="C24" s="14" t="s">
        <v>440</v>
      </c>
      <c r="D24" s="154">
        <v>3773.0279930000002</v>
      </c>
      <c r="E24" s="154"/>
      <c r="F24" s="154"/>
      <c r="G24" s="154"/>
      <c r="H24" s="154"/>
      <c r="I24" s="154"/>
      <c r="J24" s="154">
        <v>13353.766675000001</v>
      </c>
      <c r="K24" s="154">
        <v>529.02997600000003</v>
      </c>
      <c r="L24" s="154"/>
      <c r="M24" s="154"/>
      <c r="N24" s="154">
        <v>17655.824644</v>
      </c>
      <c r="O24" s="154"/>
    </row>
    <row r="25" spans="1:15" s="5" customFormat="1" ht="12.75" customHeight="1">
      <c r="B25" s="76">
        <v>6</v>
      </c>
      <c r="C25" s="110" t="s">
        <v>441</v>
      </c>
      <c r="D25" s="154"/>
      <c r="E25" s="154">
        <v>6463.7481390000003</v>
      </c>
      <c r="F25" s="154">
        <v>1716.131474</v>
      </c>
      <c r="G25" s="154"/>
      <c r="H25" s="154">
        <v>8.2094389999999997</v>
      </c>
      <c r="I25" s="154"/>
      <c r="J25" s="154"/>
      <c r="K25" s="154">
        <v>41.819676000000001</v>
      </c>
      <c r="L25" s="154"/>
      <c r="M25" s="154"/>
      <c r="N25" s="154">
        <v>8229.9087280000003</v>
      </c>
      <c r="O25" s="154">
        <v>3655.065435</v>
      </c>
    </row>
    <row r="26" spans="1:15" s="5" customFormat="1" ht="12.75" customHeight="1">
      <c r="B26" s="76">
        <v>7</v>
      </c>
      <c r="C26" s="110" t="s">
        <v>442</v>
      </c>
      <c r="D26" s="154"/>
      <c r="E26" s="154"/>
      <c r="F26" s="154">
        <v>1.1015440000000001</v>
      </c>
      <c r="G26" s="154"/>
      <c r="H26" s="154">
        <v>810.95916699999998</v>
      </c>
      <c r="I26" s="154"/>
      <c r="J26" s="154">
        <v>6489.9511869999997</v>
      </c>
      <c r="K26" s="154">
        <v>107.439948</v>
      </c>
      <c r="L26" s="154"/>
      <c r="M26" s="154"/>
      <c r="N26" s="154">
        <v>7409.4518459999999</v>
      </c>
      <c r="O26" s="154">
        <v>7327.1074310000004</v>
      </c>
    </row>
    <row r="27" spans="1:15" s="5" customFormat="1" ht="12.75" customHeight="1">
      <c r="B27" s="76">
        <v>8</v>
      </c>
      <c r="C27" s="110" t="s">
        <v>443</v>
      </c>
      <c r="D27" s="154"/>
      <c r="E27" s="154"/>
      <c r="F27" s="154"/>
      <c r="G27" s="154"/>
      <c r="H27" s="154"/>
      <c r="I27" s="154">
        <v>21702.974183999999</v>
      </c>
      <c r="J27" s="154"/>
      <c r="K27" s="154"/>
      <c r="L27" s="154"/>
      <c r="M27" s="154"/>
      <c r="N27" s="154">
        <v>21702.974183999999</v>
      </c>
      <c r="O27" s="154">
        <v>21702.974183999999</v>
      </c>
    </row>
    <row r="28" spans="1:15" s="5" customFormat="1" ht="12.75" customHeight="1">
      <c r="B28" s="76">
        <v>9</v>
      </c>
      <c r="C28" s="110" t="s">
        <v>444</v>
      </c>
      <c r="D28" s="154"/>
      <c r="E28" s="154"/>
      <c r="F28" s="154"/>
      <c r="G28" s="154">
        <v>6841.1994640000003</v>
      </c>
      <c r="H28" s="154">
        <v>2.7200030000000002</v>
      </c>
      <c r="I28" s="154"/>
      <c r="J28" s="154"/>
      <c r="K28" s="154"/>
      <c r="L28" s="154"/>
      <c r="M28" s="154"/>
      <c r="N28" s="154">
        <v>6843.9194669999997</v>
      </c>
      <c r="O28" s="154">
        <v>6843.9194660000003</v>
      </c>
    </row>
    <row r="29" spans="1:15" s="5" customFormat="1" ht="12.75" customHeight="1">
      <c r="B29" s="76">
        <v>10</v>
      </c>
      <c r="C29" s="110" t="s">
        <v>445</v>
      </c>
      <c r="D29" s="154"/>
      <c r="E29" s="154"/>
      <c r="F29" s="154"/>
      <c r="G29" s="154"/>
      <c r="H29" s="154"/>
      <c r="I29" s="154"/>
      <c r="J29" s="154">
        <v>28.163543000000001</v>
      </c>
      <c r="K29" s="154">
        <v>65.581670000000003</v>
      </c>
      <c r="L29" s="154"/>
      <c r="M29" s="154"/>
      <c r="N29" s="154">
        <v>93.745213000000007</v>
      </c>
      <c r="O29" s="154">
        <v>93.745211999999995</v>
      </c>
    </row>
    <row r="30" spans="1:15" s="5" customFormat="1" ht="12.75" customHeight="1">
      <c r="B30" s="76">
        <v>11</v>
      </c>
      <c r="C30" s="110" t="s">
        <v>446</v>
      </c>
      <c r="D30" s="154"/>
      <c r="E30" s="154"/>
      <c r="F30" s="154"/>
      <c r="G30" s="154"/>
      <c r="H30" s="154"/>
      <c r="I30" s="154"/>
      <c r="J30" s="154"/>
      <c r="K30" s="154">
        <v>578.711682</v>
      </c>
      <c r="L30" s="154"/>
      <c r="M30" s="154"/>
      <c r="N30" s="154">
        <v>578.711682</v>
      </c>
      <c r="O30" s="154">
        <v>578.711682</v>
      </c>
    </row>
    <row r="31" spans="1:15" s="5" customFormat="1" ht="12.75" customHeight="1">
      <c r="B31" s="76">
        <v>14</v>
      </c>
      <c r="C31" s="153" t="s">
        <v>447</v>
      </c>
      <c r="D31" s="154"/>
      <c r="E31" s="154"/>
      <c r="F31" s="154"/>
      <c r="G31" s="154"/>
      <c r="H31" s="154"/>
      <c r="I31" s="154"/>
      <c r="J31" s="154">
        <v>1539.5087269999999</v>
      </c>
      <c r="K31" s="154"/>
      <c r="L31" s="154"/>
      <c r="M31" s="154"/>
      <c r="N31" s="154">
        <v>1539.5087269999999</v>
      </c>
      <c r="O31" s="154">
        <v>1539.5087269999999</v>
      </c>
    </row>
    <row r="32" spans="1:15" s="5" customFormat="1" ht="12.75" customHeight="1">
      <c r="B32" s="76">
        <v>15</v>
      </c>
      <c r="C32" s="734" t="s">
        <v>448</v>
      </c>
      <c r="D32" s="154"/>
      <c r="E32" s="154"/>
      <c r="F32" s="154"/>
      <c r="G32" s="154"/>
      <c r="H32" s="154"/>
      <c r="I32" s="154"/>
      <c r="J32" s="154">
        <v>6241.8270430000002</v>
      </c>
      <c r="K32" s="154"/>
      <c r="L32" s="154">
        <v>9099.9734549999994</v>
      </c>
      <c r="M32" s="154"/>
      <c r="N32" s="154">
        <v>15341.800498000001</v>
      </c>
      <c r="O32" s="154">
        <v>15298.750093000001</v>
      </c>
    </row>
    <row r="33" spans="1:15" s="5" customFormat="1" ht="12.75" customHeight="1">
      <c r="B33" s="76">
        <v>16</v>
      </c>
      <c r="C33" s="735" t="s">
        <v>449</v>
      </c>
      <c r="D33" s="155">
        <v>2982.0182180000002</v>
      </c>
      <c r="E33" s="155"/>
      <c r="F33" s="155">
        <v>157.55627100000001</v>
      </c>
      <c r="G33" s="155"/>
      <c r="H33" s="155">
        <v>267.66902099999999</v>
      </c>
      <c r="I33" s="155"/>
      <c r="J33" s="155">
        <v>12325.427522</v>
      </c>
      <c r="K33" s="155"/>
      <c r="L33" s="155">
        <v>668.40409099999999</v>
      </c>
      <c r="M33" s="155">
        <v>88.859637000000006</v>
      </c>
      <c r="N33" s="155">
        <v>16489.93476</v>
      </c>
      <c r="O33" s="155">
        <v>16482.999986999999</v>
      </c>
    </row>
    <row r="34" spans="1:15" s="8" customFormat="1" ht="12.75" customHeight="1">
      <c r="A34" s="5"/>
      <c r="B34" s="76">
        <v>17</v>
      </c>
      <c r="C34" s="37" t="s">
        <v>450</v>
      </c>
      <c r="D34" s="156">
        <v>6755.0462120000002</v>
      </c>
      <c r="E34" s="156">
        <v>6463.7481390000003</v>
      </c>
      <c r="F34" s="156">
        <v>1874.7892890000001</v>
      </c>
      <c r="G34" s="156">
        <v>6841.1994640000003</v>
      </c>
      <c r="H34" s="156">
        <v>1089.55763</v>
      </c>
      <c r="I34" s="156">
        <v>21702.974183999999</v>
      </c>
      <c r="J34" s="156">
        <v>39978.644697000003</v>
      </c>
      <c r="K34" s="156">
        <v>1322.582952</v>
      </c>
      <c r="L34" s="156">
        <v>9768.3775459999997</v>
      </c>
      <c r="M34" s="156">
        <v>88.859637000000006</v>
      </c>
      <c r="N34" s="156">
        <v>95885.779750000002</v>
      </c>
      <c r="O34" s="156">
        <v>73522.782217</v>
      </c>
    </row>
    <row r="35" spans="1:15" ht="12.75" customHeight="1">
      <c r="A35" s="1"/>
      <c r="B35" s="49"/>
    </row>
    <row r="36" spans="1:15" ht="12.75" customHeight="1">
      <c r="A36" s="1"/>
      <c r="B36" s="727"/>
      <c r="C36" s="767" t="s">
        <v>461</v>
      </c>
      <c r="D36" s="728"/>
      <c r="E36" s="728"/>
      <c r="F36" s="728"/>
      <c r="G36" s="728"/>
      <c r="H36" s="728"/>
      <c r="I36" s="728"/>
      <c r="J36" s="728"/>
      <c r="K36" s="728"/>
      <c r="L36" s="728"/>
      <c r="M36" s="728"/>
      <c r="N36" s="728"/>
      <c r="O36" s="728"/>
    </row>
    <row r="37" spans="1:15" ht="12.75" customHeight="1">
      <c r="A37" s="1"/>
      <c r="B37" s="727"/>
      <c r="C37" s="768" t="s">
        <v>462</v>
      </c>
      <c r="D37" s="766"/>
      <c r="E37" s="766"/>
      <c r="F37" s="766"/>
      <c r="G37" s="766"/>
      <c r="H37" s="766"/>
      <c r="I37" s="766"/>
      <c r="J37" s="766"/>
      <c r="K37" s="766"/>
      <c r="L37" s="766"/>
      <c r="M37" s="766"/>
      <c r="N37" s="766"/>
      <c r="O37" s="766"/>
    </row>
    <row r="38" spans="1:15" ht="12.75" customHeight="1">
      <c r="A38" s="1"/>
      <c r="B38" s="1"/>
      <c r="C38" s="729"/>
      <c r="D38" s="729"/>
      <c r="E38" s="729"/>
      <c r="F38" s="729"/>
      <c r="G38" s="729"/>
      <c r="H38" s="729"/>
      <c r="I38" s="729"/>
      <c r="J38" s="729"/>
      <c r="K38" s="729"/>
      <c r="L38" s="729"/>
      <c r="M38" s="729"/>
      <c r="N38" s="729"/>
      <c r="O38" s="729"/>
    </row>
    <row r="39" spans="1:15" ht="12.75" customHeight="1">
      <c r="A39" s="1"/>
      <c r="B39" s="1"/>
      <c r="C39" s="725"/>
      <c r="D39" s="725"/>
      <c r="E39" s="725"/>
      <c r="F39" s="725"/>
      <c r="G39" s="725"/>
      <c r="H39" s="725"/>
      <c r="I39" s="725"/>
      <c r="J39" s="725"/>
      <c r="K39" s="725"/>
      <c r="L39" s="725"/>
      <c r="M39" s="725"/>
      <c r="N39" s="725"/>
      <c r="O39" s="725"/>
    </row>
    <row r="40" spans="1:15" ht="12.75" customHeight="1">
      <c r="A40" s="1"/>
      <c r="B40" s="1"/>
      <c r="C40" s="4" t="s">
        <v>290</v>
      </c>
    </row>
    <row r="41" spans="1:15" ht="12.75" customHeight="1">
      <c r="A41" s="1"/>
      <c r="B41" s="1"/>
      <c r="C41" s="334" t="s">
        <v>455</v>
      </c>
    </row>
    <row r="42" spans="1:15">
      <c r="A42" s="1"/>
      <c r="B42" s="1"/>
    </row>
    <row r="43" spans="1:15">
      <c r="A43" s="1"/>
      <c r="B43" s="1"/>
    </row>
    <row r="44" spans="1:15">
      <c r="A44" s="1"/>
      <c r="B44" s="1"/>
    </row>
    <row r="45" spans="1:15">
      <c r="A45" s="1"/>
      <c r="B45" s="1"/>
    </row>
    <row r="46" spans="1:15">
      <c r="A46" s="1"/>
      <c r="B46" s="1"/>
    </row>
    <row r="47" spans="1:15">
      <c r="A47" s="1"/>
      <c r="B47" s="1"/>
    </row>
    <row r="48" spans="1:15">
      <c r="A48" s="1"/>
      <c r="B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sheetData>
  <mergeCells count="2">
    <mergeCell ref="D6:M6"/>
    <mergeCell ref="D22:M22"/>
  </mergeCells>
  <pageMargins left="0.70866141732283472" right="0.70866141732283472" top="0.78740157480314965" bottom="0.78740157480314965" header="0.31496062992125984" footer="0.31496062992125984"/>
  <pageSetup paperSize="9" scale="50" orientation="landscape" r:id="rId1"/>
  <ignoredErrors>
    <ignoredError sqref="D18:L18 N18:O18"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56209-25CC-4F84-9D4D-14230EA4576F}">
  <sheetPr codeName="Sheet63"/>
  <dimension ref="A1:P590"/>
  <sheetViews>
    <sheetView zoomScaleNormal="100" workbookViewId="0">
      <pane ySplit="4" topLeftCell="A5" activePane="bottomLeft" state="frozen"/>
      <selection activeCell="A2" sqref="A2"/>
      <selection pane="bottomLeft" activeCell="A5" sqref="A5"/>
    </sheetView>
  </sheetViews>
  <sheetFormatPr defaultColWidth="11.5703125" defaultRowHeight="12.75"/>
  <cols>
    <col min="1" max="1" width="6" style="9" customWidth="1"/>
    <col min="2" max="2" width="32.42578125" style="9" customWidth="1"/>
    <col min="3" max="3" width="28.7109375" style="9" customWidth="1"/>
    <col min="4" max="4" width="19" style="209" customWidth="1"/>
    <col min="5" max="5" width="13.5703125" style="209" customWidth="1"/>
    <col min="6" max="6" width="13.5703125" style="216" customWidth="1"/>
    <col min="7" max="10" width="13.5703125" style="209" customWidth="1"/>
    <col min="11" max="11" width="16.5703125" style="209" customWidth="1"/>
    <col min="12" max="14" width="13.5703125" style="209" customWidth="1"/>
    <col min="15" max="15" width="13.85546875" style="209" customWidth="1"/>
    <col min="16" max="16" width="12.85546875" style="40" bestFit="1" customWidth="1"/>
    <col min="17" max="16384" width="11.5703125" style="9"/>
  </cols>
  <sheetData>
    <row r="1" spans="1:16">
      <c r="A1" s="69" t="s">
        <v>1284</v>
      </c>
      <c r="D1" s="9"/>
      <c r="E1" s="9"/>
      <c r="F1" s="9"/>
      <c r="G1" s="9"/>
      <c r="H1" s="9"/>
      <c r="I1" s="9"/>
      <c r="J1" s="9"/>
      <c r="K1" s="9"/>
      <c r="L1" s="9"/>
      <c r="M1" s="9"/>
      <c r="N1" s="9"/>
      <c r="O1" s="9"/>
    </row>
    <row r="2" spans="1:16">
      <c r="A2" s="40"/>
      <c r="D2" s="9"/>
      <c r="E2" s="9"/>
      <c r="F2" s="9"/>
      <c r="G2" s="9"/>
      <c r="H2" s="9"/>
      <c r="I2" s="9"/>
      <c r="J2" s="9"/>
      <c r="K2" s="9"/>
      <c r="L2" s="9"/>
      <c r="M2" s="9"/>
      <c r="N2" s="9"/>
      <c r="O2" s="9"/>
    </row>
    <row r="3" spans="1:16">
      <c r="A3" s="40"/>
      <c r="B3" s="22" t="s">
        <v>28</v>
      </c>
      <c r="D3" s="9"/>
      <c r="E3" s="9"/>
      <c r="F3" s="9"/>
      <c r="G3" s="9"/>
      <c r="H3" s="9"/>
      <c r="I3" s="9"/>
      <c r="J3" s="9"/>
      <c r="K3" s="9"/>
      <c r="L3" s="9"/>
      <c r="M3" s="9"/>
      <c r="N3" s="9"/>
      <c r="O3" s="9"/>
    </row>
    <row r="4" spans="1:16">
      <c r="A4" s="40"/>
      <c r="D4" s="9"/>
      <c r="E4" s="9"/>
      <c r="F4" s="9"/>
      <c r="G4" s="9"/>
      <c r="H4" s="9"/>
      <c r="I4" s="9"/>
      <c r="J4" s="9"/>
      <c r="K4" s="9"/>
      <c r="L4" s="9"/>
      <c r="M4" s="9"/>
      <c r="N4" s="9"/>
      <c r="O4" s="9"/>
    </row>
    <row r="5" spans="1:16">
      <c r="A5" s="40"/>
      <c r="B5" s="22"/>
      <c r="D5" s="9"/>
      <c r="E5" s="9"/>
      <c r="G5" s="9"/>
      <c r="H5" s="9"/>
      <c r="I5" s="9"/>
      <c r="J5" s="9"/>
      <c r="K5" s="9"/>
      <c r="L5" s="9"/>
      <c r="M5" s="2"/>
      <c r="N5" s="9"/>
      <c r="O5" s="9"/>
    </row>
    <row r="6" spans="1:16" s="217" customFormat="1" ht="84" customHeight="1">
      <c r="A6" s="40"/>
      <c r="B6" s="821" t="s">
        <v>417</v>
      </c>
      <c r="C6" s="822" t="s">
        <v>463</v>
      </c>
      <c r="D6" s="823" t="s">
        <v>464</v>
      </c>
      <c r="E6" s="823" t="s">
        <v>465</v>
      </c>
      <c r="F6" s="823" t="s">
        <v>466</v>
      </c>
      <c r="G6" s="823" t="s">
        <v>467</v>
      </c>
      <c r="H6" s="823" t="s">
        <v>468</v>
      </c>
      <c r="I6" s="823" t="s">
        <v>469</v>
      </c>
      <c r="J6" s="823" t="s">
        <v>470</v>
      </c>
      <c r="K6" s="823" t="s">
        <v>471</v>
      </c>
      <c r="L6" s="823" t="s">
        <v>472</v>
      </c>
      <c r="M6" s="823" t="s">
        <v>473</v>
      </c>
      <c r="N6" s="822" t="s">
        <v>474</v>
      </c>
      <c r="O6" s="822" t="s">
        <v>475</v>
      </c>
      <c r="P6" s="40"/>
    </row>
    <row r="7" spans="1:16" s="13" customFormat="1">
      <c r="A7" s="40"/>
      <c r="B7" s="260" t="s">
        <v>240</v>
      </c>
      <c r="C7" s="318" t="s">
        <v>160</v>
      </c>
      <c r="D7" s="318" t="s">
        <v>161</v>
      </c>
      <c r="E7" s="318" t="s">
        <v>162</v>
      </c>
      <c r="F7" s="318" t="s">
        <v>163</v>
      </c>
      <c r="G7" s="318" t="s">
        <v>164</v>
      </c>
      <c r="H7" s="318" t="s">
        <v>231</v>
      </c>
      <c r="I7" s="318" t="s">
        <v>232</v>
      </c>
      <c r="J7" s="318" t="s">
        <v>233</v>
      </c>
      <c r="K7" s="318" t="s">
        <v>234</v>
      </c>
      <c r="L7" s="318" t="s">
        <v>318</v>
      </c>
      <c r="M7" s="318" t="s">
        <v>235</v>
      </c>
      <c r="N7" s="318" t="s">
        <v>236</v>
      </c>
      <c r="O7" s="318" t="s">
        <v>237</v>
      </c>
      <c r="P7" s="40"/>
    </row>
    <row r="8" spans="1:16" s="40" customFormat="1" ht="19.5" customHeight="1">
      <c r="B8" s="284" t="s">
        <v>476</v>
      </c>
      <c r="C8" s="285" t="s">
        <v>477</v>
      </c>
      <c r="D8" s="286"/>
      <c r="E8" s="286"/>
      <c r="F8" s="286"/>
      <c r="G8" s="286"/>
      <c r="H8" s="286"/>
      <c r="I8" s="286"/>
      <c r="J8" s="286"/>
      <c r="K8" s="286"/>
      <c r="L8" s="286"/>
      <c r="M8" s="286"/>
      <c r="N8" s="286"/>
      <c r="O8" s="286"/>
    </row>
    <row r="9" spans="1:16" s="40" customFormat="1">
      <c r="B9" s="824" t="s">
        <v>477</v>
      </c>
      <c r="C9" s="286" t="s">
        <v>478</v>
      </c>
      <c r="D9" s="336">
        <v>147726.77743700001</v>
      </c>
      <c r="E9" s="336">
        <v>269278.82220300002</v>
      </c>
      <c r="F9" s="287">
        <v>55.7</v>
      </c>
      <c r="G9" s="336">
        <v>300665.22578199999</v>
      </c>
      <c r="H9" s="288">
        <v>6.8000000000000005E-2</v>
      </c>
      <c r="I9" s="336">
        <v>2178</v>
      </c>
      <c r="J9" s="289">
        <v>30.074000000000002</v>
      </c>
      <c r="K9" s="289">
        <v>1.89377</v>
      </c>
      <c r="L9" s="336">
        <v>40486.992632000001</v>
      </c>
      <c r="M9" s="292">
        <v>13.465804875404999</v>
      </c>
      <c r="N9" s="336">
        <v>62.329897000000003</v>
      </c>
      <c r="O9" s="336">
        <v>-90.584142</v>
      </c>
    </row>
    <row r="10" spans="1:16" s="40" customFormat="1">
      <c r="B10" s="291" t="s">
        <v>477</v>
      </c>
      <c r="C10" s="286" t="s">
        <v>479</v>
      </c>
      <c r="D10" s="336">
        <v>92640.845765000005</v>
      </c>
      <c r="E10" s="336">
        <v>193920.64965800001</v>
      </c>
      <c r="F10" s="287">
        <v>55.9</v>
      </c>
      <c r="G10" s="336">
        <v>203320.184626</v>
      </c>
      <c r="H10" s="288">
        <v>4.7E-2</v>
      </c>
      <c r="I10" s="336">
        <v>1506</v>
      </c>
      <c r="J10" s="289">
        <v>29.330000000000002</v>
      </c>
      <c r="K10" s="289">
        <v>1.896107</v>
      </c>
      <c r="L10" s="336">
        <v>21529.050704000001</v>
      </c>
      <c r="M10" s="292">
        <v>10.588742452502636</v>
      </c>
      <c r="N10" s="336">
        <v>28.474564000000001</v>
      </c>
      <c r="O10" s="336">
        <v>-41.739705999999998</v>
      </c>
    </row>
    <row r="11" spans="1:16" s="40" customFormat="1">
      <c r="B11" s="291" t="s">
        <v>477</v>
      </c>
      <c r="C11" s="286" t="s">
        <v>480</v>
      </c>
      <c r="D11" s="336">
        <v>55085.931671999999</v>
      </c>
      <c r="E11" s="336">
        <v>75358.172544999994</v>
      </c>
      <c r="F11" s="287">
        <v>55.1</v>
      </c>
      <c r="G11" s="336">
        <v>97345.041156000007</v>
      </c>
      <c r="H11" s="288">
        <v>0.11199999999999999</v>
      </c>
      <c r="I11" s="336">
        <v>672</v>
      </c>
      <c r="J11" s="289">
        <v>31.626999999999999</v>
      </c>
      <c r="K11" s="289">
        <v>1.88889</v>
      </c>
      <c r="L11" s="336">
        <v>18957.941928</v>
      </c>
      <c r="M11" s="292">
        <v>19.474995030942569</v>
      </c>
      <c r="N11" s="336">
        <v>33.855331999999997</v>
      </c>
      <c r="O11" s="336">
        <v>-48.844436000000002</v>
      </c>
    </row>
    <row r="12" spans="1:16" s="40" customFormat="1">
      <c r="B12" s="291" t="s">
        <v>477</v>
      </c>
      <c r="C12" s="286" t="s">
        <v>481</v>
      </c>
      <c r="D12" s="336">
        <v>144646.58987600001</v>
      </c>
      <c r="E12" s="336">
        <v>107704.839324</v>
      </c>
      <c r="F12" s="287">
        <v>55.1</v>
      </c>
      <c r="G12" s="336">
        <v>202292.62344</v>
      </c>
      <c r="H12" s="288">
        <v>0.191</v>
      </c>
      <c r="I12" s="336">
        <v>1860</v>
      </c>
      <c r="J12" s="289">
        <v>29.587999999999997</v>
      </c>
      <c r="K12" s="289">
        <v>1.9791639999999999</v>
      </c>
      <c r="L12" s="336">
        <v>52061.055764999997</v>
      </c>
      <c r="M12" s="292">
        <v>25.735518616397453</v>
      </c>
      <c r="N12" s="336">
        <v>112.06838399999999</v>
      </c>
      <c r="O12" s="336">
        <v>-212.93692100000001</v>
      </c>
    </row>
    <row r="13" spans="1:16" s="40" customFormat="1">
      <c r="B13" s="291" t="s">
        <v>477</v>
      </c>
      <c r="C13" s="286" t="s">
        <v>482</v>
      </c>
      <c r="D13" s="336">
        <v>102370.77617899999</v>
      </c>
      <c r="E13" s="336">
        <v>38126.021467999999</v>
      </c>
      <c r="F13" s="287">
        <v>59.2</v>
      </c>
      <c r="G13" s="336">
        <v>123675.429548</v>
      </c>
      <c r="H13" s="288">
        <v>0.36599999999999999</v>
      </c>
      <c r="I13" s="336">
        <v>1604</v>
      </c>
      <c r="J13" s="289">
        <v>21.365000000000002</v>
      </c>
      <c r="K13" s="289">
        <v>1.833461</v>
      </c>
      <c r="L13" s="336">
        <v>32680.385118999999</v>
      </c>
      <c r="M13" s="292">
        <v>26.42431503042917</v>
      </c>
      <c r="N13" s="336">
        <v>98.920454000000007</v>
      </c>
      <c r="O13" s="336">
        <v>-203.38727</v>
      </c>
    </row>
    <row r="14" spans="1:16" s="40" customFormat="1">
      <c r="B14" s="291" t="s">
        <v>477</v>
      </c>
      <c r="C14" s="286" t="s">
        <v>483</v>
      </c>
      <c r="D14" s="336">
        <v>90368.244774999999</v>
      </c>
      <c r="E14" s="336">
        <v>11083.477849000001</v>
      </c>
      <c r="F14" s="287">
        <v>60.9</v>
      </c>
      <c r="G14" s="336">
        <v>90775.104059000005</v>
      </c>
      <c r="H14" s="288">
        <v>0.57800000000000007</v>
      </c>
      <c r="I14" s="336">
        <v>1314</v>
      </c>
      <c r="J14" s="289">
        <v>13.597999999999999</v>
      </c>
      <c r="K14" s="289">
        <v>2.0822349999999998</v>
      </c>
      <c r="L14" s="336">
        <v>19026.973984</v>
      </c>
      <c r="M14" s="292">
        <v>20.960564222138778</v>
      </c>
      <c r="N14" s="336">
        <v>71.154623000000001</v>
      </c>
      <c r="O14" s="336">
        <v>-230.88258400000001</v>
      </c>
    </row>
    <row r="15" spans="1:16" s="40" customFormat="1">
      <c r="B15" s="291" t="s">
        <v>477</v>
      </c>
      <c r="C15" s="286" t="s">
        <v>484</v>
      </c>
      <c r="D15" s="336">
        <v>65422.58324</v>
      </c>
      <c r="E15" s="336">
        <v>16999.186378999999</v>
      </c>
      <c r="F15" s="287">
        <v>57.5</v>
      </c>
      <c r="G15" s="336">
        <v>69186.075846000007</v>
      </c>
      <c r="H15" s="288">
        <v>1.099</v>
      </c>
      <c r="I15" s="336">
        <v>1432</v>
      </c>
      <c r="J15" s="289">
        <v>19.413</v>
      </c>
      <c r="K15" s="289">
        <v>2.310845</v>
      </c>
      <c r="L15" s="336">
        <v>28825.525715</v>
      </c>
      <c r="M15" s="292">
        <v>41.66376740192954</v>
      </c>
      <c r="N15" s="336">
        <v>152.10163800000001</v>
      </c>
      <c r="O15" s="336">
        <v>-270.86995100000001</v>
      </c>
    </row>
    <row r="16" spans="1:16" s="40" customFormat="1">
      <c r="B16" s="291" t="s">
        <v>477</v>
      </c>
      <c r="C16" s="286" t="s">
        <v>485</v>
      </c>
      <c r="D16" s="336">
        <v>65314.067098</v>
      </c>
      <c r="E16" s="336">
        <v>16985.140856999999</v>
      </c>
      <c r="F16" s="287">
        <v>57.5</v>
      </c>
      <c r="G16" s="336">
        <v>69088.957739999998</v>
      </c>
      <c r="H16" s="288">
        <v>1.0980000000000001</v>
      </c>
      <c r="I16" s="336">
        <v>1353</v>
      </c>
      <c r="J16" s="289">
        <v>19.428999999999998</v>
      </c>
      <c r="K16" s="289">
        <v>2.3126669999999998</v>
      </c>
      <c r="L16" s="336">
        <v>28807.739558000001</v>
      </c>
      <c r="M16" s="292">
        <v>41.696590164829431</v>
      </c>
      <c r="N16" s="336">
        <v>151.94472400000001</v>
      </c>
      <c r="O16" s="336">
        <v>-270.48851000000002</v>
      </c>
    </row>
    <row r="17" spans="1:16" s="40" customFormat="1">
      <c r="B17" s="291" t="s">
        <v>477</v>
      </c>
      <c r="C17" s="286" t="s">
        <v>486</v>
      </c>
      <c r="D17" s="336">
        <v>108.516143</v>
      </c>
      <c r="E17" s="336">
        <v>14.045522999999999</v>
      </c>
      <c r="F17" s="287">
        <v>30</v>
      </c>
      <c r="G17" s="336">
        <v>97.118105999999997</v>
      </c>
      <c r="H17" s="288">
        <v>1.833</v>
      </c>
      <c r="I17" s="336">
        <v>79</v>
      </c>
      <c r="J17" s="289">
        <v>8.2419999999999991</v>
      </c>
      <c r="K17" s="289">
        <v>1.0152410000000001</v>
      </c>
      <c r="L17" s="336">
        <v>17.786156999999999</v>
      </c>
      <c r="M17" s="292">
        <v>18.313945496424736</v>
      </c>
      <c r="N17" s="336">
        <v>0.156914</v>
      </c>
      <c r="O17" s="336">
        <v>-0.38144099999999997</v>
      </c>
    </row>
    <row r="18" spans="1:16" s="40" customFormat="1">
      <c r="B18" s="291" t="s">
        <v>477</v>
      </c>
      <c r="C18" s="286" t="s">
        <v>487</v>
      </c>
      <c r="D18" s="336">
        <v>14742.136871000001</v>
      </c>
      <c r="E18" s="336">
        <v>7473.1478649999999</v>
      </c>
      <c r="F18" s="287">
        <v>73.400000000000006</v>
      </c>
      <c r="G18" s="336">
        <v>14252.728478000001</v>
      </c>
      <c r="H18" s="288">
        <v>3.4169999999999998</v>
      </c>
      <c r="I18" s="336">
        <v>3660</v>
      </c>
      <c r="J18" s="289">
        <v>32.220999999999997</v>
      </c>
      <c r="K18" s="289">
        <v>1.957689</v>
      </c>
      <c r="L18" s="336">
        <v>13417.28787</v>
      </c>
      <c r="M18" s="292">
        <v>94.138381227920277</v>
      </c>
      <c r="N18" s="336">
        <v>151.66564199999999</v>
      </c>
      <c r="O18" s="336">
        <v>-218.270534</v>
      </c>
    </row>
    <row r="19" spans="1:16" s="40" customFormat="1">
      <c r="B19" s="291" t="s">
        <v>477</v>
      </c>
      <c r="C19" s="286" t="s">
        <v>488</v>
      </c>
      <c r="D19" s="336">
        <v>13222.793997000001</v>
      </c>
      <c r="E19" s="336">
        <v>7374.642562</v>
      </c>
      <c r="F19" s="287">
        <v>73.900000000000006</v>
      </c>
      <c r="G19" s="336">
        <v>13163.220789999999</v>
      </c>
      <c r="H19" s="288">
        <v>3.0380000000000003</v>
      </c>
      <c r="I19" s="336">
        <v>3611</v>
      </c>
      <c r="J19" s="289">
        <v>32.185000000000002</v>
      </c>
      <c r="K19" s="289">
        <v>2.0405850000000001</v>
      </c>
      <c r="L19" s="336">
        <v>12089.822211999999</v>
      </c>
      <c r="M19" s="292">
        <v>91.845471597532921</v>
      </c>
      <c r="N19" s="336">
        <v>123.219916</v>
      </c>
      <c r="O19" s="336">
        <v>-184.71091699999999</v>
      </c>
    </row>
    <row r="20" spans="1:16" s="40" customFormat="1">
      <c r="B20" s="291" t="s">
        <v>477</v>
      </c>
      <c r="C20" s="286" t="s">
        <v>489</v>
      </c>
      <c r="D20" s="336">
        <v>1519.3428739999999</v>
      </c>
      <c r="E20" s="336">
        <v>98.505302999999998</v>
      </c>
      <c r="F20" s="287">
        <v>41.8</v>
      </c>
      <c r="G20" s="336">
        <v>1089.5076879999999</v>
      </c>
      <c r="H20" s="288">
        <v>7.9979999999999993</v>
      </c>
      <c r="I20" s="336">
        <v>49</v>
      </c>
      <c r="J20" s="289">
        <v>32.657000000000004</v>
      </c>
      <c r="K20" s="289">
        <v>0.95616100000000004</v>
      </c>
      <c r="L20" s="336">
        <v>1327.465657</v>
      </c>
      <c r="M20" s="292">
        <v>121.84087103018221</v>
      </c>
      <c r="N20" s="336">
        <v>28.445726000000001</v>
      </c>
      <c r="O20" s="336">
        <v>-33.559618</v>
      </c>
    </row>
    <row r="21" spans="1:16" s="40" customFormat="1">
      <c r="B21" s="291" t="s">
        <v>477</v>
      </c>
      <c r="C21" s="286" t="s">
        <v>490</v>
      </c>
      <c r="D21" s="336">
        <v>2235.9502520000001</v>
      </c>
      <c r="E21" s="336">
        <v>6.4743310000000003</v>
      </c>
      <c r="F21" s="287">
        <v>10</v>
      </c>
      <c r="G21" s="336">
        <v>2014.954765</v>
      </c>
      <c r="H21" s="288">
        <v>19.096</v>
      </c>
      <c r="I21" s="336">
        <v>36</v>
      </c>
      <c r="J21" s="289">
        <v>32.789000000000001</v>
      </c>
      <c r="K21" s="289">
        <v>1.628511</v>
      </c>
      <c r="L21" s="336">
        <v>3488.4824410000001</v>
      </c>
      <c r="M21" s="292">
        <v>173.12956606249173</v>
      </c>
      <c r="N21" s="336">
        <v>125.578441</v>
      </c>
      <c r="O21" s="336">
        <v>-236.05904899999999</v>
      </c>
    </row>
    <row r="22" spans="1:16" s="40" customFormat="1">
      <c r="B22" s="291" t="s">
        <v>477</v>
      </c>
      <c r="C22" s="286" t="s">
        <v>491</v>
      </c>
      <c r="D22" s="336">
        <v>555.24960599999997</v>
      </c>
      <c r="E22" s="336"/>
      <c r="F22" s="287"/>
      <c r="G22" s="336">
        <v>383.68000999999998</v>
      </c>
      <c r="H22" s="288">
        <v>11.002000000000001</v>
      </c>
      <c r="I22" s="336">
        <v>21</v>
      </c>
      <c r="J22" s="289">
        <v>34.319000000000003</v>
      </c>
      <c r="K22" s="289">
        <v>2.9975670000000001</v>
      </c>
      <c r="L22" s="336">
        <v>637.75455899999997</v>
      </c>
      <c r="M22" s="292">
        <v>166.22042910184453</v>
      </c>
      <c r="N22" s="336">
        <v>14.486700000000001</v>
      </c>
      <c r="O22" s="336">
        <v>-19.668011</v>
      </c>
    </row>
    <row r="23" spans="1:16" s="40" customFormat="1">
      <c r="B23" s="291" t="s">
        <v>477</v>
      </c>
      <c r="C23" s="286" t="s">
        <v>492</v>
      </c>
      <c r="D23" s="336">
        <v>1680.7006449999999</v>
      </c>
      <c r="E23" s="336">
        <v>6.4743310000000003</v>
      </c>
      <c r="F23" s="287">
        <v>10</v>
      </c>
      <c r="G23" s="336">
        <v>1631.2747549999999</v>
      </c>
      <c r="H23" s="288">
        <v>21</v>
      </c>
      <c r="I23" s="336">
        <v>15</v>
      </c>
      <c r="J23" s="289">
        <v>32.429000000000002</v>
      </c>
      <c r="K23" s="289">
        <v>1.3065059999999999</v>
      </c>
      <c r="L23" s="336">
        <v>2850.7278809999998</v>
      </c>
      <c r="M23" s="292">
        <v>174.75461275068895</v>
      </c>
      <c r="N23" s="336">
        <v>111.091741</v>
      </c>
      <c r="O23" s="336">
        <v>-216.39103800000001</v>
      </c>
    </row>
    <row r="24" spans="1:16" s="40" customFormat="1">
      <c r="B24" s="291" t="s">
        <v>477</v>
      </c>
      <c r="C24" s="286" t="s">
        <v>493</v>
      </c>
      <c r="D24" s="336"/>
      <c r="E24" s="336"/>
      <c r="F24" s="287"/>
      <c r="G24" s="336"/>
      <c r="H24" s="288"/>
      <c r="I24" s="336"/>
      <c r="J24" s="289"/>
      <c r="K24" s="289"/>
      <c r="L24" s="336"/>
      <c r="M24" s="292"/>
      <c r="N24" s="336"/>
      <c r="O24" s="336"/>
    </row>
    <row r="25" spans="1:16" s="40" customFormat="1">
      <c r="B25" s="285" t="s">
        <v>477</v>
      </c>
      <c r="C25" s="286" t="s">
        <v>494</v>
      </c>
      <c r="D25" s="336">
        <v>2344.4863799999998</v>
      </c>
      <c r="E25" s="336">
        <v>101.155862</v>
      </c>
      <c r="F25" s="287">
        <v>62.9</v>
      </c>
      <c r="G25" s="336">
        <v>2323.7808359999999</v>
      </c>
      <c r="H25" s="288">
        <v>100</v>
      </c>
      <c r="I25" s="336">
        <v>47</v>
      </c>
      <c r="J25" s="289">
        <v>1.347</v>
      </c>
      <c r="K25" s="289">
        <v>3.0689730000000002</v>
      </c>
      <c r="L25" s="336">
        <v>391.29830199999998</v>
      </c>
      <c r="M25" s="292">
        <v>16.838864317065052</v>
      </c>
      <c r="N25" s="336">
        <v>1552.2182600000001</v>
      </c>
      <c r="O25" s="336">
        <v>-1581.9650360000001</v>
      </c>
    </row>
    <row r="26" spans="1:16" s="40" customFormat="1" ht="12.75" customHeight="1">
      <c r="B26" s="825"/>
      <c r="C26" s="826" t="s">
        <v>495</v>
      </c>
      <c r="D26" s="337">
        <v>569857.54501094203</v>
      </c>
      <c r="E26" s="337">
        <v>450773.12527963403</v>
      </c>
      <c r="F26" s="320">
        <f>0.5633*100</f>
        <v>56.330000000000005</v>
      </c>
      <c r="G26" s="337">
        <v>805185.92299999995</v>
      </c>
      <c r="H26" s="321">
        <v>0.68610000000000004</v>
      </c>
      <c r="I26" s="337">
        <v>12131</v>
      </c>
      <c r="J26" s="297">
        <v>25.802399999999999</v>
      </c>
      <c r="K26" s="297">
        <v>1.9669049999999999</v>
      </c>
      <c r="L26" s="337">
        <v>190378.00200000001</v>
      </c>
      <c r="M26" s="322">
        <v>23.64</v>
      </c>
      <c r="N26" s="337">
        <v>2326.0373396109999</v>
      </c>
      <c r="O26" s="337">
        <v>-3044.9554870269999</v>
      </c>
    </row>
    <row r="27" spans="1:16">
      <c r="D27" s="9"/>
      <c r="E27" s="9"/>
      <c r="F27" s="9"/>
      <c r="G27" s="9"/>
      <c r="H27" s="9"/>
      <c r="I27" s="9"/>
      <c r="J27" s="9"/>
      <c r="K27" s="9"/>
      <c r="L27" s="9"/>
      <c r="M27" s="9"/>
      <c r="N27" s="9"/>
      <c r="O27" s="9"/>
    </row>
    <row r="28" spans="1:16" s="217" customFormat="1" ht="84" customHeight="1">
      <c r="A28" s="177"/>
      <c r="B28" s="821" t="s">
        <v>417</v>
      </c>
      <c r="C28" s="822" t="s">
        <v>463</v>
      </c>
      <c r="D28" s="822" t="s">
        <v>464</v>
      </c>
      <c r="E28" s="822" t="s">
        <v>465</v>
      </c>
      <c r="F28" s="822" t="s">
        <v>466</v>
      </c>
      <c r="G28" s="822" t="s">
        <v>467</v>
      </c>
      <c r="H28" s="822" t="s">
        <v>468</v>
      </c>
      <c r="I28" s="822" t="s">
        <v>469</v>
      </c>
      <c r="J28" s="822" t="s">
        <v>470</v>
      </c>
      <c r="K28" s="822" t="s">
        <v>471</v>
      </c>
      <c r="L28" s="822" t="s">
        <v>472</v>
      </c>
      <c r="M28" s="822" t="s">
        <v>473</v>
      </c>
      <c r="N28" s="822" t="s">
        <v>474</v>
      </c>
      <c r="O28" s="822" t="s">
        <v>475</v>
      </c>
      <c r="P28" s="40"/>
    </row>
    <row r="29" spans="1:16" s="13" customFormat="1">
      <c r="A29" s="9"/>
      <c r="B29" s="260" t="s">
        <v>240</v>
      </c>
      <c r="C29" s="319" t="s">
        <v>160</v>
      </c>
      <c r="D29" s="319" t="s">
        <v>161</v>
      </c>
      <c r="E29" s="319" t="s">
        <v>162</v>
      </c>
      <c r="F29" s="319" t="s">
        <v>163</v>
      </c>
      <c r="G29" s="319" t="s">
        <v>164</v>
      </c>
      <c r="H29" s="319" t="s">
        <v>231</v>
      </c>
      <c r="I29" s="319" t="s">
        <v>232</v>
      </c>
      <c r="J29" s="319" t="s">
        <v>233</v>
      </c>
      <c r="K29" s="319" t="s">
        <v>234</v>
      </c>
      <c r="L29" s="319" t="s">
        <v>318</v>
      </c>
      <c r="M29" s="319" t="s">
        <v>235</v>
      </c>
      <c r="N29" s="319" t="s">
        <v>236</v>
      </c>
      <c r="O29" s="319" t="s">
        <v>237</v>
      </c>
      <c r="P29" s="40"/>
    </row>
    <row r="30" spans="1:16" s="40" customFormat="1" ht="19.5" customHeight="1">
      <c r="B30" s="284" t="s">
        <v>496</v>
      </c>
      <c r="C30" s="285" t="s">
        <v>477</v>
      </c>
      <c r="D30" s="286"/>
      <c r="E30" s="286"/>
      <c r="F30" s="286"/>
      <c r="G30" s="286"/>
      <c r="H30" s="286"/>
      <c r="I30" s="286"/>
      <c r="J30" s="286"/>
      <c r="K30" s="286"/>
      <c r="L30" s="286"/>
      <c r="M30" s="286"/>
      <c r="N30" s="286"/>
      <c r="O30" s="286"/>
    </row>
    <row r="31" spans="1:16" s="40" customFormat="1">
      <c r="B31" s="824" t="s">
        <v>477</v>
      </c>
      <c r="C31" s="286" t="s">
        <v>478</v>
      </c>
      <c r="D31" s="336">
        <v>20528.217456999999</v>
      </c>
      <c r="E31" s="336">
        <v>4624.3096189999997</v>
      </c>
      <c r="F31" s="287">
        <v>60.5</v>
      </c>
      <c r="G31" s="336">
        <v>22823.982929999998</v>
      </c>
      <c r="H31" s="288">
        <v>9.7000000000000003E-2</v>
      </c>
      <c r="I31" s="336">
        <v>1299</v>
      </c>
      <c r="J31" s="289">
        <v>14.927000000000001</v>
      </c>
      <c r="K31" s="289">
        <v>1.4775309999999999</v>
      </c>
      <c r="L31" s="336">
        <v>1125.2437580000001</v>
      </c>
      <c r="M31" s="292">
        <v>4.9300937590562777</v>
      </c>
      <c r="N31" s="336">
        <v>3.0387529999999998</v>
      </c>
      <c r="O31" s="336">
        <v>-4.7328080000000003</v>
      </c>
    </row>
    <row r="32" spans="1:16" s="40" customFormat="1">
      <c r="B32" s="291" t="s">
        <v>477</v>
      </c>
      <c r="C32" s="286" t="s">
        <v>479</v>
      </c>
      <c r="D32" s="336">
        <v>10624.98912</v>
      </c>
      <c r="E32" s="336">
        <v>1868.0006490000001</v>
      </c>
      <c r="F32" s="287">
        <v>58</v>
      </c>
      <c r="G32" s="336">
        <v>11167.739911999999</v>
      </c>
      <c r="H32" s="288">
        <v>0.06</v>
      </c>
      <c r="I32" s="336">
        <v>519</v>
      </c>
      <c r="J32" s="289">
        <v>14.648</v>
      </c>
      <c r="K32" s="289">
        <v>1.5488299999999999</v>
      </c>
      <c r="L32" s="336">
        <v>343.20073300000001</v>
      </c>
      <c r="M32" s="292">
        <v>3.0731440354482356</v>
      </c>
      <c r="N32" s="336">
        <v>0.73020600000000002</v>
      </c>
      <c r="O32" s="336">
        <v>-1.979676</v>
      </c>
    </row>
    <row r="33" spans="2:15" s="40" customFormat="1">
      <c r="B33" s="291" t="s">
        <v>477</v>
      </c>
      <c r="C33" s="286" t="s">
        <v>480</v>
      </c>
      <c r="D33" s="336">
        <v>9903.2283370000005</v>
      </c>
      <c r="E33" s="336">
        <v>2756.30897</v>
      </c>
      <c r="F33" s="287">
        <v>62.3</v>
      </c>
      <c r="G33" s="336">
        <v>11656.243017000001</v>
      </c>
      <c r="H33" s="288">
        <v>0.13200000000000001</v>
      </c>
      <c r="I33" s="336">
        <v>780</v>
      </c>
      <c r="J33" s="289">
        <v>15.193999999999999</v>
      </c>
      <c r="K33" s="289">
        <v>1.4092199999999999</v>
      </c>
      <c r="L33" s="336">
        <v>782.04302499999994</v>
      </c>
      <c r="M33" s="292">
        <v>6.7092203196126947</v>
      </c>
      <c r="N33" s="336">
        <v>2.308548</v>
      </c>
      <c r="O33" s="336">
        <v>-2.7531310000000002</v>
      </c>
    </row>
    <row r="34" spans="2:15" s="40" customFormat="1">
      <c r="B34" s="291" t="s">
        <v>477</v>
      </c>
      <c r="C34" s="286" t="s">
        <v>481</v>
      </c>
      <c r="D34" s="336">
        <v>28749.884213000001</v>
      </c>
      <c r="E34" s="336">
        <v>10706.158670999999</v>
      </c>
      <c r="F34" s="287">
        <v>63.7</v>
      </c>
      <c r="G34" s="336">
        <v>36648.558384000004</v>
      </c>
      <c r="H34" s="288">
        <v>0.20100000000000001</v>
      </c>
      <c r="I34" s="336">
        <v>3376</v>
      </c>
      <c r="J34" s="289">
        <v>13.797000000000001</v>
      </c>
      <c r="K34" s="289">
        <v>1.771755</v>
      </c>
      <c r="L34" s="336">
        <v>3417.6086110000001</v>
      </c>
      <c r="M34" s="292">
        <v>9.3253561987094606</v>
      </c>
      <c r="N34" s="336">
        <v>10.237102999999999</v>
      </c>
      <c r="O34" s="336">
        <v>-21.758732999999999</v>
      </c>
    </row>
    <row r="35" spans="2:15" s="40" customFormat="1">
      <c r="B35" s="291" t="s">
        <v>477</v>
      </c>
      <c r="C35" s="286" t="s">
        <v>482</v>
      </c>
      <c r="D35" s="336">
        <v>54243.731162999997</v>
      </c>
      <c r="E35" s="336">
        <v>5404.6845210000001</v>
      </c>
      <c r="F35" s="287">
        <v>60.3</v>
      </c>
      <c r="G35" s="336">
        <v>58591.374626999997</v>
      </c>
      <c r="H35" s="288">
        <v>0.33800000000000002</v>
      </c>
      <c r="I35" s="336">
        <v>6931</v>
      </c>
      <c r="J35" s="289">
        <v>8.9980000000000011</v>
      </c>
      <c r="K35" s="289">
        <v>1.6515960000000001</v>
      </c>
      <c r="L35" s="336">
        <v>4093.4666889999999</v>
      </c>
      <c r="M35" s="292">
        <v>6.9864663784721213</v>
      </c>
      <c r="N35" s="336">
        <v>17.959088999999999</v>
      </c>
      <c r="O35" s="336">
        <v>-33.144570999999999</v>
      </c>
    </row>
    <row r="36" spans="2:15" s="40" customFormat="1">
      <c r="B36" s="291" t="s">
        <v>477</v>
      </c>
      <c r="C36" s="286" t="s">
        <v>483</v>
      </c>
      <c r="D36" s="336">
        <v>55698.355989999996</v>
      </c>
      <c r="E36" s="336">
        <v>7380.2824209999999</v>
      </c>
      <c r="F36" s="287">
        <v>61.7</v>
      </c>
      <c r="G36" s="336">
        <v>61384.216498000002</v>
      </c>
      <c r="H36" s="288">
        <v>0.6</v>
      </c>
      <c r="I36" s="336">
        <v>5761</v>
      </c>
      <c r="J36" s="289">
        <v>10.648</v>
      </c>
      <c r="K36" s="289">
        <v>1.5171250000000001</v>
      </c>
      <c r="L36" s="336">
        <v>6869.1843959999997</v>
      </c>
      <c r="M36" s="292">
        <v>11.190473362519516</v>
      </c>
      <c r="N36" s="336">
        <v>39.577934999999997</v>
      </c>
      <c r="O36" s="336">
        <v>-98.370266999999998</v>
      </c>
    </row>
    <row r="37" spans="2:15" s="40" customFormat="1">
      <c r="B37" s="291" t="s">
        <v>477</v>
      </c>
      <c r="C37" s="286" t="s">
        <v>484</v>
      </c>
      <c r="D37" s="336">
        <v>47933.931381000002</v>
      </c>
      <c r="E37" s="336">
        <v>3700.8439149999999</v>
      </c>
      <c r="F37" s="287">
        <v>58</v>
      </c>
      <c r="G37" s="336">
        <v>50819.707090999997</v>
      </c>
      <c r="H37" s="288">
        <v>1.1140000000000001</v>
      </c>
      <c r="I37" s="336">
        <v>5439</v>
      </c>
      <c r="J37" s="289">
        <v>12.664</v>
      </c>
      <c r="K37" s="289">
        <v>1.6997249999999999</v>
      </c>
      <c r="L37" s="336">
        <v>9774.9370429999999</v>
      </c>
      <c r="M37" s="292">
        <v>19.234540304407048</v>
      </c>
      <c r="N37" s="336">
        <v>76.642444999999995</v>
      </c>
      <c r="O37" s="336">
        <v>-123.89572099999999</v>
      </c>
    </row>
    <row r="38" spans="2:15" s="40" customFormat="1">
      <c r="B38" s="291" t="s">
        <v>477</v>
      </c>
      <c r="C38" s="286" t="s">
        <v>485</v>
      </c>
      <c r="D38" s="336">
        <v>45967.464230999998</v>
      </c>
      <c r="E38" s="336">
        <v>3389.6760389999999</v>
      </c>
      <c r="F38" s="287">
        <v>58.9</v>
      </c>
      <c r="G38" s="336">
        <v>48116.803495</v>
      </c>
      <c r="H38" s="288">
        <v>1.0649999999999999</v>
      </c>
      <c r="I38" s="336">
        <v>4747</v>
      </c>
      <c r="J38" s="289">
        <v>12.547000000000001</v>
      </c>
      <c r="K38" s="289">
        <v>1.677818</v>
      </c>
      <c r="L38" s="336">
        <v>9039.0212410000004</v>
      </c>
      <c r="M38" s="292">
        <v>18.785581303087351</v>
      </c>
      <c r="N38" s="336">
        <v>68.704618999999994</v>
      </c>
      <c r="O38" s="336">
        <v>-109.139398</v>
      </c>
    </row>
    <row r="39" spans="2:15" s="40" customFormat="1">
      <c r="B39" s="291" t="s">
        <v>477</v>
      </c>
      <c r="C39" s="286" t="s">
        <v>486</v>
      </c>
      <c r="D39" s="336">
        <v>1966.4671499999999</v>
      </c>
      <c r="E39" s="336">
        <v>311.16787599999998</v>
      </c>
      <c r="F39" s="287">
        <v>48.1</v>
      </c>
      <c r="G39" s="336">
        <v>2702.9035960000001</v>
      </c>
      <c r="H39" s="288">
        <v>1.994</v>
      </c>
      <c r="I39" s="336">
        <v>692</v>
      </c>
      <c r="J39" s="289">
        <v>14.747999999999999</v>
      </c>
      <c r="K39" s="289">
        <v>2.0897009999999998</v>
      </c>
      <c r="L39" s="336">
        <v>735.91580199999999</v>
      </c>
      <c r="M39" s="292">
        <v>27.226860887272281</v>
      </c>
      <c r="N39" s="336">
        <v>7.9378260000000003</v>
      </c>
      <c r="O39" s="336">
        <v>-14.756323</v>
      </c>
    </row>
    <row r="40" spans="2:15" s="40" customFormat="1">
      <c r="B40" s="291" t="s">
        <v>477</v>
      </c>
      <c r="C40" s="286" t="s">
        <v>487</v>
      </c>
      <c r="D40" s="336">
        <v>2721.1043639999998</v>
      </c>
      <c r="E40" s="336">
        <v>1514.389195</v>
      </c>
      <c r="F40" s="287">
        <v>62.3</v>
      </c>
      <c r="G40" s="336">
        <v>3004.7338279999999</v>
      </c>
      <c r="H40" s="288">
        <v>3.9859999999999998</v>
      </c>
      <c r="I40" s="336">
        <v>8289</v>
      </c>
      <c r="J40" s="289">
        <v>19.911999999999999</v>
      </c>
      <c r="K40" s="289">
        <v>1.2488809999999999</v>
      </c>
      <c r="L40" s="336">
        <v>1235.820056</v>
      </c>
      <c r="M40" s="292">
        <v>41.129102500988651</v>
      </c>
      <c r="N40" s="336">
        <v>25.690601000000001</v>
      </c>
      <c r="O40" s="336">
        <v>-57.112414999999999</v>
      </c>
    </row>
    <row r="41" spans="2:15" s="40" customFormat="1">
      <c r="B41" s="291" t="s">
        <v>477</v>
      </c>
      <c r="C41" s="286" t="s">
        <v>488</v>
      </c>
      <c r="D41" s="336">
        <v>2213.8331010000002</v>
      </c>
      <c r="E41" s="336">
        <v>1467.285194</v>
      </c>
      <c r="F41" s="287">
        <v>62.3</v>
      </c>
      <c r="G41" s="336">
        <v>2569.944704</v>
      </c>
      <c r="H41" s="288">
        <v>3.3570000000000002</v>
      </c>
      <c r="I41" s="336">
        <v>8153</v>
      </c>
      <c r="J41" s="289">
        <v>19.443999999999999</v>
      </c>
      <c r="K41" s="289">
        <v>1.3000069999999999</v>
      </c>
      <c r="L41" s="336">
        <v>1001.249179</v>
      </c>
      <c r="M41" s="292">
        <v>38.95995028381747</v>
      </c>
      <c r="N41" s="336">
        <v>18.107942999999999</v>
      </c>
      <c r="O41" s="336">
        <v>-32.572600999999999</v>
      </c>
    </row>
    <row r="42" spans="2:15" s="40" customFormat="1">
      <c r="B42" s="291" t="s">
        <v>477</v>
      </c>
      <c r="C42" s="286" t="s">
        <v>489</v>
      </c>
      <c r="D42" s="336">
        <v>507.27126399999997</v>
      </c>
      <c r="E42" s="336">
        <v>47.104000999999997</v>
      </c>
      <c r="F42" s="287">
        <v>61.9</v>
      </c>
      <c r="G42" s="336">
        <v>434.78912300000002</v>
      </c>
      <c r="H42" s="288">
        <v>7.7049999999999992</v>
      </c>
      <c r="I42" s="336">
        <v>136</v>
      </c>
      <c r="J42" s="289">
        <v>22.678999999999998</v>
      </c>
      <c r="K42" s="289">
        <v>0.94669000000000003</v>
      </c>
      <c r="L42" s="336">
        <v>234.570877</v>
      </c>
      <c r="M42" s="292">
        <v>53.95049337515281</v>
      </c>
      <c r="N42" s="336">
        <v>7.5826580000000003</v>
      </c>
      <c r="O42" s="336">
        <v>-24.539814</v>
      </c>
    </row>
    <row r="43" spans="2:15" s="40" customFormat="1">
      <c r="B43" s="291" t="s">
        <v>477</v>
      </c>
      <c r="C43" s="286" t="s">
        <v>490</v>
      </c>
      <c r="D43" s="336">
        <v>600.12634100000002</v>
      </c>
      <c r="E43" s="336">
        <v>56.335279</v>
      </c>
      <c r="F43" s="287">
        <v>62.7</v>
      </c>
      <c r="G43" s="336">
        <v>419.12369200000001</v>
      </c>
      <c r="H43" s="288">
        <v>14.668999999999999</v>
      </c>
      <c r="I43" s="336">
        <v>206</v>
      </c>
      <c r="J43" s="289">
        <v>27.066000000000003</v>
      </c>
      <c r="K43" s="289">
        <v>1.4588559999999999</v>
      </c>
      <c r="L43" s="336">
        <v>393.79747700000001</v>
      </c>
      <c r="M43" s="292">
        <v>93.957341118287346</v>
      </c>
      <c r="N43" s="336">
        <v>15.18497</v>
      </c>
      <c r="O43" s="336">
        <v>-80.204176000000004</v>
      </c>
    </row>
    <row r="44" spans="2:15" s="40" customFormat="1">
      <c r="B44" s="291" t="s">
        <v>477</v>
      </c>
      <c r="C44" s="286" t="s">
        <v>491</v>
      </c>
      <c r="D44" s="336">
        <v>409.42455999999999</v>
      </c>
      <c r="E44" s="336">
        <v>16.883592</v>
      </c>
      <c r="F44" s="287">
        <v>64.3</v>
      </c>
      <c r="G44" s="336">
        <v>265.49854099999999</v>
      </c>
      <c r="H44" s="288">
        <v>11.003</v>
      </c>
      <c r="I44" s="336">
        <v>112</v>
      </c>
      <c r="J44" s="289">
        <v>32.555</v>
      </c>
      <c r="K44" s="289">
        <v>1.720372</v>
      </c>
      <c r="L44" s="336">
        <v>301.074027</v>
      </c>
      <c r="M44" s="292">
        <v>113.39950338936137</v>
      </c>
      <c r="N44" s="336">
        <v>9.5100040000000003</v>
      </c>
      <c r="O44" s="336">
        <v>-48.447342999999996</v>
      </c>
    </row>
    <row r="45" spans="2:15" s="40" customFormat="1">
      <c r="B45" s="291" t="s">
        <v>477</v>
      </c>
      <c r="C45" s="286" t="s">
        <v>492</v>
      </c>
      <c r="D45" s="336">
        <v>190.70178100000001</v>
      </c>
      <c r="E45" s="336">
        <v>39.451687</v>
      </c>
      <c r="F45" s="287">
        <v>62</v>
      </c>
      <c r="G45" s="336">
        <v>153.62515200000001</v>
      </c>
      <c r="H45" s="288">
        <v>21.004999999999999</v>
      </c>
      <c r="I45" s="336">
        <v>94</v>
      </c>
      <c r="J45" s="289">
        <v>17.581</v>
      </c>
      <c r="K45" s="289">
        <v>1.006899</v>
      </c>
      <c r="L45" s="336">
        <v>92.72345</v>
      </c>
      <c r="M45" s="292">
        <v>60.356945977179564</v>
      </c>
      <c r="N45" s="336">
        <v>5.6749660000000004</v>
      </c>
      <c r="O45" s="336">
        <v>-31.756831999999999</v>
      </c>
    </row>
    <row r="46" spans="2:15" s="40" customFormat="1">
      <c r="B46" s="291" t="s">
        <v>477</v>
      </c>
      <c r="C46" s="286" t="s">
        <v>493</v>
      </c>
      <c r="D46" s="336"/>
      <c r="E46" s="336"/>
      <c r="F46" s="287"/>
      <c r="G46" s="336"/>
      <c r="H46" s="288"/>
      <c r="I46" s="336"/>
      <c r="J46" s="289"/>
      <c r="K46" s="289"/>
      <c r="L46" s="336"/>
      <c r="M46" s="292"/>
      <c r="N46" s="336"/>
      <c r="O46" s="336"/>
    </row>
    <row r="47" spans="2:15" s="40" customFormat="1">
      <c r="B47" s="285" t="s">
        <v>477</v>
      </c>
      <c r="C47" s="286" t="s">
        <v>494</v>
      </c>
      <c r="D47" s="336">
        <v>851.67658400000005</v>
      </c>
      <c r="E47" s="336">
        <v>11.470370000000001</v>
      </c>
      <c r="F47" s="287">
        <v>40.6</v>
      </c>
      <c r="G47" s="336">
        <v>739.41670199999999</v>
      </c>
      <c r="H47" s="288">
        <v>100</v>
      </c>
      <c r="I47" s="336">
        <v>252</v>
      </c>
      <c r="J47" s="289">
        <v>0.70699999999999996</v>
      </c>
      <c r="K47" s="289">
        <v>1.0148429999999999</v>
      </c>
      <c r="L47" s="336">
        <v>65.375409000000005</v>
      </c>
      <c r="M47" s="292">
        <v>8.8414839458143604</v>
      </c>
      <c r="N47" s="336">
        <v>654.013238</v>
      </c>
      <c r="O47" s="336">
        <v>-658.96916899999997</v>
      </c>
    </row>
    <row r="48" spans="2:15" s="40" customFormat="1" ht="12.75" customHeight="1">
      <c r="B48" s="825"/>
      <c r="C48" s="826" t="s">
        <v>495</v>
      </c>
      <c r="D48" s="337">
        <v>211327.02749265399</v>
      </c>
      <c r="E48" s="337">
        <v>33398.473991667997</v>
      </c>
      <c r="F48" s="320">
        <f>0.6157*100</f>
        <v>61.57</v>
      </c>
      <c r="G48" s="337">
        <v>234431.114</v>
      </c>
      <c r="H48" s="321">
        <f>0.009167*100</f>
        <v>0.91669999999999996</v>
      </c>
      <c r="I48" s="337">
        <v>31553</v>
      </c>
      <c r="J48" s="297">
        <f>0.116983*100</f>
        <v>11.6983</v>
      </c>
      <c r="K48" s="297">
        <v>1.6211420000000001</v>
      </c>
      <c r="L48" s="337">
        <v>26975.433000000001</v>
      </c>
      <c r="M48" s="322">
        <f>0.115*100</f>
        <v>11.5</v>
      </c>
      <c r="N48" s="337">
        <v>842.344135596</v>
      </c>
      <c r="O48" s="337">
        <v>-1078.1878589969999</v>
      </c>
    </row>
    <row r="49" spans="1:16">
      <c r="D49" s="9"/>
      <c r="E49" s="9"/>
      <c r="F49" s="9"/>
      <c r="G49" s="9"/>
      <c r="H49" s="9"/>
      <c r="I49" s="9"/>
      <c r="J49" s="9"/>
      <c r="K49" s="9"/>
      <c r="L49" s="9"/>
      <c r="M49" s="9"/>
      <c r="N49" s="9"/>
      <c r="O49" s="9"/>
    </row>
    <row r="50" spans="1:16" s="217" customFormat="1" ht="84" customHeight="1">
      <c r="A50" s="177"/>
      <c r="B50" s="821" t="s">
        <v>417</v>
      </c>
      <c r="C50" s="822" t="s">
        <v>463</v>
      </c>
      <c r="D50" s="822" t="s">
        <v>464</v>
      </c>
      <c r="E50" s="822" t="s">
        <v>465</v>
      </c>
      <c r="F50" s="822" t="s">
        <v>466</v>
      </c>
      <c r="G50" s="822" t="s">
        <v>467</v>
      </c>
      <c r="H50" s="822" t="s">
        <v>468</v>
      </c>
      <c r="I50" s="822" t="s">
        <v>469</v>
      </c>
      <c r="J50" s="822" t="s">
        <v>470</v>
      </c>
      <c r="K50" s="822" t="s">
        <v>471</v>
      </c>
      <c r="L50" s="822" t="s">
        <v>472</v>
      </c>
      <c r="M50" s="822" t="s">
        <v>473</v>
      </c>
      <c r="N50" s="822" t="s">
        <v>474</v>
      </c>
      <c r="O50" s="822" t="s">
        <v>475</v>
      </c>
      <c r="P50" s="40"/>
    </row>
    <row r="51" spans="1:16" s="13" customFormat="1">
      <c r="A51" s="9"/>
      <c r="B51" s="260" t="s">
        <v>240</v>
      </c>
      <c r="C51" s="319" t="s">
        <v>160</v>
      </c>
      <c r="D51" s="319" t="s">
        <v>161</v>
      </c>
      <c r="E51" s="319" t="s">
        <v>162</v>
      </c>
      <c r="F51" s="319" t="s">
        <v>163</v>
      </c>
      <c r="G51" s="319" t="s">
        <v>164</v>
      </c>
      <c r="H51" s="319" t="s">
        <v>231</v>
      </c>
      <c r="I51" s="319" t="s">
        <v>232</v>
      </c>
      <c r="J51" s="319" t="s">
        <v>233</v>
      </c>
      <c r="K51" s="319" t="s">
        <v>234</v>
      </c>
      <c r="L51" s="319" t="s">
        <v>318</v>
      </c>
      <c r="M51" s="319" t="s">
        <v>235</v>
      </c>
      <c r="N51" s="319" t="s">
        <v>236</v>
      </c>
      <c r="O51" s="319" t="s">
        <v>237</v>
      </c>
      <c r="P51" s="40"/>
    </row>
    <row r="52" spans="1:16" s="40" customFormat="1" ht="19.5" customHeight="1">
      <c r="B52" s="284" t="s">
        <v>497</v>
      </c>
      <c r="C52" s="285" t="s">
        <v>477</v>
      </c>
      <c r="D52" s="286"/>
      <c r="E52" s="286"/>
      <c r="F52" s="286"/>
      <c r="G52" s="286"/>
      <c r="H52" s="286"/>
      <c r="I52" s="286"/>
      <c r="J52" s="286"/>
      <c r="K52" s="286"/>
      <c r="L52" s="286"/>
      <c r="M52" s="286"/>
      <c r="N52" s="286"/>
      <c r="O52" s="286"/>
    </row>
    <row r="53" spans="1:16" s="40" customFormat="1">
      <c r="B53" s="824" t="s">
        <v>477</v>
      </c>
      <c r="C53" s="286" t="s">
        <v>478</v>
      </c>
      <c r="D53" s="336">
        <v>3316.320776</v>
      </c>
      <c r="E53" s="336">
        <v>1445.351662</v>
      </c>
      <c r="F53" s="287">
        <v>62</v>
      </c>
      <c r="G53" s="336">
        <v>4212.4388060000001</v>
      </c>
      <c r="H53" s="288">
        <v>6.4000000000000001E-2</v>
      </c>
      <c r="I53" s="336">
        <v>22</v>
      </c>
      <c r="J53" s="289">
        <v>21.518000000000001</v>
      </c>
      <c r="K53" s="289">
        <v>3.7793389999999998</v>
      </c>
      <c r="L53" s="336">
        <v>494.89813299999997</v>
      </c>
      <c r="M53" s="292">
        <v>11.748494299670071</v>
      </c>
      <c r="N53" s="336">
        <v>0.59046500000000002</v>
      </c>
      <c r="O53" s="336">
        <v>-0.57429399999999997</v>
      </c>
    </row>
    <row r="54" spans="1:16" s="40" customFormat="1">
      <c r="B54" s="291" t="s">
        <v>477</v>
      </c>
      <c r="C54" s="286" t="s">
        <v>479</v>
      </c>
      <c r="D54" s="336">
        <v>2367.5283570000001</v>
      </c>
      <c r="E54" s="336">
        <v>219.08200199999999</v>
      </c>
      <c r="F54" s="287">
        <v>62</v>
      </c>
      <c r="G54" s="336">
        <v>2503.3591980000001</v>
      </c>
      <c r="H54" s="288">
        <v>0.03</v>
      </c>
      <c r="I54" s="336">
        <v>15</v>
      </c>
      <c r="J54" s="289">
        <v>21.465999999999998</v>
      </c>
      <c r="K54" s="289">
        <v>4.7078730000000002</v>
      </c>
      <c r="L54" s="336">
        <v>256.32185299999998</v>
      </c>
      <c r="M54" s="292">
        <v>10.239116032760393</v>
      </c>
      <c r="N54" s="336">
        <v>0.161214</v>
      </c>
      <c r="O54" s="336">
        <v>-0.12278500000000001</v>
      </c>
    </row>
    <row r="55" spans="1:16" s="40" customFormat="1">
      <c r="B55" s="291" t="s">
        <v>477</v>
      </c>
      <c r="C55" s="286" t="s">
        <v>480</v>
      </c>
      <c r="D55" s="336">
        <v>948.792419</v>
      </c>
      <c r="E55" s="336">
        <v>1226.269661</v>
      </c>
      <c r="F55" s="287">
        <v>62</v>
      </c>
      <c r="G55" s="336">
        <v>1709.079608</v>
      </c>
      <c r="H55" s="288">
        <v>0.11299999999999999</v>
      </c>
      <c r="I55" s="336">
        <v>7</v>
      </c>
      <c r="J55" s="289">
        <v>21.593</v>
      </c>
      <c r="K55" s="289">
        <v>2.419276</v>
      </c>
      <c r="L55" s="336">
        <v>238.57628</v>
      </c>
      <c r="M55" s="292">
        <v>13.959342729458157</v>
      </c>
      <c r="N55" s="336">
        <v>0.42925099999999999</v>
      </c>
      <c r="O55" s="336">
        <v>-0.45150899999999999</v>
      </c>
    </row>
    <row r="56" spans="1:16" s="40" customFormat="1">
      <c r="B56" s="291" t="s">
        <v>477</v>
      </c>
      <c r="C56" s="286" t="s">
        <v>481</v>
      </c>
      <c r="D56" s="336">
        <v>2688.7606580000001</v>
      </c>
      <c r="E56" s="336">
        <v>352.493694</v>
      </c>
      <c r="F56" s="287">
        <v>62.3</v>
      </c>
      <c r="G56" s="336">
        <v>2908.265899</v>
      </c>
      <c r="H56" s="288">
        <v>0.20400000000000001</v>
      </c>
      <c r="I56" s="336">
        <v>5</v>
      </c>
      <c r="J56" s="289">
        <v>21.391999999999999</v>
      </c>
      <c r="K56" s="289">
        <v>3.9140380000000001</v>
      </c>
      <c r="L56" s="336">
        <v>697.89004199999999</v>
      </c>
      <c r="M56" s="292">
        <v>23.996775612572694</v>
      </c>
      <c r="N56" s="336">
        <v>1.260634</v>
      </c>
      <c r="O56" s="336">
        <v>-0.95386499999999996</v>
      </c>
    </row>
    <row r="57" spans="1:16" s="40" customFormat="1">
      <c r="B57" s="291" t="s">
        <v>477</v>
      </c>
      <c r="C57" s="286" t="s">
        <v>482</v>
      </c>
      <c r="D57" s="336">
        <v>12926.626751</v>
      </c>
      <c r="E57" s="336">
        <v>4221.009943</v>
      </c>
      <c r="F57" s="287">
        <v>60.4</v>
      </c>
      <c r="G57" s="336">
        <v>15476.769595</v>
      </c>
      <c r="H57" s="288">
        <v>0.318</v>
      </c>
      <c r="I57" s="336">
        <v>25</v>
      </c>
      <c r="J57" s="289">
        <v>25.727</v>
      </c>
      <c r="K57" s="289">
        <v>3.5052120000000002</v>
      </c>
      <c r="L57" s="336">
        <v>5063.3019860000004</v>
      </c>
      <c r="M57" s="292">
        <v>32.715496311554418</v>
      </c>
      <c r="N57" s="336">
        <v>12.643667000000001</v>
      </c>
      <c r="O57" s="336">
        <v>-7.4633269999999996</v>
      </c>
    </row>
    <row r="58" spans="1:16" s="40" customFormat="1">
      <c r="B58" s="291" t="s">
        <v>477</v>
      </c>
      <c r="C58" s="286" t="s">
        <v>483</v>
      </c>
      <c r="D58" s="336">
        <v>7578.301735</v>
      </c>
      <c r="E58" s="336">
        <v>2826.438498</v>
      </c>
      <c r="F58" s="287">
        <v>63.9</v>
      </c>
      <c r="G58" s="336">
        <v>9388.834288</v>
      </c>
      <c r="H58" s="288">
        <v>0.53699999999999992</v>
      </c>
      <c r="I58" s="336">
        <v>25</v>
      </c>
      <c r="J58" s="289">
        <v>24.765999999999998</v>
      </c>
      <c r="K58" s="289">
        <v>3.599599</v>
      </c>
      <c r="L58" s="336">
        <v>3928.7380119999998</v>
      </c>
      <c r="M58" s="292">
        <v>41.844790220883695</v>
      </c>
      <c r="N58" s="336">
        <v>12.484268</v>
      </c>
      <c r="O58" s="336">
        <v>-7.882809</v>
      </c>
    </row>
    <row r="59" spans="1:16" s="40" customFormat="1">
      <c r="B59" s="291" t="s">
        <v>477</v>
      </c>
      <c r="C59" s="286" t="s">
        <v>484</v>
      </c>
      <c r="D59" s="336">
        <v>7228.8609649999999</v>
      </c>
      <c r="E59" s="336">
        <v>4166.3160280000002</v>
      </c>
      <c r="F59" s="287">
        <v>62</v>
      </c>
      <c r="G59" s="336">
        <v>9811.9769020000003</v>
      </c>
      <c r="H59" s="288">
        <v>1.252</v>
      </c>
      <c r="I59" s="336">
        <v>17</v>
      </c>
      <c r="J59" s="289">
        <v>29.907</v>
      </c>
      <c r="K59" s="289">
        <v>4.2354989999999999</v>
      </c>
      <c r="L59" s="336">
        <v>7910.1900299999998</v>
      </c>
      <c r="M59" s="292">
        <v>80.617699256789379</v>
      </c>
      <c r="N59" s="336">
        <v>36.647599999999997</v>
      </c>
      <c r="O59" s="336">
        <v>-57.297204999999998</v>
      </c>
    </row>
    <row r="60" spans="1:16" s="40" customFormat="1">
      <c r="B60" s="291" t="s">
        <v>477</v>
      </c>
      <c r="C60" s="286" t="s">
        <v>485</v>
      </c>
      <c r="D60" s="336">
        <v>7228.8609649999999</v>
      </c>
      <c r="E60" s="336">
        <v>4166.3160280000002</v>
      </c>
      <c r="F60" s="287">
        <v>62</v>
      </c>
      <c r="G60" s="336">
        <v>9811.9769020000003</v>
      </c>
      <c r="H60" s="288">
        <v>1.252</v>
      </c>
      <c r="I60" s="336">
        <v>17</v>
      </c>
      <c r="J60" s="289">
        <v>29.907</v>
      </c>
      <c r="K60" s="289">
        <v>4.2354989999999999</v>
      </c>
      <c r="L60" s="336">
        <v>7910.1900299999998</v>
      </c>
      <c r="M60" s="292">
        <v>80.617699256789379</v>
      </c>
      <c r="N60" s="336">
        <v>36.647599999999997</v>
      </c>
      <c r="O60" s="336">
        <v>-57.297204999999998</v>
      </c>
    </row>
    <row r="61" spans="1:16" s="40" customFormat="1">
      <c r="B61" s="291" t="s">
        <v>477</v>
      </c>
      <c r="C61" s="286" t="s">
        <v>486</v>
      </c>
      <c r="D61" s="336"/>
      <c r="E61" s="336"/>
      <c r="F61" s="287"/>
      <c r="G61" s="336"/>
      <c r="H61" s="288"/>
      <c r="I61" s="336"/>
      <c r="J61" s="289"/>
      <c r="K61" s="289"/>
      <c r="L61" s="336"/>
      <c r="M61" s="292"/>
      <c r="N61" s="336"/>
      <c r="O61" s="336"/>
    </row>
    <row r="62" spans="1:16" s="40" customFormat="1">
      <c r="B62" s="291" t="s">
        <v>477</v>
      </c>
      <c r="C62" s="286" t="s">
        <v>487</v>
      </c>
      <c r="D62" s="336">
        <v>198.83541199999999</v>
      </c>
      <c r="E62" s="336"/>
      <c r="F62" s="287"/>
      <c r="G62" s="336">
        <v>198.83541199999999</v>
      </c>
      <c r="H62" s="288">
        <v>2.6870000000000003</v>
      </c>
      <c r="I62" s="336">
        <v>15</v>
      </c>
      <c r="J62" s="289">
        <v>14.048</v>
      </c>
      <c r="K62" s="289">
        <v>1.8385860000000001</v>
      </c>
      <c r="L62" s="336">
        <v>76.544528</v>
      </c>
      <c r="M62" s="292">
        <v>38.496426381031164</v>
      </c>
      <c r="N62" s="336">
        <v>0.75089099999999998</v>
      </c>
      <c r="O62" s="336">
        <v>-3.7867999999999999E-2</v>
      </c>
    </row>
    <row r="63" spans="1:16" s="40" customFormat="1">
      <c r="B63" s="291" t="s">
        <v>477</v>
      </c>
      <c r="C63" s="286" t="s">
        <v>488</v>
      </c>
      <c r="D63" s="336">
        <v>198.82521199999999</v>
      </c>
      <c r="E63" s="336"/>
      <c r="F63" s="287"/>
      <c r="G63" s="336">
        <v>198.82521199999999</v>
      </c>
      <c r="H63" s="288">
        <v>2.6870000000000003</v>
      </c>
      <c r="I63" s="336">
        <v>14</v>
      </c>
      <c r="J63" s="289">
        <v>14.047000000000001</v>
      </c>
      <c r="K63" s="289">
        <v>1.8386290000000001</v>
      </c>
      <c r="L63" s="336">
        <v>76.532929999999993</v>
      </c>
      <c r="M63" s="292">
        <v>38.492568035083998</v>
      </c>
      <c r="N63" s="336">
        <v>0.75063800000000003</v>
      </c>
      <c r="O63" s="336">
        <v>-3.7867999999999999E-2</v>
      </c>
    </row>
    <row r="64" spans="1:16" s="40" customFormat="1">
      <c r="B64" s="291" t="s">
        <v>477</v>
      </c>
      <c r="C64" s="286" t="s">
        <v>489</v>
      </c>
      <c r="D64" s="336">
        <v>1.0200000000000001E-2</v>
      </c>
      <c r="E64" s="336"/>
      <c r="F64" s="287"/>
      <c r="G64" s="336">
        <v>1.0200000000000001E-2</v>
      </c>
      <c r="H64" s="288">
        <v>8</v>
      </c>
      <c r="I64" s="336">
        <v>1</v>
      </c>
      <c r="J64" s="289">
        <v>31</v>
      </c>
      <c r="K64" s="289">
        <v>1</v>
      </c>
      <c r="L64" s="336">
        <v>1.1598000000000001E-2</v>
      </c>
      <c r="M64" s="292">
        <v>113.70588235294117</v>
      </c>
      <c r="N64" s="336">
        <v>2.5300000000000002E-4</v>
      </c>
      <c r="O64" s="336"/>
    </row>
    <row r="65" spans="1:16" s="40" customFormat="1">
      <c r="B65" s="291" t="s">
        <v>477</v>
      </c>
      <c r="C65" s="286" t="s">
        <v>490</v>
      </c>
      <c r="D65" s="336"/>
      <c r="E65" s="336"/>
      <c r="F65" s="287"/>
      <c r="G65" s="336"/>
      <c r="H65" s="288"/>
      <c r="I65" s="336"/>
      <c r="J65" s="289"/>
      <c r="K65" s="289"/>
      <c r="L65" s="336"/>
      <c r="M65" s="292"/>
      <c r="N65" s="336"/>
      <c r="O65" s="336"/>
    </row>
    <row r="66" spans="1:16" s="40" customFormat="1">
      <c r="B66" s="291" t="s">
        <v>477</v>
      </c>
      <c r="C66" s="286" t="s">
        <v>491</v>
      </c>
      <c r="D66" s="336"/>
      <c r="E66" s="336"/>
      <c r="F66" s="287"/>
      <c r="G66" s="336"/>
      <c r="H66" s="288"/>
      <c r="I66" s="336"/>
      <c r="J66" s="289"/>
      <c r="K66" s="289"/>
      <c r="L66" s="336"/>
      <c r="M66" s="292"/>
      <c r="N66" s="336"/>
      <c r="O66" s="336"/>
    </row>
    <row r="67" spans="1:16" s="40" customFormat="1">
      <c r="B67" s="291" t="s">
        <v>477</v>
      </c>
      <c r="C67" s="286" t="s">
        <v>492</v>
      </c>
      <c r="D67" s="336"/>
      <c r="E67" s="336"/>
      <c r="F67" s="287"/>
      <c r="G67" s="336"/>
      <c r="H67" s="288"/>
      <c r="I67" s="336"/>
      <c r="J67" s="289"/>
      <c r="K67" s="289"/>
      <c r="L67" s="336"/>
      <c r="M67" s="292"/>
      <c r="N67" s="336"/>
      <c r="O67" s="336"/>
    </row>
    <row r="68" spans="1:16" s="40" customFormat="1">
      <c r="B68" s="291" t="s">
        <v>477</v>
      </c>
      <c r="C68" s="286" t="s">
        <v>493</v>
      </c>
      <c r="D68" s="336"/>
      <c r="E68" s="336"/>
      <c r="F68" s="287"/>
      <c r="G68" s="336"/>
      <c r="H68" s="288"/>
      <c r="I68" s="336"/>
      <c r="J68" s="289"/>
      <c r="K68" s="289"/>
      <c r="L68" s="336"/>
      <c r="M68" s="292"/>
      <c r="N68" s="336"/>
      <c r="O68" s="336"/>
    </row>
    <row r="69" spans="1:16" s="40" customFormat="1">
      <c r="B69" s="285" t="s">
        <v>477</v>
      </c>
      <c r="C69" s="286" t="s">
        <v>494</v>
      </c>
      <c r="D69" s="336">
        <v>1.5975E-2</v>
      </c>
      <c r="E69" s="336"/>
      <c r="F69" s="287"/>
      <c r="G69" s="336">
        <v>1.5975E-2</v>
      </c>
      <c r="H69" s="288">
        <v>100</v>
      </c>
      <c r="I69" s="336">
        <v>3</v>
      </c>
      <c r="J69" s="289">
        <v>26</v>
      </c>
      <c r="K69" s="289">
        <v>1</v>
      </c>
      <c r="L69" s="336">
        <v>5.1919E-2</v>
      </c>
      <c r="M69" s="292">
        <v>325.0015649452269</v>
      </c>
      <c r="N69" s="336"/>
      <c r="O69" s="336"/>
    </row>
    <row r="70" spans="1:16" s="40" customFormat="1" ht="12.75" customHeight="1">
      <c r="B70" s="825"/>
      <c r="C70" s="826" t="s">
        <v>495</v>
      </c>
      <c r="D70" s="337">
        <v>33937.722272017003</v>
      </c>
      <c r="E70" s="337">
        <v>13011.609825961001</v>
      </c>
      <c r="F70" s="320">
        <f>0.619*100</f>
        <v>61.9</v>
      </c>
      <c r="G70" s="337">
        <v>41997.137000000002</v>
      </c>
      <c r="H70" s="321">
        <f>0.005628*100</f>
        <v>0.56279999999999997</v>
      </c>
      <c r="I70" s="337">
        <v>112</v>
      </c>
      <c r="J70" s="297">
        <f>0.257109*100</f>
        <v>25.710899999999999</v>
      </c>
      <c r="K70" s="297">
        <v>3.7448480000000002</v>
      </c>
      <c r="L70" s="337">
        <v>18171.615000000002</v>
      </c>
      <c r="M70" s="322">
        <f>0.4326*100</f>
        <v>43.26</v>
      </c>
      <c r="N70" s="337">
        <v>64.377525405</v>
      </c>
      <c r="O70" s="337">
        <v>-74.209369572</v>
      </c>
    </row>
    <row r="71" spans="1:16">
      <c r="D71" s="9"/>
      <c r="E71" s="9"/>
      <c r="F71" s="9"/>
      <c r="G71" s="9"/>
      <c r="H71" s="9"/>
      <c r="I71" s="9"/>
      <c r="J71" s="9"/>
      <c r="K71" s="9"/>
      <c r="L71" s="9"/>
      <c r="M71" s="9"/>
      <c r="N71" s="9"/>
      <c r="O71" s="9"/>
    </row>
    <row r="72" spans="1:16" s="217" customFormat="1" ht="84" customHeight="1">
      <c r="A72" s="177"/>
      <c r="B72" s="821" t="s">
        <v>417</v>
      </c>
      <c r="C72" s="822" t="s">
        <v>463</v>
      </c>
      <c r="D72" s="822" t="s">
        <v>464</v>
      </c>
      <c r="E72" s="822" t="s">
        <v>465</v>
      </c>
      <c r="F72" s="822" t="s">
        <v>466</v>
      </c>
      <c r="G72" s="822" t="s">
        <v>467</v>
      </c>
      <c r="H72" s="822" t="s">
        <v>468</v>
      </c>
      <c r="I72" s="822" t="s">
        <v>469</v>
      </c>
      <c r="J72" s="822" t="s">
        <v>470</v>
      </c>
      <c r="K72" s="822" t="s">
        <v>471</v>
      </c>
      <c r="L72" s="822" t="s">
        <v>472</v>
      </c>
      <c r="M72" s="822" t="s">
        <v>473</v>
      </c>
      <c r="N72" s="822" t="s">
        <v>474</v>
      </c>
      <c r="O72" s="822" t="s">
        <v>475</v>
      </c>
      <c r="P72" s="40"/>
    </row>
    <row r="73" spans="1:16" s="13" customFormat="1">
      <c r="A73" s="9"/>
      <c r="B73" s="260" t="s">
        <v>240</v>
      </c>
      <c r="C73" s="319" t="s">
        <v>160</v>
      </c>
      <c r="D73" s="319" t="s">
        <v>161</v>
      </c>
      <c r="E73" s="319" t="s">
        <v>162</v>
      </c>
      <c r="F73" s="319" t="s">
        <v>163</v>
      </c>
      <c r="G73" s="319" t="s">
        <v>164</v>
      </c>
      <c r="H73" s="319" t="s">
        <v>231</v>
      </c>
      <c r="I73" s="319" t="s">
        <v>232</v>
      </c>
      <c r="J73" s="319" t="s">
        <v>233</v>
      </c>
      <c r="K73" s="319" t="s">
        <v>234</v>
      </c>
      <c r="L73" s="319" t="s">
        <v>318</v>
      </c>
      <c r="M73" s="319" t="s">
        <v>235</v>
      </c>
      <c r="N73" s="319" t="s">
        <v>236</v>
      </c>
      <c r="O73" s="319" t="s">
        <v>237</v>
      </c>
      <c r="P73" s="40"/>
    </row>
    <row r="74" spans="1:16" s="40" customFormat="1" ht="19.5" customHeight="1">
      <c r="B74" s="284" t="s">
        <v>441</v>
      </c>
      <c r="C74" s="285" t="s">
        <v>477</v>
      </c>
      <c r="D74" s="286"/>
      <c r="E74" s="286"/>
      <c r="F74" s="286"/>
      <c r="G74" s="286"/>
      <c r="H74" s="286"/>
      <c r="I74" s="286"/>
      <c r="J74" s="286"/>
      <c r="K74" s="286"/>
      <c r="L74" s="286"/>
      <c r="M74" s="286"/>
      <c r="N74" s="286"/>
      <c r="O74" s="286"/>
    </row>
    <row r="75" spans="1:16" s="40" customFormat="1">
      <c r="B75" s="824" t="s">
        <v>477</v>
      </c>
      <c r="C75" s="286" t="s">
        <v>478</v>
      </c>
      <c r="D75" s="336">
        <v>85879.054579000003</v>
      </c>
      <c r="E75" s="336">
        <v>61924.171167</v>
      </c>
      <c r="F75" s="287">
        <v>55.9</v>
      </c>
      <c r="G75" s="336">
        <v>112949.719553</v>
      </c>
      <c r="H75" s="288">
        <v>6.6000000000000003E-2</v>
      </c>
      <c r="I75" s="336">
        <v>1897</v>
      </c>
      <c r="J75" s="289">
        <v>39.379999999999995</v>
      </c>
      <c r="K75" s="289">
        <v>1.513663</v>
      </c>
      <c r="L75" s="336">
        <v>21865.262031999999</v>
      </c>
      <c r="M75" s="292">
        <v>19.358403118247715</v>
      </c>
      <c r="N75" s="336">
        <v>30.093598</v>
      </c>
      <c r="O75" s="336">
        <v>-31.445087000000001</v>
      </c>
    </row>
    <row r="76" spans="1:16" s="40" customFormat="1">
      <c r="B76" s="291" t="s">
        <v>477</v>
      </c>
      <c r="C76" s="286" t="s">
        <v>479</v>
      </c>
      <c r="D76" s="336">
        <v>75676.794997000005</v>
      </c>
      <c r="E76" s="336">
        <v>52650.727905</v>
      </c>
      <c r="F76" s="287">
        <v>55.7</v>
      </c>
      <c r="G76" s="336">
        <v>97320.618300999995</v>
      </c>
      <c r="H76" s="288">
        <v>5.6999999999999995E-2</v>
      </c>
      <c r="I76" s="336">
        <v>1665</v>
      </c>
      <c r="J76" s="289">
        <v>39.469000000000001</v>
      </c>
      <c r="K76" s="289">
        <v>1.5214110000000001</v>
      </c>
      <c r="L76" s="336">
        <v>17535.163743000001</v>
      </c>
      <c r="M76" s="292">
        <v>18.017932940752619</v>
      </c>
      <c r="N76" s="336">
        <v>22.620826999999998</v>
      </c>
      <c r="O76" s="336">
        <v>-29.871186999999999</v>
      </c>
    </row>
    <row r="77" spans="1:16" s="40" customFormat="1">
      <c r="B77" s="291" t="s">
        <v>477</v>
      </c>
      <c r="C77" s="286" t="s">
        <v>480</v>
      </c>
      <c r="D77" s="336">
        <v>10202.259582000001</v>
      </c>
      <c r="E77" s="336">
        <v>9273.4432620000007</v>
      </c>
      <c r="F77" s="287">
        <v>57.1</v>
      </c>
      <c r="G77" s="336">
        <v>15629.101251</v>
      </c>
      <c r="H77" s="288">
        <v>0.122</v>
      </c>
      <c r="I77" s="336">
        <v>232</v>
      </c>
      <c r="J77" s="289">
        <v>38.820999999999998</v>
      </c>
      <c r="K77" s="289">
        <v>1.4654149999999999</v>
      </c>
      <c r="L77" s="336">
        <v>4330.0982880000001</v>
      </c>
      <c r="M77" s="292">
        <v>27.70535693933742</v>
      </c>
      <c r="N77" s="336">
        <v>7.4727709999999998</v>
      </c>
      <c r="O77" s="336">
        <v>-1.5738989999999999</v>
      </c>
    </row>
    <row r="78" spans="1:16" s="40" customFormat="1">
      <c r="B78" s="291" t="s">
        <v>477</v>
      </c>
      <c r="C78" s="286" t="s">
        <v>481</v>
      </c>
      <c r="D78" s="336">
        <v>13357.183767</v>
      </c>
      <c r="E78" s="336">
        <v>7124.4290739999997</v>
      </c>
      <c r="F78" s="287">
        <v>42.4</v>
      </c>
      <c r="G78" s="336">
        <v>16391.549028000001</v>
      </c>
      <c r="H78" s="288">
        <v>0.20400000000000001</v>
      </c>
      <c r="I78" s="336">
        <v>2308</v>
      </c>
      <c r="J78" s="289">
        <v>32.806999999999995</v>
      </c>
      <c r="K78" s="289">
        <v>1.2453179999999999</v>
      </c>
      <c r="L78" s="336">
        <v>4465.8762820000002</v>
      </c>
      <c r="M78" s="292">
        <v>27.244992369979197</v>
      </c>
      <c r="N78" s="336">
        <v>10.980278999999999</v>
      </c>
      <c r="O78" s="336">
        <v>-32.138157999999997</v>
      </c>
    </row>
    <row r="79" spans="1:16" s="40" customFormat="1">
      <c r="B79" s="291" t="s">
        <v>477</v>
      </c>
      <c r="C79" s="286" t="s">
        <v>482</v>
      </c>
      <c r="D79" s="336">
        <v>5446.2397559999999</v>
      </c>
      <c r="E79" s="336">
        <v>2115.4171489999999</v>
      </c>
      <c r="F79" s="287">
        <v>29</v>
      </c>
      <c r="G79" s="336">
        <v>6060.6019999999999</v>
      </c>
      <c r="H79" s="288">
        <v>0.371</v>
      </c>
      <c r="I79" s="336">
        <v>352</v>
      </c>
      <c r="J79" s="289">
        <v>37.334000000000003</v>
      </c>
      <c r="K79" s="289">
        <v>1.081291</v>
      </c>
      <c r="L79" s="336">
        <v>2470.5521560000002</v>
      </c>
      <c r="M79" s="292">
        <v>40.764137885972389</v>
      </c>
      <c r="N79" s="336">
        <v>8.4662009999999999</v>
      </c>
      <c r="O79" s="336">
        <v>-3.0117959999999999</v>
      </c>
    </row>
    <row r="80" spans="1:16" s="40" customFormat="1">
      <c r="B80" s="291" t="s">
        <v>477</v>
      </c>
      <c r="C80" s="286" t="s">
        <v>483</v>
      </c>
      <c r="D80" s="336">
        <v>6.5227510000000004</v>
      </c>
      <c r="E80" s="336">
        <v>3.5</v>
      </c>
      <c r="F80" s="287">
        <v>63.7</v>
      </c>
      <c r="G80" s="336">
        <v>8.7527509999999999</v>
      </c>
      <c r="H80" s="288">
        <v>0.65</v>
      </c>
      <c r="I80" s="336">
        <v>5</v>
      </c>
      <c r="J80" s="289">
        <v>31.024000000000001</v>
      </c>
      <c r="K80" s="289">
        <v>1</v>
      </c>
      <c r="L80" s="336">
        <v>3.831887</v>
      </c>
      <c r="M80" s="292">
        <v>43.779230095772178</v>
      </c>
      <c r="N80" s="336">
        <v>1.7649999999999999E-2</v>
      </c>
      <c r="O80" s="336">
        <v>-7.85E-4</v>
      </c>
    </row>
    <row r="81" spans="1:16" s="40" customFormat="1">
      <c r="B81" s="291" t="s">
        <v>477</v>
      </c>
      <c r="C81" s="286" t="s">
        <v>484</v>
      </c>
      <c r="D81" s="336">
        <v>3295.9221560000001</v>
      </c>
      <c r="E81" s="336">
        <v>6515.9853590000002</v>
      </c>
      <c r="F81" s="287">
        <v>56.6</v>
      </c>
      <c r="G81" s="336">
        <v>6738.0879530000002</v>
      </c>
      <c r="H81" s="288">
        <v>1.0370000000000001</v>
      </c>
      <c r="I81" s="336">
        <v>186</v>
      </c>
      <c r="J81" s="289">
        <v>55.796999999999997</v>
      </c>
      <c r="K81" s="289">
        <v>1.0450410000000001</v>
      </c>
      <c r="L81" s="336">
        <v>8156.9860360000002</v>
      </c>
      <c r="M81" s="292">
        <v>121.05787417583743</v>
      </c>
      <c r="N81" s="336">
        <v>39.106786</v>
      </c>
      <c r="O81" s="336">
        <v>-3.1073110000000002</v>
      </c>
    </row>
    <row r="82" spans="1:16" s="40" customFormat="1">
      <c r="B82" s="291" t="s">
        <v>477</v>
      </c>
      <c r="C82" s="286" t="s">
        <v>485</v>
      </c>
      <c r="D82" s="336">
        <v>2728.4579950000002</v>
      </c>
      <c r="E82" s="336">
        <v>6276.7925429999996</v>
      </c>
      <c r="F82" s="287">
        <v>58.4</v>
      </c>
      <c r="G82" s="336">
        <v>6392.0055270000003</v>
      </c>
      <c r="H82" s="288">
        <v>0.996</v>
      </c>
      <c r="I82" s="336">
        <v>134</v>
      </c>
      <c r="J82" s="289">
        <v>55.801000000000002</v>
      </c>
      <c r="K82" s="289">
        <v>1.0755619999999999</v>
      </c>
      <c r="L82" s="336">
        <v>7671.4890580000001</v>
      </c>
      <c r="M82" s="292">
        <v>120.01693405294202</v>
      </c>
      <c r="N82" s="336">
        <v>35.635387999999999</v>
      </c>
      <c r="O82" s="336">
        <v>-3.0009709999999998</v>
      </c>
    </row>
    <row r="83" spans="1:16" s="40" customFormat="1">
      <c r="B83" s="291" t="s">
        <v>477</v>
      </c>
      <c r="C83" s="286" t="s">
        <v>486</v>
      </c>
      <c r="D83" s="336">
        <v>567.46416099999999</v>
      </c>
      <c r="E83" s="336">
        <v>239.19281599999999</v>
      </c>
      <c r="F83" s="287">
        <v>10</v>
      </c>
      <c r="G83" s="336">
        <v>346.082427</v>
      </c>
      <c r="H83" s="288">
        <v>1.7999999999999998</v>
      </c>
      <c r="I83" s="336">
        <v>52</v>
      </c>
      <c r="J83" s="289">
        <v>55.723999999999997</v>
      </c>
      <c r="K83" s="289">
        <v>0.481327</v>
      </c>
      <c r="L83" s="336">
        <v>485.49697700000002</v>
      </c>
      <c r="M83" s="292">
        <v>140.28362584269556</v>
      </c>
      <c r="N83" s="336">
        <v>3.4713980000000002</v>
      </c>
      <c r="O83" s="336">
        <v>-0.10634</v>
      </c>
    </row>
    <row r="84" spans="1:16" s="40" customFormat="1">
      <c r="B84" s="291" t="s">
        <v>477</v>
      </c>
      <c r="C84" s="286" t="s">
        <v>487</v>
      </c>
      <c r="D84" s="336">
        <v>1556.707032</v>
      </c>
      <c r="E84" s="336">
        <v>2060.9787150000002</v>
      </c>
      <c r="F84" s="287">
        <v>10.3</v>
      </c>
      <c r="G84" s="336">
        <v>1298.493772</v>
      </c>
      <c r="H84" s="288">
        <v>6.4420000000000002</v>
      </c>
      <c r="I84" s="336">
        <v>134</v>
      </c>
      <c r="J84" s="289">
        <v>55.771999999999998</v>
      </c>
      <c r="K84" s="289">
        <v>0.62051000000000001</v>
      </c>
      <c r="L84" s="336">
        <v>2842.9661329999999</v>
      </c>
      <c r="M84" s="292">
        <v>218.94337842076303</v>
      </c>
      <c r="N84" s="336">
        <v>46.673524</v>
      </c>
      <c r="O84" s="336">
        <v>-1.9081300000000001</v>
      </c>
    </row>
    <row r="85" spans="1:16" s="40" customFormat="1">
      <c r="B85" s="291" t="s">
        <v>477</v>
      </c>
      <c r="C85" s="286" t="s">
        <v>488</v>
      </c>
      <c r="D85" s="336">
        <v>477.19401599999998</v>
      </c>
      <c r="E85" s="336">
        <v>629.53894200000002</v>
      </c>
      <c r="F85" s="287">
        <v>10.6</v>
      </c>
      <c r="G85" s="336">
        <v>470.543384</v>
      </c>
      <c r="H85" s="288">
        <v>3.6999999999999997</v>
      </c>
      <c r="I85" s="336">
        <v>61</v>
      </c>
      <c r="J85" s="289">
        <v>55.659000000000006</v>
      </c>
      <c r="K85" s="289">
        <v>0.40515200000000001</v>
      </c>
      <c r="L85" s="336">
        <v>828.96739000000002</v>
      </c>
      <c r="M85" s="292">
        <v>176.17236118657235</v>
      </c>
      <c r="N85" s="336">
        <v>9.6900739999999992</v>
      </c>
      <c r="O85" s="336">
        <v>-0.38342599999999999</v>
      </c>
    </row>
    <row r="86" spans="1:16" s="40" customFormat="1">
      <c r="B86" s="291" t="s">
        <v>477</v>
      </c>
      <c r="C86" s="286" t="s">
        <v>489</v>
      </c>
      <c r="D86" s="336">
        <v>1079.5130160000001</v>
      </c>
      <c r="E86" s="336">
        <v>1431.4397730000001</v>
      </c>
      <c r="F86" s="287">
        <v>10.1</v>
      </c>
      <c r="G86" s="336">
        <v>827.95038799999998</v>
      </c>
      <c r="H86" s="288">
        <v>8</v>
      </c>
      <c r="I86" s="336">
        <v>73</v>
      </c>
      <c r="J86" s="289">
        <v>55.835999999999999</v>
      </c>
      <c r="K86" s="289">
        <v>0.74290299999999998</v>
      </c>
      <c r="L86" s="336">
        <v>2013.9987430000001</v>
      </c>
      <c r="M86" s="292">
        <v>243.25113825539995</v>
      </c>
      <c r="N86" s="336">
        <v>36.983449999999998</v>
      </c>
      <c r="O86" s="336">
        <v>-1.5247029999999999</v>
      </c>
    </row>
    <row r="87" spans="1:16" s="40" customFormat="1">
      <c r="B87" s="291" t="s">
        <v>477</v>
      </c>
      <c r="C87" s="286" t="s">
        <v>490</v>
      </c>
      <c r="D87" s="336">
        <v>1186.2661270000001</v>
      </c>
      <c r="E87" s="336">
        <v>1465.6124110000001</v>
      </c>
      <c r="F87" s="287">
        <v>10.3</v>
      </c>
      <c r="G87" s="336">
        <v>842.05065300000001</v>
      </c>
      <c r="H87" s="288">
        <v>11.798</v>
      </c>
      <c r="I87" s="336">
        <v>187</v>
      </c>
      <c r="J87" s="289">
        <v>55.861000000000004</v>
      </c>
      <c r="K87" s="289">
        <v>0.27987099999999998</v>
      </c>
      <c r="L87" s="336">
        <v>2289.9540120000001</v>
      </c>
      <c r="M87" s="292">
        <v>271.94967474242907</v>
      </c>
      <c r="N87" s="336">
        <v>55.389918999999999</v>
      </c>
      <c r="O87" s="336">
        <v>-1.8502130000000001</v>
      </c>
    </row>
    <row r="88" spans="1:16" s="40" customFormat="1">
      <c r="B88" s="291" t="s">
        <v>477</v>
      </c>
      <c r="C88" s="286" t="s">
        <v>491</v>
      </c>
      <c r="D88" s="336">
        <v>1154.02792</v>
      </c>
      <c r="E88" s="336">
        <v>1153.563666</v>
      </c>
      <c r="F88" s="287">
        <v>10.4</v>
      </c>
      <c r="G88" s="336">
        <v>782.40691700000002</v>
      </c>
      <c r="H88" s="288">
        <v>11.096</v>
      </c>
      <c r="I88" s="336">
        <v>105</v>
      </c>
      <c r="J88" s="289">
        <v>55.996000000000002</v>
      </c>
      <c r="K88" s="289">
        <v>0.269673</v>
      </c>
      <c r="L88" s="336">
        <v>2100.7867679999999</v>
      </c>
      <c r="M88" s="292">
        <v>268.50309248991471</v>
      </c>
      <c r="N88" s="336">
        <v>48.611787999999997</v>
      </c>
      <c r="O88" s="336">
        <v>-1.0634520000000001</v>
      </c>
    </row>
    <row r="89" spans="1:16" s="40" customFormat="1">
      <c r="B89" s="291" t="s">
        <v>477</v>
      </c>
      <c r="C89" s="286" t="s">
        <v>492</v>
      </c>
      <c r="D89" s="336">
        <v>32.238207000000003</v>
      </c>
      <c r="E89" s="336">
        <v>312.048745</v>
      </c>
      <c r="F89" s="287">
        <v>10.1</v>
      </c>
      <c r="G89" s="336">
        <v>59.643735999999997</v>
      </c>
      <c r="H89" s="288">
        <v>21.007000000000001</v>
      </c>
      <c r="I89" s="336">
        <v>82</v>
      </c>
      <c r="J89" s="289">
        <v>54.098999999999997</v>
      </c>
      <c r="K89" s="289">
        <v>0.41364899999999999</v>
      </c>
      <c r="L89" s="336">
        <v>189.16724400000001</v>
      </c>
      <c r="M89" s="292">
        <v>317.16196316072489</v>
      </c>
      <c r="N89" s="336">
        <v>6.7781310000000001</v>
      </c>
      <c r="O89" s="336">
        <v>-0.78676100000000004</v>
      </c>
    </row>
    <row r="90" spans="1:16" s="40" customFormat="1">
      <c r="B90" s="291" t="s">
        <v>477</v>
      </c>
      <c r="C90" s="286" t="s">
        <v>493</v>
      </c>
      <c r="D90" s="336"/>
      <c r="E90" s="336"/>
      <c r="F90" s="287"/>
      <c r="G90" s="336"/>
      <c r="H90" s="288"/>
      <c r="I90" s="336"/>
      <c r="J90" s="289"/>
      <c r="K90" s="289"/>
      <c r="L90" s="336"/>
      <c r="M90" s="292"/>
      <c r="N90" s="336"/>
      <c r="O90" s="336"/>
    </row>
    <row r="91" spans="1:16" s="40" customFormat="1">
      <c r="B91" s="285" t="s">
        <v>477</v>
      </c>
      <c r="C91" s="286" t="s">
        <v>494</v>
      </c>
      <c r="D91" s="336">
        <v>14.364138000000001</v>
      </c>
      <c r="E91" s="336">
        <v>48.297269999999997</v>
      </c>
      <c r="F91" s="287">
        <v>10</v>
      </c>
      <c r="G91" s="336">
        <v>19.193864999999999</v>
      </c>
      <c r="H91" s="288">
        <v>100</v>
      </c>
      <c r="I91" s="336">
        <v>28</v>
      </c>
      <c r="J91" s="289">
        <v>25.271000000000001</v>
      </c>
      <c r="K91" s="289">
        <v>3.9093239999999998</v>
      </c>
      <c r="L91" s="336">
        <v>60.631166999999998</v>
      </c>
      <c r="M91" s="292">
        <v>315.88826429695115</v>
      </c>
      <c r="N91" s="336">
        <v>50.395209000000001</v>
      </c>
      <c r="O91" s="336">
        <v>-50.395209000000001</v>
      </c>
    </row>
    <row r="92" spans="1:16" s="40" customFormat="1" ht="12.75" customHeight="1">
      <c r="B92" s="825"/>
      <c r="C92" s="826" t="s">
        <v>495</v>
      </c>
      <c r="D92" s="337">
        <v>110742.260305854</v>
      </c>
      <c r="E92" s="337">
        <v>81258.391143197005</v>
      </c>
      <c r="F92" s="320">
        <f>0.5207*100</f>
        <v>52.070000000000007</v>
      </c>
      <c r="G92" s="337">
        <v>144308.45000000001</v>
      </c>
      <c r="H92" s="321">
        <f>0.002791*100</f>
        <v>0.27910000000000001</v>
      </c>
      <c r="I92" s="337">
        <v>5097</v>
      </c>
      <c r="J92" s="297">
        <f>0.395549*100</f>
        <v>39.554899999999996</v>
      </c>
      <c r="K92" s="297">
        <v>1.428194</v>
      </c>
      <c r="L92" s="337">
        <v>42156.06</v>
      </c>
      <c r="M92" s="322">
        <f>0.2921*100</f>
        <v>29.21</v>
      </c>
      <c r="N92" s="337">
        <v>241.12316491199999</v>
      </c>
      <c r="O92" s="337">
        <v>-123.85668754300001</v>
      </c>
    </row>
    <row r="93" spans="1:16">
      <c r="D93" s="9"/>
      <c r="E93" s="9"/>
      <c r="F93" s="9"/>
      <c r="G93" s="9"/>
      <c r="H93" s="9"/>
      <c r="I93" s="9"/>
      <c r="J93" s="9"/>
      <c r="K93" s="9"/>
      <c r="L93" s="9"/>
      <c r="M93" s="9"/>
      <c r="N93" s="9"/>
      <c r="O93" s="9"/>
    </row>
    <row r="94" spans="1:16" s="217" customFormat="1" ht="84" customHeight="1">
      <c r="A94" s="177"/>
      <c r="B94" s="821" t="s">
        <v>417</v>
      </c>
      <c r="C94" s="822" t="s">
        <v>463</v>
      </c>
      <c r="D94" s="822" t="s">
        <v>464</v>
      </c>
      <c r="E94" s="822" t="s">
        <v>465</v>
      </c>
      <c r="F94" s="822" t="s">
        <v>466</v>
      </c>
      <c r="G94" s="822" t="s">
        <v>467</v>
      </c>
      <c r="H94" s="822" t="s">
        <v>468</v>
      </c>
      <c r="I94" s="822" t="s">
        <v>469</v>
      </c>
      <c r="J94" s="822" t="s">
        <v>470</v>
      </c>
      <c r="K94" s="822" t="s">
        <v>471</v>
      </c>
      <c r="L94" s="822" t="s">
        <v>472</v>
      </c>
      <c r="M94" s="822" t="s">
        <v>473</v>
      </c>
      <c r="N94" s="822" t="s">
        <v>474</v>
      </c>
      <c r="O94" s="822" t="s">
        <v>475</v>
      </c>
      <c r="P94" s="40"/>
    </row>
    <row r="95" spans="1:16" s="13" customFormat="1">
      <c r="A95" s="9"/>
      <c r="B95" s="260" t="s">
        <v>240</v>
      </c>
      <c r="C95" s="319" t="s">
        <v>160</v>
      </c>
      <c r="D95" s="319" t="s">
        <v>161</v>
      </c>
      <c r="E95" s="319" t="s">
        <v>162</v>
      </c>
      <c r="F95" s="319" t="s">
        <v>163</v>
      </c>
      <c r="G95" s="319" t="s">
        <v>164</v>
      </c>
      <c r="H95" s="319" t="s">
        <v>231</v>
      </c>
      <c r="I95" s="319" t="s">
        <v>232</v>
      </c>
      <c r="J95" s="319" t="s">
        <v>233</v>
      </c>
      <c r="K95" s="319" t="s">
        <v>234</v>
      </c>
      <c r="L95" s="319" t="s">
        <v>318</v>
      </c>
      <c r="M95" s="319" t="s">
        <v>235</v>
      </c>
      <c r="N95" s="319" t="s">
        <v>236</v>
      </c>
      <c r="O95" s="319" t="s">
        <v>237</v>
      </c>
      <c r="P95" s="40"/>
    </row>
    <row r="96" spans="1:16" s="40" customFormat="1" ht="29.25" customHeight="1">
      <c r="B96" s="284" t="s">
        <v>498</v>
      </c>
      <c r="C96" s="285" t="s">
        <v>477</v>
      </c>
      <c r="D96" s="286"/>
      <c r="E96" s="286"/>
      <c r="F96" s="286"/>
      <c r="G96" s="286"/>
      <c r="H96" s="286"/>
      <c r="I96" s="286"/>
      <c r="J96" s="286"/>
      <c r="K96" s="286"/>
      <c r="L96" s="286"/>
      <c r="M96" s="286"/>
      <c r="N96" s="286"/>
      <c r="O96" s="286"/>
    </row>
    <row r="97" spans="2:15" s="40" customFormat="1">
      <c r="B97" s="824" t="s">
        <v>477</v>
      </c>
      <c r="C97" s="286" t="s">
        <v>478</v>
      </c>
      <c r="D97" s="336">
        <v>212695.41209</v>
      </c>
      <c r="E97" s="336">
        <v>3590.025611</v>
      </c>
      <c r="F97" s="287">
        <v>67.099999999999994</v>
      </c>
      <c r="G97" s="336">
        <v>215167.292437</v>
      </c>
      <c r="H97" s="288">
        <v>9.1999999999999998E-2</v>
      </c>
      <c r="I97" s="336">
        <v>300357</v>
      </c>
      <c r="J97" s="289">
        <v>7.0970000000000004</v>
      </c>
      <c r="K97" s="289"/>
      <c r="L97" s="336">
        <v>3584.387761</v>
      </c>
      <c r="M97" s="292">
        <v>1.6658608845252318</v>
      </c>
      <c r="N97" s="336">
        <v>13.946301999999999</v>
      </c>
      <c r="O97" s="336">
        <v>-6.2305570000000001</v>
      </c>
    </row>
    <row r="98" spans="2:15" s="40" customFormat="1">
      <c r="B98" s="291" t="s">
        <v>477</v>
      </c>
      <c r="C98" s="286" t="s">
        <v>479</v>
      </c>
      <c r="D98" s="336">
        <v>212695.41209</v>
      </c>
      <c r="E98" s="336">
        <v>3590.025611</v>
      </c>
      <c r="F98" s="287">
        <v>67.099999999999994</v>
      </c>
      <c r="G98" s="336">
        <v>215167.292437</v>
      </c>
      <c r="H98" s="288">
        <v>9.1999999999999998E-2</v>
      </c>
      <c r="I98" s="336">
        <v>300357</v>
      </c>
      <c r="J98" s="289">
        <v>7.0970000000000004</v>
      </c>
      <c r="K98" s="289"/>
      <c r="L98" s="336">
        <v>3584.387761</v>
      </c>
      <c r="M98" s="292">
        <v>1.6658608845252318</v>
      </c>
      <c r="N98" s="336">
        <v>13.946301999999999</v>
      </c>
      <c r="O98" s="336">
        <v>-6.2305570000000001</v>
      </c>
    </row>
    <row r="99" spans="2:15" s="40" customFormat="1">
      <c r="B99" s="291" t="s">
        <v>477</v>
      </c>
      <c r="C99" s="286" t="s">
        <v>480</v>
      </c>
      <c r="D99" s="336"/>
      <c r="E99" s="336"/>
      <c r="F99" s="287"/>
      <c r="G99" s="336"/>
      <c r="H99" s="288"/>
      <c r="I99" s="336"/>
      <c r="J99" s="289"/>
      <c r="K99" s="289"/>
      <c r="L99" s="336"/>
      <c r="M99" s="292"/>
      <c r="N99" s="336"/>
      <c r="O99" s="336"/>
    </row>
    <row r="100" spans="2:15" s="40" customFormat="1">
      <c r="B100" s="291" t="s">
        <v>477</v>
      </c>
      <c r="C100" s="286" t="s">
        <v>481</v>
      </c>
      <c r="D100" s="336">
        <v>203724.92327599999</v>
      </c>
      <c r="E100" s="336">
        <v>5933.5934829999997</v>
      </c>
      <c r="F100" s="287">
        <v>56.7</v>
      </c>
      <c r="G100" s="336">
        <v>207142.34237500001</v>
      </c>
      <c r="H100" s="288">
        <v>0.159</v>
      </c>
      <c r="I100" s="336">
        <v>277357</v>
      </c>
      <c r="J100" s="289">
        <v>10.148</v>
      </c>
      <c r="K100" s="289"/>
      <c r="L100" s="336">
        <v>7520.0322759999999</v>
      </c>
      <c r="M100" s="292">
        <v>3.6303694308844467</v>
      </c>
      <c r="N100" s="336">
        <v>33.357596999999998</v>
      </c>
      <c r="O100" s="336">
        <v>-12.141970000000001</v>
      </c>
    </row>
    <row r="101" spans="2:15" s="40" customFormat="1">
      <c r="B101" s="291" t="s">
        <v>477</v>
      </c>
      <c r="C101" s="286" t="s">
        <v>482</v>
      </c>
      <c r="D101" s="336">
        <v>131770.04971299999</v>
      </c>
      <c r="E101" s="336">
        <v>19759.544202000001</v>
      </c>
      <c r="F101" s="287">
        <v>50.8</v>
      </c>
      <c r="G101" s="336">
        <v>141823.69354199999</v>
      </c>
      <c r="H101" s="288">
        <v>0.30299999999999999</v>
      </c>
      <c r="I101" s="336">
        <v>211362</v>
      </c>
      <c r="J101" s="289">
        <v>14.121</v>
      </c>
      <c r="K101" s="289"/>
      <c r="L101" s="336">
        <v>11578.078947</v>
      </c>
      <c r="M101" s="292">
        <v>8.1637127463270023</v>
      </c>
      <c r="N101" s="336">
        <v>60.972431</v>
      </c>
      <c r="O101" s="336">
        <v>-43.412618000000002</v>
      </c>
    </row>
    <row r="102" spans="2:15" s="40" customFormat="1">
      <c r="B102" s="291" t="s">
        <v>477</v>
      </c>
      <c r="C102" s="286" t="s">
        <v>483</v>
      </c>
      <c r="D102" s="336">
        <v>36054.108693000002</v>
      </c>
      <c r="E102" s="336">
        <v>5120.3154270000005</v>
      </c>
      <c r="F102" s="287">
        <v>52.3</v>
      </c>
      <c r="G102" s="336">
        <v>38740.707191000001</v>
      </c>
      <c r="H102" s="288">
        <v>0.66100000000000003</v>
      </c>
      <c r="I102" s="336">
        <v>56376</v>
      </c>
      <c r="J102" s="289">
        <v>13.527000000000001</v>
      </c>
      <c r="K102" s="289"/>
      <c r="L102" s="336">
        <v>5270.9450820000002</v>
      </c>
      <c r="M102" s="292">
        <v>13.605701764846753</v>
      </c>
      <c r="N102" s="336">
        <v>34.765574999999998</v>
      </c>
      <c r="O102" s="336">
        <v>-17.142392000000001</v>
      </c>
    </row>
    <row r="103" spans="2:15" s="40" customFormat="1">
      <c r="B103" s="291" t="s">
        <v>477</v>
      </c>
      <c r="C103" s="286" t="s">
        <v>484</v>
      </c>
      <c r="D103" s="336">
        <v>22077.079471000001</v>
      </c>
      <c r="E103" s="336">
        <v>1568.4962210000001</v>
      </c>
      <c r="F103" s="287">
        <v>83.1</v>
      </c>
      <c r="G103" s="336">
        <v>23387.525899</v>
      </c>
      <c r="H103" s="288">
        <v>1.3520000000000001</v>
      </c>
      <c r="I103" s="336">
        <v>26694</v>
      </c>
      <c r="J103" s="289">
        <v>13.866</v>
      </c>
      <c r="K103" s="289"/>
      <c r="L103" s="336">
        <v>5200.5914240000002</v>
      </c>
      <c r="M103" s="292">
        <v>22.236603591414372</v>
      </c>
      <c r="N103" s="336">
        <v>43.618592999999997</v>
      </c>
      <c r="O103" s="336">
        <v>-35.183354999999999</v>
      </c>
    </row>
    <row r="104" spans="2:15" s="40" customFormat="1">
      <c r="B104" s="291" t="s">
        <v>477</v>
      </c>
      <c r="C104" s="286" t="s">
        <v>485</v>
      </c>
      <c r="D104" s="336">
        <v>21784.666333000001</v>
      </c>
      <c r="E104" s="336">
        <v>1540.2660659999999</v>
      </c>
      <c r="F104" s="287">
        <v>82.8</v>
      </c>
      <c r="G104" s="336">
        <v>23066.882605999999</v>
      </c>
      <c r="H104" s="288">
        <v>1.343</v>
      </c>
      <c r="I104" s="336">
        <v>26142</v>
      </c>
      <c r="J104" s="289">
        <v>13.858999999999998</v>
      </c>
      <c r="K104" s="289"/>
      <c r="L104" s="336">
        <v>5104.8041190000004</v>
      </c>
      <c r="M104" s="292">
        <v>22.130446520208039</v>
      </c>
      <c r="N104" s="336">
        <v>42.693733999999999</v>
      </c>
      <c r="O104" s="336">
        <v>-32.397333000000003</v>
      </c>
    </row>
    <row r="105" spans="2:15" s="40" customFormat="1">
      <c r="B105" s="291" t="s">
        <v>477</v>
      </c>
      <c r="C105" s="286" t="s">
        <v>486</v>
      </c>
      <c r="D105" s="336">
        <v>292.413138</v>
      </c>
      <c r="E105" s="336">
        <v>28.230155</v>
      </c>
      <c r="F105" s="287">
        <v>100</v>
      </c>
      <c r="G105" s="336">
        <v>320.64329300000003</v>
      </c>
      <c r="H105" s="288">
        <v>2</v>
      </c>
      <c r="I105" s="336">
        <v>552</v>
      </c>
      <c r="J105" s="289">
        <v>14.421999999999999</v>
      </c>
      <c r="K105" s="289"/>
      <c r="L105" s="336">
        <v>95.787305000000003</v>
      </c>
      <c r="M105" s="292">
        <v>29.873478438858221</v>
      </c>
      <c r="N105" s="336">
        <v>0.92485899999999999</v>
      </c>
      <c r="O105" s="336">
        <v>-2.786022</v>
      </c>
    </row>
    <row r="106" spans="2:15" s="40" customFormat="1">
      <c r="B106" s="291" t="s">
        <v>477</v>
      </c>
      <c r="C106" s="286" t="s">
        <v>487</v>
      </c>
      <c r="D106" s="336">
        <v>14787.803110999999</v>
      </c>
      <c r="E106" s="336">
        <v>367.07957800000003</v>
      </c>
      <c r="F106" s="287">
        <v>64.900000000000006</v>
      </c>
      <c r="G106" s="336">
        <v>15032.607613</v>
      </c>
      <c r="H106" s="288">
        <v>4.2479999999999993</v>
      </c>
      <c r="I106" s="336">
        <v>16697</v>
      </c>
      <c r="J106" s="289">
        <v>12.598000000000001</v>
      </c>
      <c r="K106" s="289"/>
      <c r="L106" s="336">
        <v>5946.6221439999999</v>
      </c>
      <c r="M106" s="292">
        <v>39.558154493818094</v>
      </c>
      <c r="N106" s="336">
        <v>80.704186000000007</v>
      </c>
      <c r="O106" s="336">
        <v>-62.109732999999999</v>
      </c>
    </row>
    <row r="107" spans="2:15" s="40" customFormat="1">
      <c r="B107" s="291" t="s">
        <v>477</v>
      </c>
      <c r="C107" s="286" t="s">
        <v>488</v>
      </c>
      <c r="D107" s="336">
        <v>11102.814875</v>
      </c>
      <c r="E107" s="336">
        <v>259.143798</v>
      </c>
      <c r="F107" s="287">
        <v>64.2</v>
      </c>
      <c r="G107" s="336">
        <v>11274.618884</v>
      </c>
      <c r="H107" s="288">
        <v>3.3640000000000003</v>
      </c>
      <c r="I107" s="336">
        <v>12822</v>
      </c>
      <c r="J107" s="289">
        <v>12.579000000000001</v>
      </c>
      <c r="K107" s="289"/>
      <c r="L107" s="336">
        <v>3999.5397929999999</v>
      </c>
      <c r="M107" s="292">
        <v>35.473835826733037</v>
      </c>
      <c r="N107" s="336">
        <v>47.895848999999998</v>
      </c>
      <c r="O107" s="336">
        <v>-39.702874999999999</v>
      </c>
    </row>
    <row r="108" spans="2:15" s="40" customFormat="1">
      <c r="B108" s="291" t="s">
        <v>477</v>
      </c>
      <c r="C108" s="286" t="s">
        <v>489</v>
      </c>
      <c r="D108" s="336">
        <v>3684.9882360000001</v>
      </c>
      <c r="E108" s="336">
        <v>107.93577999999999</v>
      </c>
      <c r="F108" s="287">
        <v>66.5</v>
      </c>
      <c r="G108" s="336">
        <v>3757.9887290000001</v>
      </c>
      <c r="H108" s="288">
        <v>6.8989999999999991</v>
      </c>
      <c r="I108" s="336">
        <v>3875</v>
      </c>
      <c r="J108" s="289">
        <v>12.654999999999999</v>
      </c>
      <c r="K108" s="289"/>
      <c r="L108" s="336">
        <v>1947.082351</v>
      </c>
      <c r="M108" s="292">
        <v>51.811819869883379</v>
      </c>
      <c r="N108" s="336">
        <v>32.808337000000002</v>
      </c>
      <c r="O108" s="336">
        <v>-22.406858</v>
      </c>
    </row>
    <row r="109" spans="2:15" s="40" customFormat="1">
      <c r="B109" s="291" t="s">
        <v>477</v>
      </c>
      <c r="C109" s="286" t="s">
        <v>490</v>
      </c>
      <c r="D109" s="336">
        <v>6091.0784009999998</v>
      </c>
      <c r="E109" s="336">
        <v>47.761878000000003</v>
      </c>
      <c r="F109" s="287">
        <v>53.2</v>
      </c>
      <c r="G109" s="336">
        <v>6118.2579569999998</v>
      </c>
      <c r="H109" s="288">
        <v>23.641999999999999</v>
      </c>
      <c r="I109" s="336">
        <v>9393</v>
      </c>
      <c r="J109" s="289">
        <v>11.885</v>
      </c>
      <c r="K109" s="289"/>
      <c r="L109" s="336">
        <v>4035.4018390000001</v>
      </c>
      <c r="M109" s="292">
        <v>65.956712962437777</v>
      </c>
      <c r="N109" s="336">
        <v>163.12654900000001</v>
      </c>
      <c r="O109" s="336">
        <v>-149.21112199999999</v>
      </c>
    </row>
    <row r="110" spans="2:15" s="40" customFormat="1">
      <c r="B110" s="291" t="s">
        <v>477</v>
      </c>
      <c r="C110" s="286" t="s">
        <v>491</v>
      </c>
      <c r="D110" s="336">
        <v>3909.340886</v>
      </c>
      <c r="E110" s="336">
        <v>42.752896999999997</v>
      </c>
      <c r="F110" s="287">
        <v>51.8</v>
      </c>
      <c r="G110" s="336">
        <v>3932.4640460000001</v>
      </c>
      <c r="H110" s="288">
        <v>14.246</v>
      </c>
      <c r="I110" s="336">
        <v>6275</v>
      </c>
      <c r="J110" s="289">
        <v>12.506999999999998</v>
      </c>
      <c r="K110" s="289"/>
      <c r="L110" s="336">
        <v>2672.9808029999999</v>
      </c>
      <c r="M110" s="292">
        <v>67.972161264103264</v>
      </c>
      <c r="N110" s="336">
        <v>69.827878999999996</v>
      </c>
      <c r="O110" s="336">
        <v>-74.052333000000004</v>
      </c>
    </row>
    <row r="111" spans="2:15" s="40" customFormat="1">
      <c r="B111" s="291" t="s">
        <v>477</v>
      </c>
      <c r="C111" s="286" t="s">
        <v>492</v>
      </c>
      <c r="D111" s="336">
        <v>260.321347</v>
      </c>
      <c r="E111" s="336">
        <v>0.43227300000000002</v>
      </c>
      <c r="F111" s="287">
        <v>100</v>
      </c>
      <c r="G111" s="336">
        <v>260.75362000000001</v>
      </c>
      <c r="H111" s="288">
        <v>20</v>
      </c>
      <c r="I111" s="336">
        <v>698</v>
      </c>
      <c r="J111" s="289">
        <v>14.249000000000001</v>
      </c>
      <c r="K111" s="289"/>
      <c r="L111" s="336">
        <v>221.53218200000001</v>
      </c>
      <c r="M111" s="292">
        <v>84.958430107317398</v>
      </c>
      <c r="N111" s="336">
        <v>7.4309779999999996</v>
      </c>
      <c r="O111" s="336">
        <v>-11.547933</v>
      </c>
    </row>
    <row r="112" spans="2:15" s="40" customFormat="1">
      <c r="B112" s="291" t="s">
        <v>477</v>
      </c>
      <c r="C112" s="286" t="s">
        <v>493</v>
      </c>
      <c r="D112" s="336">
        <v>1921.416168</v>
      </c>
      <c r="E112" s="336">
        <v>4.576708</v>
      </c>
      <c r="F112" s="287">
        <v>62.1</v>
      </c>
      <c r="G112" s="336">
        <v>1925.040291</v>
      </c>
      <c r="H112" s="288">
        <v>43.329000000000001</v>
      </c>
      <c r="I112" s="336">
        <v>2420</v>
      </c>
      <c r="J112" s="289">
        <v>10.295</v>
      </c>
      <c r="K112" s="289"/>
      <c r="L112" s="336">
        <v>1140.8888529999999</v>
      </c>
      <c r="M112" s="292">
        <v>59.265712948134855</v>
      </c>
      <c r="N112" s="336">
        <v>85.867692000000005</v>
      </c>
      <c r="O112" s="336">
        <v>-63.610855000000001</v>
      </c>
    </row>
    <row r="113" spans="1:16" s="40" customFormat="1">
      <c r="B113" s="285" t="s">
        <v>477</v>
      </c>
      <c r="C113" s="286" t="s">
        <v>494</v>
      </c>
      <c r="D113" s="336">
        <v>524.74911599999996</v>
      </c>
      <c r="E113" s="336">
        <v>4.0499999999999998E-4</v>
      </c>
      <c r="F113" s="287">
        <v>108</v>
      </c>
      <c r="G113" s="336">
        <v>524.75192100000004</v>
      </c>
      <c r="H113" s="288">
        <v>100</v>
      </c>
      <c r="I113" s="336">
        <v>1273</v>
      </c>
      <c r="J113" s="289">
        <v>15.18</v>
      </c>
      <c r="K113" s="289"/>
      <c r="L113" s="336">
        <v>171.980153</v>
      </c>
      <c r="M113" s="292">
        <v>32.773610942150313</v>
      </c>
      <c r="N113" s="336">
        <v>67.800392000000002</v>
      </c>
      <c r="O113" s="336">
        <v>-179.35919799999999</v>
      </c>
    </row>
    <row r="114" spans="1:16" s="40" customFormat="1" ht="12.75" customHeight="1">
      <c r="B114" s="825"/>
      <c r="C114" s="826" t="s">
        <v>495</v>
      </c>
      <c r="D114" s="337">
        <v>627725.20387064596</v>
      </c>
      <c r="E114" s="337">
        <v>36386.816806205003</v>
      </c>
      <c r="F114" s="320">
        <f>0.5514*100</f>
        <v>55.14</v>
      </c>
      <c r="G114" s="337">
        <v>647937.179</v>
      </c>
      <c r="H114" s="321">
        <f>0.006385*100</f>
        <v>0.63849999999999996</v>
      </c>
      <c r="I114" s="337">
        <v>899509</v>
      </c>
      <c r="J114" s="297">
        <f>0.104178*100</f>
        <v>10.417800000000002</v>
      </c>
      <c r="K114" s="297"/>
      <c r="L114" s="337">
        <v>43308.04</v>
      </c>
      <c r="M114" s="322">
        <f>0.0668*100</f>
        <v>6.68</v>
      </c>
      <c r="N114" s="337">
        <v>498.291624103</v>
      </c>
      <c r="O114" s="337">
        <v>-504.79094476500001</v>
      </c>
    </row>
    <row r="115" spans="1:16">
      <c r="D115" s="9"/>
      <c r="E115" s="9"/>
      <c r="F115" s="9"/>
      <c r="G115" s="9"/>
      <c r="H115" s="9"/>
      <c r="I115" s="9"/>
      <c r="J115" s="9"/>
      <c r="K115" s="9"/>
      <c r="L115" s="9"/>
      <c r="M115" s="9"/>
      <c r="N115" s="9"/>
      <c r="O115" s="9"/>
    </row>
    <row r="116" spans="1:16" s="217" customFormat="1" ht="84" customHeight="1">
      <c r="A116" s="177"/>
      <c r="B116" s="821" t="s">
        <v>417</v>
      </c>
      <c r="C116" s="822" t="s">
        <v>463</v>
      </c>
      <c r="D116" s="822" t="s">
        <v>464</v>
      </c>
      <c r="E116" s="822" t="s">
        <v>465</v>
      </c>
      <c r="F116" s="822" t="s">
        <v>466</v>
      </c>
      <c r="G116" s="822" t="s">
        <v>467</v>
      </c>
      <c r="H116" s="822" t="s">
        <v>468</v>
      </c>
      <c r="I116" s="822" t="s">
        <v>469</v>
      </c>
      <c r="J116" s="822" t="s">
        <v>470</v>
      </c>
      <c r="K116" s="822" t="s">
        <v>471</v>
      </c>
      <c r="L116" s="822" t="s">
        <v>472</v>
      </c>
      <c r="M116" s="822" t="s">
        <v>473</v>
      </c>
      <c r="N116" s="822" t="s">
        <v>474</v>
      </c>
      <c r="O116" s="822" t="s">
        <v>475</v>
      </c>
      <c r="P116" s="40"/>
    </row>
    <row r="117" spans="1:16" s="13" customFormat="1">
      <c r="A117" s="9"/>
      <c r="B117" s="260" t="s">
        <v>240</v>
      </c>
      <c r="C117" s="319" t="s">
        <v>160</v>
      </c>
      <c r="D117" s="319" t="s">
        <v>161</v>
      </c>
      <c r="E117" s="319" t="s">
        <v>162</v>
      </c>
      <c r="F117" s="319" t="s">
        <v>163</v>
      </c>
      <c r="G117" s="319" t="s">
        <v>164</v>
      </c>
      <c r="H117" s="319" t="s">
        <v>231</v>
      </c>
      <c r="I117" s="319" t="s">
        <v>232</v>
      </c>
      <c r="J117" s="319" t="s">
        <v>233</v>
      </c>
      <c r="K117" s="319" t="s">
        <v>234</v>
      </c>
      <c r="L117" s="319" t="s">
        <v>318</v>
      </c>
      <c r="M117" s="319" t="s">
        <v>235</v>
      </c>
      <c r="N117" s="319" t="s">
        <v>236</v>
      </c>
      <c r="O117" s="319" t="s">
        <v>237</v>
      </c>
      <c r="P117" s="40"/>
    </row>
    <row r="118" spans="1:16" s="40" customFormat="1" ht="29.25" customHeight="1">
      <c r="B118" s="284" t="s">
        <v>499</v>
      </c>
      <c r="C118" s="285" t="s">
        <v>477</v>
      </c>
      <c r="D118" s="286"/>
      <c r="E118" s="286"/>
      <c r="F118" s="286"/>
      <c r="G118" s="286"/>
      <c r="H118" s="286"/>
      <c r="I118" s="286"/>
      <c r="J118" s="286"/>
      <c r="K118" s="286"/>
      <c r="L118" s="286"/>
      <c r="M118" s="286"/>
      <c r="N118" s="286"/>
      <c r="O118" s="286"/>
    </row>
    <row r="119" spans="1:16" s="40" customFormat="1">
      <c r="B119" s="824" t="s">
        <v>477</v>
      </c>
      <c r="C119" s="286" t="s">
        <v>478</v>
      </c>
      <c r="D119" s="336">
        <v>840.10432900000001</v>
      </c>
      <c r="E119" s="336">
        <v>21.953990999999998</v>
      </c>
      <c r="F119" s="287">
        <v>107.7</v>
      </c>
      <c r="G119" s="336">
        <v>863.75872000000004</v>
      </c>
      <c r="H119" s="288">
        <v>0.09</v>
      </c>
      <c r="I119" s="336">
        <v>840</v>
      </c>
      <c r="J119" s="289">
        <v>13.414999999999999</v>
      </c>
      <c r="K119" s="289"/>
      <c r="L119" s="336">
        <v>20.500143000000001</v>
      </c>
      <c r="M119" s="292">
        <v>2.3733645201289546</v>
      </c>
      <c r="N119" s="336">
        <v>0.104489</v>
      </c>
      <c r="O119" s="336">
        <v>-5.9825000000000003E-2</v>
      </c>
    </row>
    <row r="120" spans="1:16" s="40" customFormat="1">
      <c r="B120" s="291" t="s">
        <v>477</v>
      </c>
      <c r="C120" s="286" t="s">
        <v>479</v>
      </c>
      <c r="D120" s="336">
        <v>840.10432900000001</v>
      </c>
      <c r="E120" s="336">
        <v>21.953990999999998</v>
      </c>
      <c r="F120" s="287">
        <v>107.7</v>
      </c>
      <c r="G120" s="336">
        <v>863.75872000000004</v>
      </c>
      <c r="H120" s="288">
        <v>0.09</v>
      </c>
      <c r="I120" s="336">
        <v>840</v>
      </c>
      <c r="J120" s="289">
        <v>13.414999999999999</v>
      </c>
      <c r="K120" s="289"/>
      <c r="L120" s="336">
        <v>20.500143000000001</v>
      </c>
      <c r="M120" s="292">
        <v>2.3733645201289546</v>
      </c>
      <c r="N120" s="336">
        <v>0.104489</v>
      </c>
      <c r="O120" s="336">
        <v>-5.9825000000000003E-2</v>
      </c>
    </row>
    <row r="121" spans="1:16" s="40" customFormat="1">
      <c r="B121" s="291" t="s">
        <v>477</v>
      </c>
      <c r="C121" s="286" t="s">
        <v>480</v>
      </c>
      <c r="D121" s="336"/>
      <c r="E121" s="336"/>
      <c r="F121" s="287"/>
      <c r="G121" s="336"/>
      <c r="H121" s="288"/>
      <c r="I121" s="336"/>
      <c r="J121" s="289"/>
      <c r="K121" s="289"/>
      <c r="L121" s="336"/>
      <c r="M121" s="292"/>
      <c r="N121" s="336"/>
      <c r="O121" s="336"/>
    </row>
    <row r="122" spans="1:16" s="40" customFormat="1">
      <c r="B122" s="291" t="s">
        <v>477</v>
      </c>
      <c r="C122" s="286" t="s">
        <v>481</v>
      </c>
      <c r="D122" s="336">
        <v>1181.6700290000001</v>
      </c>
      <c r="E122" s="336">
        <v>28.813786</v>
      </c>
      <c r="F122" s="287">
        <v>108</v>
      </c>
      <c r="G122" s="336">
        <v>1215.4094150000001</v>
      </c>
      <c r="H122" s="288">
        <v>0.158</v>
      </c>
      <c r="I122" s="336">
        <v>933</v>
      </c>
      <c r="J122" s="289">
        <v>13.889999999999999</v>
      </c>
      <c r="K122" s="289"/>
      <c r="L122" s="336">
        <v>45.944682</v>
      </c>
      <c r="M122" s="292">
        <v>3.7801815119228777</v>
      </c>
      <c r="N122" s="336">
        <v>0.26736199999999999</v>
      </c>
      <c r="O122" s="336">
        <v>-7.4552999999999994E-2</v>
      </c>
    </row>
    <row r="123" spans="1:16" s="40" customFormat="1">
      <c r="B123" s="291" t="s">
        <v>477</v>
      </c>
      <c r="C123" s="286" t="s">
        <v>482</v>
      </c>
      <c r="D123" s="336">
        <v>1877.0516709999999</v>
      </c>
      <c r="E123" s="336">
        <v>418.19216299999999</v>
      </c>
      <c r="F123" s="287">
        <v>66.400000000000006</v>
      </c>
      <c r="G123" s="336">
        <v>2154.1228809999998</v>
      </c>
      <c r="H123" s="288">
        <v>0.32</v>
      </c>
      <c r="I123" s="336">
        <v>3252</v>
      </c>
      <c r="J123" s="289">
        <v>13.683999999999999</v>
      </c>
      <c r="K123" s="289"/>
      <c r="L123" s="336">
        <v>137.60779600000001</v>
      </c>
      <c r="M123" s="292">
        <v>6.3881126380366426</v>
      </c>
      <c r="N123" s="336">
        <v>0.97204299999999999</v>
      </c>
      <c r="O123" s="336">
        <v>-4.8214639999999997</v>
      </c>
    </row>
    <row r="124" spans="1:16" s="40" customFormat="1">
      <c r="B124" s="291" t="s">
        <v>477</v>
      </c>
      <c r="C124" s="286" t="s">
        <v>483</v>
      </c>
      <c r="D124" s="336">
        <v>482.506643</v>
      </c>
      <c r="E124" s="336">
        <v>101.51570700000001</v>
      </c>
      <c r="F124" s="287">
        <v>30</v>
      </c>
      <c r="G124" s="336">
        <v>513.23902599999997</v>
      </c>
      <c r="H124" s="288">
        <v>0.63900000000000001</v>
      </c>
      <c r="I124" s="336">
        <v>745</v>
      </c>
      <c r="J124" s="289">
        <v>19.241</v>
      </c>
      <c r="K124" s="289"/>
      <c r="L124" s="336">
        <v>72.917479999999998</v>
      </c>
      <c r="M124" s="292">
        <v>14.207314001098585</v>
      </c>
      <c r="N124" s="336">
        <v>0.620448</v>
      </c>
      <c r="O124" s="336">
        <v>-3.4337780000000002</v>
      </c>
    </row>
    <row r="125" spans="1:16" s="40" customFormat="1">
      <c r="B125" s="291" t="s">
        <v>477</v>
      </c>
      <c r="C125" s="286" t="s">
        <v>484</v>
      </c>
      <c r="D125" s="336">
        <v>3925.6964189999999</v>
      </c>
      <c r="E125" s="336">
        <v>177.65949900000001</v>
      </c>
      <c r="F125" s="287">
        <v>74.099999999999994</v>
      </c>
      <c r="G125" s="336">
        <v>4053.6470260000001</v>
      </c>
      <c r="H125" s="288">
        <v>1.2989999999999999</v>
      </c>
      <c r="I125" s="336">
        <v>6519</v>
      </c>
      <c r="J125" s="289">
        <v>13.056000000000001</v>
      </c>
      <c r="K125" s="289"/>
      <c r="L125" s="336">
        <v>640.48835499999996</v>
      </c>
      <c r="M125" s="292">
        <v>15.800299110700122</v>
      </c>
      <c r="N125" s="336">
        <v>6.9884170000000001</v>
      </c>
      <c r="O125" s="336">
        <v>-10.82429</v>
      </c>
    </row>
    <row r="126" spans="1:16" s="40" customFormat="1">
      <c r="B126" s="291" t="s">
        <v>477</v>
      </c>
      <c r="C126" s="286" t="s">
        <v>485</v>
      </c>
      <c r="D126" s="336">
        <v>3311.0673569999999</v>
      </c>
      <c r="E126" s="336">
        <v>155.490363</v>
      </c>
      <c r="F126" s="287">
        <v>75.099999999999994</v>
      </c>
      <c r="G126" s="336">
        <v>3424.6589629999999</v>
      </c>
      <c r="H126" s="288">
        <v>1.1240000000000001</v>
      </c>
      <c r="I126" s="336">
        <v>5977</v>
      </c>
      <c r="J126" s="289">
        <v>12.978999999999999</v>
      </c>
      <c r="K126" s="289"/>
      <c r="L126" s="336">
        <v>494.31444499999998</v>
      </c>
      <c r="M126" s="292">
        <v>14.433975772203045</v>
      </c>
      <c r="N126" s="336">
        <v>5.1064259999999999</v>
      </c>
      <c r="O126" s="336">
        <v>-7.2439249999999999</v>
      </c>
    </row>
    <row r="127" spans="1:16" s="40" customFormat="1">
      <c r="B127" s="291" t="s">
        <v>477</v>
      </c>
      <c r="C127" s="286" t="s">
        <v>486</v>
      </c>
      <c r="D127" s="336">
        <v>614.62906199999998</v>
      </c>
      <c r="E127" s="336">
        <v>22.169135000000001</v>
      </c>
      <c r="F127" s="287">
        <v>67.2</v>
      </c>
      <c r="G127" s="336">
        <v>628.98806400000001</v>
      </c>
      <c r="H127" s="288">
        <v>2.2519999999999998</v>
      </c>
      <c r="I127" s="336">
        <v>542</v>
      </c>
      <c r="J127" s="289">
        <v>13.48</v>
      </c>
      <c r="K127" s="289"/>
      <c r="L127" s="336">
        <v>146.17391000000001</v>
      </c>
      <c r="M127" s="292">
        <v>23.239536386496518</v>
      </c>
      <c r="N127" s="336">
        <v>1.8819900000000001</v>
      </c>
      <c r="O127" s="336">
        <v>-3.580365</v>
      </c>
    </row>
    <row r="128" spans="1:16" s="40" customFormat="1">
      <c r="B128" s="291" t="s">
        <v>477</v>
      </c>
      <c r="C128" s="286" t="s">
        <v>487</v>
      </c>
      <c r="D128" s="336">
        <v>811.15362800000003</v>
      </c>
      <c r="E128" s="336">
        <v>22.766746000000001</v>
      </c>
      <c r="F128" s="287">
        <v>61.3</v>
      </c>
      <c r="G128" s="336">
        <v>824.72975899999994</v>
      </c>
      <c r="H128" s="288">
        <v>4.6850000000000005</v>
      </c>
      <c r="I128" s="336">
        <v>1003</v>
      </c>
      <c r="J128" s="289">
        <v>13.624000000000001</v>
      </c>
      <c r="K128" s="289"/>
      <c r="L128" s="336">
        <v>286.54949800000003</v>
      </c>
      <c r="M128" s="292">
        <v>34.74465361204458</v>
      </c>
      <c r="N128" s="336">
        <v>5.1844450000000002</v>
      </c>
      <c r="O128" s="336">
        <v>-11.845435</v>
      </c>
    </row>
    <row r="129" spans="1:16" s="40" customFormat="1">
      <c r="B129" s="291" t="s">
        <v>477</v>
      </c>
      <c r="C129" s="286" t="s">
        <v>488</v>
      </c>
      <c r="D129" s="336">
        <v>667.35578399999997</v>
      </c>
      <c r="E129" s="336">
        <v>10.738042</v>
      </c>
      <c r="F129" s="287">
        <v>58.3</v>
      </c>
      <c r="G129" s="336">
        <v>673.23309600000005</v>
      </c>
      <c r="H129" s="288">
        <v>4.0529999999999999</v>
      </c>
      <c r="I129" s="336">
        <v>719</v>
      </c>
      <c r="J129" s="289">
        <v>13.703000000000001</v>
      </c>
      <c r="K129" s="289"/>
      <c r="L129" s="336">
        <v>219.50290000000001</v>
      </c>
      <c r="M129" s="292">
        <v>32.604294308193069</v>
      </c>
      <c r="N129" s="336">
        <v>3.6861839999999999</v>
      </c>
      <c r="O129" s="336">
        <v>-6.0049210000000004</v>
      </c>
    </row>
    <row r="130" spans="1:16" s="40" customFormat="1">
      <c r="B130" s="291" t="s">
        <v>477</v>
      </c>
      <c r="C130" s="286" t="s">
        <v>489</v>
      </c>
      <c r="D130" s="336">
        <v>143.797845</v>
      </c>
      <c r="E130" s="336">
        <v>12.028703999999999</v>
      </c>
      <c r="F130" s="287">
        <v>64</v>
      </c>
      <c r="G130" s="336">
        <v>151.49666300000001</v>
      </c>
      <c r="H130" s="288">
        <v>7.4910000000000005</v>
      </c>
      <c r="I130" s="336">
        <v>284</v>
      </c>
      <c r="J130" s="289">
        <v>13.272</v>
      </c>
      <c r="K130" s="289"/>
      <c r="L130" s="336">
        <v>67.046598000000003</v>
      </c>
      <c r="M130" s="292">
        <v>44.256155001909178</v>
      </c>
      <c r="N130" s="336">
        <v>1.4982610000000001</v>
      </c>
      <c r="O130" s="336">
        <v>-5.8405139999999998</v>
      </c>
    </row>
    <row r="131" spans="1:16" s="40" customFormat="1">
      <c r="B131" s="291" t="s">
        <v>477</v>
      </c>
      <c r="C131" s="286" t="s">
        <v>490</v>
      </c>
      <c r="D131" s="336">
        <v>171.32388700000001</v>
      </c>
      <c r="E131" s="336">
        <v>0.57989999999999997</v>
      </c>
      <c r="F131" s="287">
        <v>86.4</v>
      </c>
      <c r="G131" s="336">
        <v>171.78339600000001</v>
      </c>
      <c r="H131" s="288">
        <v>20.044999999999998</v>
      </c>
      <c r="I131" s="336">
        <v>186</v>
      </c>
      <c r="J131" s="289">
        <v>11.466999999999999</v>
      </c>
      <c r="K131" s="289"/>
      <c r="L131" s="336">
        <v>81.216679999999997</v>
      </c>
      <c r="M131" s="292">
        <v>47.278539073706519</v>
      </c>
      <c r="N131" s="336">
        <v>3.9234149999999999</v>
      </c>
      <c r="O131" s="336">
        <v>-1.4496579999999999</v>
      </c>
    </row>
    <row r="132" spans="1:16" s="40" customFormat="1">
      <c r="B132" s="291" t="s">
        <v>477</v>
      </c>
      <c r="C132" s="286" t="s">
        <v>491</v>
      </c>
      <c r="D132" s="336">
        <v>132.67049900000001</v>
      </c>
      <c r="E132" s="336">
        <v>0.49073</v>
      </c>
      <c r="F132" s="287">
        <v>84.3</v>
      </c>
      <c r="G132" s="336">
        <v>133.05663899999999</v>
      </c>
      <c r="H132" s="288">
        <v>13.245999999999999</v>
      </c>
      <c r="I132" s="336">
        <v>128</v>
      </c>
      <c r="J132" s="289">
        <v>11.385000000000002</v>
      </c>
      <c r="K132" s="289"/>
      <c r="L132" s="336">
        <v>61.625534000000002</v>
      </c>
      <c r="M132" s="292">
        <v>46.315264283806243</v>
      </c>
      <c r="N132" s="336">
        <v>2.0067629999999999</v>
      </c>
      <c r="O132" s="336">
        <v>-1.0071639999999999</v>
      </c>
    </row>
    <row r="133" spans="1:16" s="40" customFormat="1">
      <c r="B133" s="291" t="s">
        <v>477</v>
      </c>
      <c r="C133" s="286" t="s">
        <v>492</v>
      </c>
      <c r="D133" s="336">
        <v>11.612572999999999</v>
      </c>
      <c r="E133" s="336"/>
      <c r="F133" s="287"/>
      <c r="G133" s="336">
        <v>11.612572999999999</v>
      </c>
      <c r="H133" s="288">
        <v>28.138999999999996</v>
      </c>
      <c r="I133" s="336">
        <v>8</v>
      </c>
      <c r="J133" s="289">
        <v>10.134</v>
      </c>
      <c r="K133" s="289"/>
      <c r="L133" s="336">
        <v>5.5518159999999996</v>
      </c>
      <c r="M133" s="292">
        <v>47.808663936924226</v>
      </c>
      <c r="N133" s="336">
        <v>0.33114399999999999</v>
      </c>
      <c r="O133" s="336">
        <v>-0.11878</v>
      </c>
    </row>
    <row r="134" spans="1:16" s="40" customFormat="1">
      <c r="B134" s="291" t="s">
        <v>477</v>
      </c>
      <c r="C134" s="286" t="s">
        <v>493</v>
      </c>
      <c r="D134" s="336">
        <v>27.040814999999998</v>
      </c>
      <c r="E134" s="336">
        <v>8.9169999999999999E-2</v>
      </c>
      <c r="F134" s="287">
        <v>98.1</v>
      </c>
      <c r="G134" s="336">
        <v>27.114184000000002</v>
      </c>
      <c r="H134" s="288">
        <v>49.944000000000003</v>
      </c>
      <c r="I134" s="336">
        <v>50</v>
      </c>
      <c r="J134" s="289">
        <v>12.442</v>
      </c>
      <c r="K134" s="289"/>
      <c r="L134" s="336">
        <v>14.03933</v>
      </c>
      <c r="M134" s="292">
        <v>51.778545133425368</v>
      </c>
      <c r="N134" s="336">
        <v>1.5855079999999999</v>
      </c>
      <c r="O134" s="336">
        <v>-0.32371299999999997</v>
      </c>
    </row>
    <row r="135" spans="1:16" s="40" customFormat="1">
      <c r="B135" s="285" t="s">
        <v>477</v>
      </c>
      <c r="C135" s="286" t="s">
        <v>494</v>
      </c>
      <c r="D135" s="336">
        <v>69.374185999999995</v>
      </c>
      <c r="E135" s="336">
        <v>0.51171599999999995</v>
      </c>
      <c r="F135" s="287">
        <v>100</v>
      </c>
      <c r="G135" s="336">
        <v>69.885902000000002</v>
      </c>
      <c r="H135" s="288">
        <v>100</v>
      </c>
      <c r="I135" s="336">
        <v>81</v>
      </c>
      <c r="J135" s="289">
        <v>11.206000000000001</v>
      </c>
      <c r="K135" s="289"/>
      <c r="L135" s="336">
        <v>49.814456</v>
      </c>
      <c r="M135" s="292">
        <v>71.279692433532588</v>
      </c>
      <c r="N135" s="336">
        <v>4.0351739999999996</v>
      </c>
      <c r="O135" s="336">
        <v>-7.2069919999999996</v>
      </c>
    </row>
    <row r="136" spans="1:16" s="40" customFormat="1" ht="12.75" customHeight="1">
      <c r="B136" s="825"/>
      <c r="C136" s="826" t="s">
        <v>495</v>
      </c>
      <c r="D136" s="337">
        <v>9358.8807923170007</v>
      </c>
      <c r="E136" s="337">
        <v>771.99350817899995</v>
      </c>
      <c r="F136" s="320">
        <f>0.6601*100</f>
        <v>66.010000000000005</v>
      </c>
      <c r="G136" s="337">
        <v>9866.5759999999991</v>
      </c>
      <c r="H136" s="321">
        <v>2.1132</v>
      </c>
      <c r="I136" s="337">
        <v>13559</v>
      </c>
      <c r="J136" s="297">
        <f>0.136558*100</f>
        <v>13.655800000000001</v>
      </c>
      <c r="K136" s="297"/>
      <c r="L136" s="337">
        <v>1335.039</v>
      </c>
      <c r="M136" s="322">
        <f>0.1353*100</f>
        <v>13.530000000000001</v>
      </c>
      <c r="N136" s="337">
        <v>22.095792633999999</v>
      </c>
      <c r="O136" s="337">
        <v>-39.715995861000003</v>
      </c>
    </row>
    <row r="137" spans="1:16">
      <c r="D137" s="9"/>
      <c r="E137" s="9"/>
      <c r="F137" s="9"/>
      <c r="G137" s="9"/>
      <c r="H137" s="9"/>
      <c r="I137" s="9"/>
      <c r="J137" s="9"/>
      <c r="K137" s="9"/>
      <c r="L137" s="9"/>
      <c r="M137" s="9"/>
      <c r="N137" s="9"/>
      <c r="O137" s="9"/>
    </row>
    <row r="138" spans="1:16" s="217" customFormat="1" ht="84" customHeight="1">
      <c r="A138" s="177"/>
      <c r="B138" s="821" t="s">
        <v>417</v>
      </c>
      <c r="C138" s="822" t="s">
        <v>463</v>
      </c>
      <c r="D138" s="822" t="s">
        <v>464</v>
      </c>
      <c r="E138" s="822" t="s">
        <v>465</v>
      </c>
      <c r="F138" s="822" t="s">
        <v>466</v>
      </c>
      <c r="G138" s="822" t="s">
        <v>467</v>
      </c>
      <c r="H138" s="822" t="s">
        <v>468</v>
      </c>
      <c r="I138" s="822" t="s">
        <v>469</v>
      </c>
      <c r="J138" s="822" t="s">
        <v>470</v>
      </c>
      <c r="K138" s="822" t="s">
        <v>471</v>
      </c>
      <c r="L138" s="822" t="s">
        <v>472</v>
      </c>
      <c r="M138" s="822" t="s">
        <v>473</v>
      </c>
      <c r="N138" s="822" t="s">
        <v>474</v>
      </c>
      <c r="O138" s="822" t="s">
        <v>475</v>
      </c>
      <c r="P138" s="40"/>
    </row>
    <row r="139" spans="1:16" s="13" customFormat="1">
      <c r="A139" s="9"/>
      <c r="B139" s="260" t="s">
        <v>240</v>
      </c>
      <c r="C139" s="319" t="s">
        <v>160</v>
      </c>
      <c r="D139" s="319" t="s">
        <v>161</v>
      </c>
      <c r="E139" s="319" t="s">
        <v>162</v>
      </c>
      <c r="F139" s="319" t="s">
        <v>163</v>
      </c>
      <c r="G139" s="319" t="s">
        <v>164</v>
      </c>
      <c r="H139" s="319" t="s">
        <v>231</v>
      </c>
      <c r="I139" s="319" t="s">
        <v>232</v>
      </c>
      <c r="J139" s="319" t="s">
        <v>233</v>
      </c>
      <c r="K139" s="319" t="s">
        <v>234</v>
      </c>
      <c r="L139" s="319" t="s">
        <v>318</v>
      </c>
      <c r="M139" s="319" t="s">
        <v>235</v>
      </c>
      <c r="N139" s="319" t="s">
        <v>236</v>
      </c>
      <c r="O139" s="319" t="s">
        <v>237</v>
      </c>
      <c r="P139" s="40"/>
    </row>
    <row r="140" spans="1:16" s="40" customFormat="1" ht="19.5" customHeight="1">
      <c r="B140" s="284" t="s">
        <v>500</v>
      </c>
      <c r="C140" s="285" t="s">
        <v>477</v>
      </c>
      <c r="D140" s="286"/>
      <c r="E140" s="286"/>
      <c r="F140" s="286"/>
      <c r="G140" s="286"/>
      <c r="H140" s="286"/>
      <c r="I140" s="286"/>
      <c r="J140" s="286"/>
      <c r="K140" s="286"/>
      <c r="L140" s="286"/>
      <c r="M140" s="286"/>
      <c r="N140" s="286"/>
      <c r="O140" s="286"/>
    </row>
    <row r="141" spans="1:16" s="40" customFormat="1">
      <c r="B141" s="824" t="s">
        <v>477</v>
      </c>
      <c r="C141" s="286" t="s">
        <v>478</v>
      </c>
      <c r="D141" s="336">
        <v>6625.826701</v>
      </c>
      <c r="E141" s="336">
        <v>30490.079038</v>
      </c>
      <c r="F141" s="287">
        <v>81.7</v>
      </c>
      <c r="G141" s="336">
        <v>31781.736120000001</v>
      </c>
      <c r="H141" s="288">
        <v>0.06</v>
      </c>
      <c r="I141" s="336">
        <v>1004415</v>
      </c>
      <c r="J141" s="289">
        <v>42.252000000000002</v>
      </c>
      <c r="K141" s="289"/>
      <c r="L141" s="336">
        <v>2558.944884</v>
      </c>
      <c r="M141" s="292">
        <v>8.0516208250488734</v>
      </c>
      <c r="N141" s="336">
        <v>9.1404519999999998</v>
      </c>
      <c r="O141" s="336">
        <v>-45.544049999999999</v>
      </c>
    </row>
    <row r="142" spans="1:16" s="40" customFormat="1">
      <c r="B142" s="291" t="s">
        <v>477</v>
      </c>
      <c r="C142" s="286" t="s">
        <v>479</v>
      </c>
      <c r="D142" s="336">
        <v>3688.5131150000002</v>
      </c>
      <c r="E142" s="336">
        <v>17808.068647</v>
      </c>
      <c r="F142" s="287">
        <v>85.4</v>
      </c>
      <c r="G142" s="336">
        <v>19077.342970000002</v>
      </c>
      <c r="H142" s="288">
        <v>3.2000000000000001E-2</v>
      </c>
      <c r="I142" s="336">
        <v>656135</v>
      </c>
      <c r="J142" s="289">
        <v>34.294999999999995</v>
      </c>
      <c r="K142" s="289"/>
      <c r="L142" s="336">
        <v>716.51840400000003</v>
      </c>
      <c r="M142" s="292">
        <v>3.7558605783140666</v>
      </c>
      <c r="N142" s="336">
        <v>2.0812819999999999</v>
      </c>
      <c r="O142" s="336">
        <v>-19.554442000000002</v>
      </c>
    </row>
    <row r="143" spans="1:16" s="40" customFormat="1">
      <c r="B143" s="291" t="s">
        <v>477</v>
      </c>
      <c r="C143" s="286" t="s">
        <v>480</v>
      </c>
      <c r="D143" s="336">
        <v>2937.3135849999999</v>
      </c>
      <c r="E143" s="336">
        <v>12682.010391</v>
      </c>
      <c r="F143" s="287">
        <v>76.7</v>
      </c>
      <c r="G143" s="336">
        <v>12704.39315</v>
      </c>
      <c r="H143" s="288">
        <v>0.10300000000000001</v>
      </c>
      <c r="I143" s="336">
        <v>348280</v>
      </c>
      <c r="J143" s="289">
        <v>54.2</v>
      </c>
      <c r="K143" s="289"/>
      <c r="L143" s="336">
        <v>1842.4264800000001</v>
      </c>
      <c r="M143" s="292">
        <v>14.502278528746571</v>
      </c>
      <c r="N143" s="336">
        <v>7.0591710000000001</v>
      </c>
      <c r="O143" s="336">
        <v>-25.989606999999999</v>
      </c>
    </row>
    <row r="144" spans="1:16" s="40" customFormat="1">
      <c r="B144" s="291" t="s">
        <v>477</v>
      </c>
      <c r="C144" s="286" t="s">
        <v>481</v>
      </c>
      <c r="D144" s="336">
        <v>1175.6412150000001</v>
      </c>
      <c r="E144" s="336">
        <v>2788.0362300000002</v>
      </c>
      <c r="F144" s="287">
        <v>73.400000000000006</v>
      </c>
      <c r="G144" s="336">
        <v>3583.5102689999999</v>
      </c>
      <c r="H144" s="288">
        <v>0.17399999999999999</v>
      </c>
      <c r="I144" s="336">
        <v>80458</v>
      </c>
      <c r="J144" s="289">
        <v>52.212000000000003</v>
      </c>
      <c r="K144" s="289"/>
      <c r="L144" s="336">
        <v>746.22100899999998</v>
      </c>
      <c r="M144" s="292">
        <v>20.823744121939892</v>
      </c>
      <c r="N144" s="336">
        <v>3.3649429999999998</v>
      </c>
      <c r="O144" s="336">
        <v>-7.6903389999999998</v>
      </c>
    </row>
    <row r="145" spans="1:16" s="40" customFormat="1">
      <c r="B145" s="291" t="s">
        <v>477</v>
      </c>
      <c r="C145" s="286" t="s">
        <v>482</v>
      </c>
      <c r="D145" s="336">
        <v>3421.8840930000001</v>
      </c>
      <c r="E145" s="336">
        <v>163.00612599999999</v>
      </c>
      <c r="F145" s="287">
        <v>84.8</v>
      </c>
      <c r="G145" s="336">
        <v>3595.7302129999998</v>
      </c>
      <c r="H145" s="288">
        <v>0.33300000000000002</v>
      </c>
      <c r="I145" s="336">
        <v>35094</v>
      </c>
      <c r="J145" s="289">
        <v>52.508999999999993</v>
      </c>
      <c r="K145" s="289"/>
      <c r="L145" s="336">
        <v>1131.2294139999999</v>
      </c>
      <c r="M145" s="292">
        <v>31.460352890496456</v>
      </c>
      <c r="N145" s="336">
        <v>6.2959009999999997</v>
      </c>
      <c r="O145" s="336">
        <v>-34.722611000000001</v>
      </c>
    </row>
    <row r="146" spans="1:16" s="40" customFormat="1">
      <c r="B146" s="291" t="s">
        <v>477</v>
      </c>
      <c r="C146" s="286" t="s">
        <v>483</v>
      </c>
      <c r="D146" s="336">
        <v>5844.9072210000004</v>
      </c>
      <c r="E146" s="336">
        <v>4595.1799060000003</v>
      </c>
      <c r="F146" s="287">
        <v>74.2</v>
      </c>
      <c r="G146" s="336">
        <v>9490.1640490000009</v>
      </c>
      <c r="H146" s="288">
        <v>0.68100000000000005</v>
      </c>
      <c r="I146" s="336">
        <v>222481</v>
      </c>
      <c r="J146" s="289">
        <v>41.671999999999997</v>
      </c>
      <c r="K146" s="289"/>
      <c r="L146" s="336">
        <v>3527.7071369999999</v>
      </c>
      <c r="M146" s="292">
        <v>37.172246114878511</v>
      </c>
      <c r="N146" s="336">
        <v>26.581213000000002</v>
      </c>
      <c r="O146" s="336">
        <v>-42.157795</v>
      </c>
    </row>
    <row r="147" spans="1:16" s="40" customFormat="1">
      <c r="B147" s="291" t="s">
        <v>477</v>
      </c>
      <c r="C147" s="286" t="s">
        <v>484</v>
      </c>
      <c r="D147" s="336">
        <v>4519.706177</v>
      </c>
      <c r="E147" s="336">
        <v>1170.2433559999999</v>
      </c>
      <c r="F147" s="287">
        <v>56.6</v>
      </c>
      <c r="G147" s="336">
        <v>5221.8109199999999</v>
      </c>
      <c r="H147" s="288">
        <v>1.2710000000000001</v>
      </c>
      <c r="I147" s="336">
        <v>275465</v>
      </c>
      <c r="J147" s="289">
        <v>51.727000000000004</v>
      </c>
      <c r="K147" s="289"/>
      <c r="L147" s="336">
        <v>3172.9271480000002</v>
      </c>
      <c r="M147" s="292">
        <v>60.762965120920164</v>
      </c>
      <c r="N147" s="336">
        <v>34.183967000000003</v>
      </c>
      <c r="O147" s="336">
        <v>-92.934618999999998</v>
      </c>
    </row>
    <row r="148" spans="1:16" s="40" customFormat="1">
      <c r="B148" s="291" t="s">
        <v>477</v>
      </c>
      <c r="C148" s="286" t="s">
        <v>485</v>
      </c>
      <c r="D148" s="336">
        <v>4400.5229769999996</v>
      </c>
      <c r="E148" s="336">
        <v>824.235321</v>
      </c>
      <c r="F148" s="287">
        <v>45.4</v>
      </c>
      <c r="G148" s="336">
        <v>4814.4755029999997</v>
      </c>
      <c r="H148" s="288">
        <v>1.2090000000000001</v>
      </c>
      <c r="I148" s="336">
        <v>223619</v>
      </c>
      <c r="J148" s="289">
        <v>51.64</v>
      </c>
      <c r="K148" s="289"/>
      <c r="L148" s="336">
        <v>2879.4364380000002</v>
      </c>
      <c r="M148" s="292">
        <v>59.807894675250992</v>
      </c>
      <c r="N148" s="336">
        <v>29.886648999999998</v>
      </c>
      <c r="O148" s="336">
        <v>-88.061537000000001</v>
      </c>
    </row>
    <row r="149" spans="1:16" s="40" customFormat="1">
      <c r="B149" s="291" t="s">
        <v>477</v>
      </c>
      <c r="C149" s="286" t="s">
        <v>486</v>
      </c>
      <c r="D149" s="336">
        <v>119.1832</v>
      </c>
      <c r="E149" s="336">
        <v>346.008036</v>
      </c>
      <c r="F149" s="287">
        <v>83.3</v>
      </c>
      <c r="G149" s="336">
        <v>407.33541700000001</v>
      </c>
      <c r="H149" s="288">
        <v>2</v>
      </c>
      <c r="I149" s="336">
        <v>51846</v>
      </c>
      <c r="J149" s="289">
        <v>52.749000000000002</v>
      </c>
      <c r="K149" s="289"/>
      <c r="L149" s="336">
        <v>293.49070999999998</v>
      </c>
      <c r="M149" s="292">
        <v>72.051360562148218</v>
      </c>
      <c r="N149" s="336">
        <v>4.2973179999999997</v>
      </c>
      <c r="O149" s="336">
        <v>-4.8730820000000001</v>
      </c>
    </row>
    <row r="150" spans="1:16" s="40" customFormat="1">
      <c r="B150" s="291" t="s">
        <v>477</v>
      </c>
      <c r="C150" s="286" t="s">
        <v>487</v>
      </c>
      <c r="D150" s="336">
        <v>4858.9934910000002</v>
      </c>
      <c r="E150" s="336">
        <v>1113.528566</v>
      </c>
      <c r="F150" s="287">
        <v>80.7</v>
      </c>
      <c r="G150" s="336">
        <v>5825.6998290000001</v>
      </c>
      <c r="H150" s="288">
        <v>3.8649999999999998</v>
      </c>
      <c r="I150" s="336">
        <v>76944</v>
      </c>
      <c r="J150" s="289">
        <v>53.069999999999993</v>
      </c>
      <c r="K150" s="289"/>
      <c r="L150" s="336">
        <v>4634.3362829999996</v>
      </c>
      <c r="M150" s="292">
        <v>79.549863862373044</v>
      </c>
      <c r="N150" s="336">
        <v>117.53841</v>
      </c>
      <c r="O150" s="336">
        <v>-289.81293399999998</v>
      </c>
    </row>
    <row r="151" spans="1:16" s="40" customFormat="1">
      <c r="B151" s="291" t="s">
        <v>477</v>
      </c>
      <c r="C151" s="286" t="s">
        <v>488</v>
      </c>
      <c r="D151" s="336">
        <v>3592.892437</v>
      </c>
      <c r="E151" s="336">
        <v>652.66067999999996</v>
      </c>
      <c r="F151" s="287">
        <v>77.7</v>
      </c>
      <c r="G151" s="336">
        <v>4155.1179789999997</v>
      </c>
      <c r="H151" s="288">
        <v>2.6780000000000004</v>
      </c>
      <c r="I151" s="336">
        <v>48203</v>
      </c>
      <c r="J151" s="289">
        <v>54.569000000000003</v>
      </c>
      <c r="K151" s="289"/>
      <c r="L151" s="336">
        <v>3284.043083</v>
      </c>
      <c r="M151" s="292">
        <v>79.036097160118686</v>
      </c>
      <c r="N151" s="336">
        <v>60.624307999999999</v>
      </c>
      <c r="O151" s="336">
        <v>-144.76745500000001</v>
      </c>
    </row>
    <row r="152" spans="1:16" s="40" customFormat="1">
      <c r="B152" s="291" t="s">
        <v>477</v>
      </c>
      <c r="C152" s="286" t="s">
        <v>489</v>
      </c>
      <c r="D152" s="336">
        <v>1266.101054</v>
      </c>
      <c r="E152" s="336">
        <v>460.867886</v>
      </c>
      <c r="F152" s="287">
        <v>84.9</v>
      </c>
      <c r="G152" s="336">
        <v>1670.58185</v>
      </c>
      <c r="H152" s="288">
        <v>6.819</v>
      </c>
      <c r="I152" s="336">
        <v>28741</v>
      </c>
      <c r="J152" s="289">
        <v>49.34</v>
      </c>
      <c r="K152" s="289"/>
      <c r="L152" s="336">
        <v>1350.2932000000001</v>
      </c>
      <c r="M152" s="292">
        <v>80.827718797495621</v>
      </c>
      <c r="N152" s="336">
        <v>56.914102</v>
      </c>
      <c r="O152" s="336">
        <v>-145.045479</v>
      </c>
    </row>
    <row r="153" spans="1:16" s="40" customFormat="1">
      <c r="B153" s="291" t="s">
        <v>477</v>
      </c>
      <c r="C153" s="286" t="s">
        <v>490</v>
      </c>
      <c r="D153" s="336">
        <v>687.22060899999997</v>
      </c>
      <c r="E153" s="336">
        <v>78.479839999999996</v>
      </c>
      <c r="F153" s="287">
        <v>79.599999999999994</v>
      </c>
      <c r="G153" s="336">
        <v>756.45678399999997</v>
      </c>
      <c r="H153" s="288">
        <v>23.236999999999998</v>
      </c>
      <c r="I153" s="336">
        <v>59697</v>
      </c>
      <c r="J153" s="289">
        <v>52.141000000000005</v>
      </c>
      <c r="K153" s="289"/>
      <c r="L153" s="336">
        <v>925.56758400000001</v>
      </c>
      <c r="M153" s="292">
        <v>122.35564589767762</v>
      </c>
      <c r="N153" s="336">
        <v>88.319699999999997</v>
      </c>
      <c r="O153" s="336">
        <v>-159.09266199999999</v>
      </c>
    </row>
    <row r="154" spans="1:16" s="40" customFormat="1">
      <c r="B154" s="291" t="s">
        <v>477</v>
      </c>
      <c r="C154" s="286" t="s">
        <v>491</v>
      </c>
      <c r="D154" s="336">
        <v>356.56023099999999</v>
      </c>
      <c r="E154" s="336">
        <v>66.532757000000004</v>
      </c>
      <c r="F154" s="287">
        <v>77.7</v>
      </c>
      <c r="G154" s="336">
        <v>411.494482</v>
      </c>
      <c r="H154" s="288">
        <v>15.487</v>
      </c>
      <c r="I154" s="336">
        <v>7784</v>
      </c>
      <c r="J154" s="289">
        <v>54.196999999999996</v>
      </c>
      <c r="K154" s="289"/>
      <c r="L154" s="336">
        <v>465.41465499999998</v>
      </c>
      <c r="M154" s="292">
        <v>113.10349843281737</v>
      </c>
      <c r="N154" s="336">
        <v>33.727460999999998</v>
      </c>
      <c r="O154" s="336">
        <v>-63.952812000000002</v>
      </c>
    </row>
    <row r="155" spans="1:16" s="40" customFormat="1">
      <c r="B155" s="291" t="s">
        <v>477</v>
      </c>
      <c r="C155" s="286" t="s">
        <v>492</v>
      </c>
      <c r="D155" s="336">
        <v>201.655745</v>
      </c>
      <c r="E155" s="336">
        <v>2.547577</v>
      </c>
      <c r="F155" s="287">
        <v>85.9</v>
      </c>
      <c r="G155" s="336">
        <v>203.842626</v>
      </c>
      <c r="H155" s="288">
        <v>27.314</v>
      </c>
      <c r="I155" s="336">
        <v>3330</v>
      </c>
      <c r="J155" s="289">
        <v>52.295000000000002</v>
      </c>
      <c r="K155" s="289"/>
      <c r="L155" s="336">
        <v>281.60715399999998</v>
      </c>
      <c r="M155" s="292">
        <v>138.14929660492109</v>
      </c>
      <c r="N155" s="336">
        <v>29.303476</v>
      </c>
      <c r="O155" s="336">
        <v>-72.667197000000002</v>
      </c>
    </row>
    <row r="156" spans="1:16" s="40" customFormat="1">
      <c r="B156" s="291" t="s">
        <v>477</v>
      </c>
      <c r="C156" s="286" t="s">
        <v>493</v>
      </c>
      <c r="D156" s="336">
        <v>129.00463300000001</v>
      </c>
      <c r="E156" s="336">
        <v>9.3995060000000006</v>
      </c>
      <c r="F156" s="287">
        <v>91.6</v>
      </c>
      <c r="G156" s="336">
        <v>141.119675</v>
      </c>
      <c r="H156" s="288">
        <v>39.945</v>
      </c>
      <c r="I156" s="336">
        <v>48583</v>
      </c>
      <c r="J156" s="289">
        <v>45.923000000000002</v>
      </c>
      <c r="K156" s="289"/>
      <c r="L156" s="336">
        <v>178.54577599999999</v>
      </c>
      <c r="M156" s="292">
        <v>126.52082425785065</v>
      </c>
      <c r="N156" s="336">
        <v>25.288762999999999</v>
      </c>
      <c r="O156" s="336">
        <v>-22.472653000000001</v>
      </c>
    </row>
    <row r="157" spans="1:16" s="40" customFormat="1">
      <c r="B157" s="285" t="s">
        <v>477</v>
      </c>
      <c r="C157" s="286" t="s">
        <v>494</v>
      </c>
      <c r="D157" s="336">
        <v>873.75781500000005</v>
      </c>
      <c r="E157" s="336">
        <v>5.2506919999999999</v>
      </c>
      <c r="F157" s="287">
        <v>100.4</v>
      </c>
      <c r="G157" s="336">
        <v>880.53069800000003</v>
      </c>
      <c r="H157" s="288">
        <v>100</v>
      </c>
      <c r="I157" s="336">
        <v>16153</v>
      </c>
      <c r="J157" s="289">
        <v>52.309000000000005</v>
      </c>
      <c r="K157" s="289"/>
      <c r="L157" s="336">
        <v>426.48845299999999</v>
      </c>
      <c r="M157" s="292">
        <v>48.435387201003635</v>
      </c>
      <c r="N157" s="336">
        <v>426.52505500000001</v>
      </c>
      <c r="O157" s="336">
        <v>-505.89493099999999</v>
      </c>
    </row>
    <row r="158" spans="1:16" s="40" customFormat="1" ht="12.75" customHeight="1">
      <c r="B158" s="825"/>
      <c r="C158" s="826" t="s">
        <v>495</v>
      </c>
      <c r="D158" s="337">
        <v>28007.937320721001</v>
      </c>
      <c r="E158" s="337">
        <v>40403.803754965003</v>
      </c>
      <c r="F158" s="320">
        <f>0.7955*100</f>
        <v>79.55</v>
      </c>
      <c r="G158" s="337">
        <v>61135.639000000003</v>
      </c>
      <c r="H158" s="321">
        <v>2.3714</v>
      </c>
      <c r="I158" s="337">
        <v>1770707</v>
      </c>
      <c r="J158" s="297">
        <v>45.456099999999999</v>
      </c>
      <c r="K158" s="297"/>
      <c r="L158" s="337">
        <v>17123.421999999999</v>
      </c>
      <c r="M158" s="322">
        <v>28.000000000000004</v>
      </c>
      <c r="N158" s="337">
        <v>711.94963995399996</v>
      </c>
      <c r="O158" s="337">
        <v>-1177.8499395240001</v>
      </c>
    </row>
    <row r="159" spans="1:16">
      <c r="D159" s="9"/>
      <c r="E159" s="9"/>
      <c r="F159" s="9"/>
      <c r="G159" s="9"/>
      <c r="H159" s="9"/>
      <c r="I159" s="9"/>
      <c r="J159" s="9"/>
      <c r="K159" s="9"/>
      <c r="L159" s="9"/>
      <c r="M159" s="9"/>
      <c r="N159" s="9"/>
      <c r="O159" s="9"/>
    </row>
    <row r="160" spans="1:16" s="217" customFormat="1" ht="84" customHeight="1">
      <c r="A160" s="177"/>
      <c r="B160" s="821" t="s">
        <v>417</v>
      </c>
      <c r="C160" s="822" t="s">
        <v>463</v>
      </c>
      <c r="D160" s="822" t="s">
        <v>464</v>
      </c>
      <c r="E160" s="822" t="s">
        <v>465</v>
      </c>
      <c r="F160" s="822" t="s">
        <v>466</v>
      </c>
      <c r="G160" s="822" t="s">
        <v>467</v>
      </c>
      <c r="H160" s="822" t="s">
        <v>468</v>
      </c>
      <c r="I160" s="822" t="s">
        <v>469</v>
      </c>
      <c r="J160" s="822" t="s">
        <v>470</v>
      </c>
      <c r="K160" s="822" t="s">
        <v>471</v>
      </c>
      <c r="L160" s="822" t="s">
        <v>472</v>
      </c>
      <c r="M160" s="822" t="s">
        <v>473</v>
      </c>
      <c r="N160" s="822" t="s">
        <v>474</v>
      </c>
      <c r="O160" s="822" t="s">
        <v>475</v>
      </c>
      <c r="P160" s="40"/>
    </row>
    <row r="161" spans="1:16" s="13" customFormat="1">
      <c r="A161" s="9"/>
      <c r="B161" s="260" t="s">
        <v>240</v>
      </c>
      <c r="C161" s="319" t="s">
        <v>160</v>
      </c>
      <c r="D161" s="319" t="s">
        <v>161</v>
      </c>
      <c r="E161" s="319" t="s">
        <v>162</v>
      </c>
      <c r="F161" s="319" t="s">
        <v>163</v>
      </c>
      <c r="G161" s="319" t="s">
        <v>164</v>
      </c>
      <c r="H161" s="319" t="s">
        <v>231</v>
      </c>
      <c r="I161" s="319" t="s">
        <v>232</v>
      </c>
      <c r="J161" s="319" t="s">
        <v>233</v>
      </c>
      <c r="K161" s="319" t="s">
        <v>234</v>
      </c>
      <c r="L161" s="319" t="s">
        <v>318</v>
      </c>
      <c r="M161" s="319" t="s">
        <v>235</v>
      </c>
      <c r="N161" s="319" t="s">
        <v>236</v>
      </c>
      <c r="O161" s="319" t="s">
        <v>237</v>
      </c>
      <c r="P161" s="40"/>
    </row>
    <row r="162" spans="1:16" s="40" customFormat="1" ht="19.5" customHeight="1">
      <c r="B162" s="284" t="s">
        <v>501</v>
      </c>
      <c r="C162" s="285" t="s">
        <v>477</v>
      </c>
      <c r="D162" s="286"/>
      <c r="E162" s="286"/>
      <c r="F162" s="286"/>
      <c r="G162" s="286"/>
      <c r="H162" s="286"/>
      <c r="I162" s="286"/>
      <c r="J162" s="286"/>
      <c r="K162" s="286"/>
      <c r="L162" s="286"/>
      <c r="M162" s="286"/>
      <c r="N162" s="286"/>
      <c r="O162" s="286"/>
    </row>
    <row r="163" spans="1:16" s="40" customFormat="1">
      <c r="B163" s="824" t="s">
        <v>477</v>
      </c>
      <c r="C163" s="286" t="s">
        <v>478</v>
      </c>
      <c r="D163" s="336">
        <v>367.67945099999997</v>
      </c>
      <c r="E163" s="336">
        <v>126.338522</v>
      </c>
      <c r="F163" s="287">
        <v>96.3</v>
      </c>
      <c r="G163" s="336">
        <v>654.70291299999997</v>
      </c>
      <c r="H163" s="288">
        <v>5.5999999999999994E-2</v>
      </c>
      <c r="I163" s="336">
        <v>8238</v>
      </c>
      <c r="J163" s="289">
        <v>91.813999999999993</v>
      </c>
      <c r="K163" s="289"/>
      <c r="L163" s="336">
        <v>95.946871000000002</v>
      </c>
      <c r="M163" s="292">
        <v>14.655024301075626</v>
      </c>
      <c r="N163" s="336">
        <v>0.33982899999999999</v>
      </c>
      <c r="O163" s="336">
        <v>-6.5667900000000001</v>
      </c>
    </row>
    <row r="164" spans="1:16" s="40" customFormat="1">
      <c r="B164" s="291" t="s">
        <v>477</v>
      </c>
      <c r="C164" s="286" t="s">
        <v>479</v>
      </c>
      <c r="D164" s="336">
        <v>360.12631599999997</v>
      </c>
      <c r="E164" s="336">
        <v>126.338522</v>
      </c>
      <c r="F164" s="287">
        <v>96.3</v>
      </c>
      <c r="G164" s="336">
        <v>647.14977799999997</v>
      </c>
      <c r="H164" s="288">
        <v>5.5E-2</v>
      </c>
      <c r="I164" s="336">
        <v>8202</v>
      </c>
      <c r="J164" s="289">
        <v>92.312000000000012</v>
      </c>
      <c r="K164" s="289"/>
      <c r="L164" s="336">
        <v>95.059443000000002</v>
      </c>
      <c r="M164" s="292">
        <v>14.688940061724013</v>
      </c>
      <c r="N164" s="336">
        <v>0.335092</v>
      </c>
      <c r="O164" s="336">
        <v>-6.5611829999999998</v>
      </c>
    </row>
    <row r="165" spans="1:16" s="40" customFormat="1">
      <c r="B165" s="291" t="s">
        <v>477</v>
      </c>
      <c r="C165" s="286" t="s">
        <v>480</v>
      </c>
      <c r="D165" s="336">
        <v>7.5531350000000002</v>
      </c>
      <c r="E165" s="336"/>
      <c r="F165" s="287"/>
      <c r="G165" s="336">
        <v>7.5531350000000002</v>
      </c>
      <c r="H165" s="288">
        <v>0.128</v>
      </c>
      <c r="I165" s="336">
        <v>36</v>
      </c>
      <c r="J165" s="289">
        <v>49.161000000000001</v>
      </c>
      <c r="K165" s="289"/>
      <c r="L165" s="336">
        <v>0.88742799999999999</v>
      </c>
      <c r="M165" s="292">
        <v>11.749134630851957</v>
      </c>
      <c r="N165" s="336">
        <v>4.7369999999999999E-3</v>
      </c>
      <c r="O165" s="336">
        <v>-5.607E-3</v>
      </c>
    </row>
    <row r="166" spans="1:16" s="40" customFormat="1">
      <c r="B166" s="291" t="s">
        <v>477</v>
      </c>
      <c r="C166" s="286" t="s">
        <v>481</v>
      </c>
      <c r="D166" s="336">
        <v>18.884941000000001</v>
      </c>
      <c r="E166" s="336">
        <v>33.926561</v>
      </c>
      <c r="F166" s="287">
        <v>74</v>
      </c>
      <c r="G166" s="336">
        <v>57.03642</v>
      </c>
      <c r="H166" s="288">
        <v>0.152</v>
      </c>
      <c r="I166" s="336">
        <v>563</v>
      </c>
      <c r="J166" s="289">
        <v>48.468000000000004</v>
      </c>
      <c r="K166" s="289"/>
      <c r="L166" s="336">
        <v>7.4830990000000002</v>
      </c>
      <c r="M166" s="292">
        <v>13.119860959015311</v>
      </c>
      <c r="N166" s="336">
        <v>4.2039E-2</v>
      </c>
      <c r="O166" s="336">
        <v>-7.5524999999999995E-2</v>
      </c>
    </row>
    <row r="167" spans="1:16" s="40" customFormat="1">
      <c r="B167" s="291" t="s">
        <v>477</v>
      </c>
      <c r="C167" s="286" t="s">
        <v>482</v>
      </c>
      <c r="D167" s="336">
        <v>1018.226962</v>
      </c>
      <c r="E167" s="336">
        <v>2895.2846909999998</v>
      </c>
      <c r="F167" s="287">
        <v>69.3</v>
      </c>
      <c r="G167" s="336">
        <v>3154.1460780000002</v>
      </c>
      <c r="H167" s="288">
        <v>0.316</v>
      </c>
      <c r="I167" s="336">
        <v>16827</v>
      </c>
      <c r="J167" s="289">
        <v>53.405999999999999</v>
      </c>
      <c r="K167" s="289"/>
      <c r="L167" s="336">
        <v>830.74520299999995</v>
      </c>
      <c r="M167" s="292">
        <v>26.338196851262001</v>
      </c>
      <c r="N167" s="336">
        <v>5.4664900000000003</v>
      </c>
      <c r="O167" s="336">
        <v>-14.157489</v>
      </c>
    </row>
    <row r="168" spans="1:16" s="40" customFormat="1">
      <c r="B168" s="291" t="s">
        <v>477</v>
      </c>
      <c r="C168" s="286" t="s">
        <v>483</v>
      </c>
      <c r="D168" s="336">
        <v>691.72314800000004</v>
      </c>
      <c r="E168" s="336">
        <v>205.884759</v>
      </c>
      <c r="F168" s="287">
        <v>56.7</v>
      </c>
      <c r="G168" s="336">
        <v>1012.016821</v>
      </c>
      <c r="H168" s="288">
        <v>0.57699999999999996</v>
      </c>
      <c r="I168" s="336">
        <v>21676</v>
      </c>
      <c r="J168" s="289">
        <v>67.762</v>
      </c>
      <c r="K168" s="289"/>
      <c r="L168" s="336">
        <v>494.514115</v>
      </c>
      <c r="M168" s="292">
        <v>48.864218927839346</v>
      </c>
      <c r="N168" s="336">
        <v>4.0525279999999997</v>
      </c>
      <c r="O168" s="336">
        <v>-11.253726</v>
      </c>
    </row>
    <row r="169" spans="1:16" s="40" customFormat="1">
      <c r="B169" s="291" t="s">
        <v>477</v>
      </c>
      <c r="C169" s="286" t="s">
        <v>484</v>
      </c>
      <c r="D169" s="336">
        <v>2400.0665829999998</v>
      </c>
      <c r="E169" s="336">
        <v>2137.15211</v>
      </c>
      <c r="F169" s="287">
        <v>79.2</v>
      </c>
      <c r="G169" s="336">
        <v>4216.5158650000003</v>
      </c>
      <c r="H169" s="288">
        <v>1.4460000000000002</v>
      </c>
      <c r="I169" s="336">
        <v>513672</v>
      </c>
      <c r="J169" s="289">
        <v>51.166999999999994</v>
      </c>
      <c r="K169" s="289"/>
      <c r="L169" s="336">
        <v>2198.8051300000002</v>
      </c>
      <c r="M169" s="292">
        <v>52.147441167045152</v>
      </c>
      <c r="N169" s="336">
        <v>32.558104999999998</v>
      </c>
      <c r="O169" s="336">
        <v>-38.401004999999998</v>
      </c>
    </row>
    <row r="170" spans="1:16" s="40" customFormat="1">
      <c r="B170" s="291" t="s">
        <v>477</v>
      </c>
      <c r="C170" s="286" t="s">
        <v>485</v>
      </c>
      <c r="D170" s="336">
        <v>1572.8035649999999</v>
      </c>
      <c r="E170" s="336">
        <v>1751.2767060000001</v>
      </c>
      <c r="F170" s="287">
        <v>79.099999999999994</v>
      </c>
      <c r="G170" s="336">
        <v>2966.3450170000001</v>
      </c>
      <c r="H170" s="288">
        <v>1.1679999999999999</v>
      </c>
      <c r="I170" s="336">
        <v>498574</v>
      </c>
      <c r="J170" s="289">
        <v>45.56</v>
      </c>
      <c r="K170" s="289"/>
      <c r="L170" s="336">
        <v>1221.277098</v>
      </c>
      <c r="M170" s="292">
        <v>41.171107575177928</v>
      </c>
      <c r="N170" s="336">
        <v>15.880148</v>
      </c>
      <c r="O170" s="336">
        <v>-19.790362999999999</v>
      </c>
    </row>
    <row r="171" spans="1:16" s="40" customFormat="1">
      <c r="B171" s="291" t="s">
        <v>477</v>
      </c>
      <c r="C171" s="286" t="s">
        <v>486</v>
      </c>
      <c r="D171" s="336">
        <v>827.26301799999999</v>
      </c>
      <c r="E171" s="336">
        <v>385.875404</v>
      </c>
      <c r="F171" s="287">
        <v>79.599999999999994</v>
      </c>
      <c r="G171" s="336">
        <v>1250.1708490000001</v>
      </c>
      <c r="H171" s="288">
        <v>2.105</v>
      </c>
      <c r="I171" s="336">
        <v>15098</v>
      </c>
      <c r="J171" s="289">
        <v>64.471999999999994</v>
      </c>
      <c r="K171" s="289"/>
      <c r="L171" s="336">
        <v>977.52803100000006</v>
      </c>
      <c r="M171" s="292">
        <v>78.191555320771997</v>
      </c>
      <c r="N171" s="336">
        <v>16.677956999999999</v>
      </c>
      <c r="O171" s="336">
        <v>-18.610641999999999</v>
      </c>
    </row>
    <row r="172" spans="1:16" s="40" customFormat="1">
      <c r="B172" s="291" t="s">
        <v>477</v>
      </c>
      <c r="C172" s="286" t="s">
        <v>487</v>
      </c>
      <c r="D172" s="336">
        <v>1502.1299429999999</v>
      </c>
      <c r="E172" s="336">
        <v>693.95173299999999</v>
      </c>
      <c r="F172" s="287">
        <v>80.400000000000006</v>
      </c>
      <c r="G172" s="336">
        <v>2162.1459519999999</v>
      </c>
      <c r="H172" s="288">
        <v>5.2919999999999998</v>
      </c>
      <c r="I172" s="336">
        <v>19696</v>
      </c>
      <c r="J172" s="289">
        <v>56.486000000000004</v>
      </c>
      <c r="K172" s="289"/>
      <c r="L172" s="336">
        <v>1758.8686869999999</v>
      </c>
      <c r="M172" s="292">
        <v>81.348286658124735</v>
      </c>
      <c r="N172" s="336">
        <v>71.731506999999993</v>
      </c>
      <c r="O172" s="336">
        <v>-60.210898999999998</v>
      </c>
    </row>
    <row r="173" spans="1:16" s="40" customFormat="1">
      <c r="B173" s="291" t="s">
        <v>477</v>
      </c>
      <c r="C173" s="286" t="s">
        <v>488</v>
      </c>
      <c r="D173" s="336">
        <v>1098.5564670000001</v>
      </c>
      <c r="E173" s="336">
        <v>423.87387100000001</v>
      </c>
      <c r="F173" s="287">
        <v>80.099999999999994</v>
      </c>
      <c r="G173" s="336">
        <v>1453.395413</v>
      </c>
      <c r="H173" s="288">
        <v>4.05</v>
      </c>
      <c r="I173" s="336">
        <v>8281</v>
      </c>
      <c r="J173" s="289">
        <v>48.624000000000002</v>
      </c>
      <c r="K173" s="289"/>
      <c r="L173" s="336">
        <v>949.06605200000001</v>
      </c>
      <c r="M173" s="292">
        <v>65.299920689924463</v>
      </c>
      <c r="N173" s="336">
        <v>30.523046000000001</v>
      </c>
      <c r="O173" s="336">
        <v>-35.094304999999999</v>
      </c>
    </row>
    <row r="174" spans="1:16" s="40" customFormat="1">
      <c r="B174" s="291" t="s">
        <v>477</v>
      </c>
      <c r="C174" s="286" t="s">
        <v>489</v>
      </c>
      <c r="D174" s="336">
        <v>403.57347499999997</v>
      </c>
      <c r="E174" s="336">
        <v>270.07786299999998</v>
      </c>
      <c r="F174" s="287">
        <v>80.8</v>
      </c>
      <c r="G174" s="336">
        <v>708.750539</v>
      </c>
      <c r="H174" s="288">
        <v>7.8390000000000004</v>
      </c>
      <c r="I174" s="336">
        <v>11415</v>
      </c>
      <c r="J174" s="289">
        <v>72.61</v>
      </c>
      <c r="K174" s="289"/>
      <c r="L174" s="336">
        <v>809.80263500000001</v>
      </c>
      <c r="M174" s="292">
        <v>114.25778047979729</v>
      </c>
      <c r="N174" s="336">
        <v>41.208461</v>
      </c>
      <c r="O174" s="336">
        <v>-25.116593999999999</v>
      </c>
    </row>
    <row r="175" spans="1:16" s="40" customFormat="1">
      <c r="B175" s="291" t="s">
        <v>477</v>
      </c>
      <c r="C175" s="286" t="s">
        <v>490</v>
      </c>
      <c r="D175" s="336">
        <v>351.29936600000002</v>
      </c>
      <c r="E175" s="336">
        <v>102.693836</v>
      </c>
      <c r="F175" s="287">
        <v>80.5</v>
      </c>
      <c r="G175" s="336">
        <v>457.61485699999997</v>
      </c>
      <c r="H175" s="288">
        <v>26.967999999999996</v>
      </c>
      <c r="I175" s="336">
        <v>9191</v>
      </c>
      <c r="J175" s="289">
        <v>57.613999999999997</v>
      </c>
      <c r="K175" s="289"/>
      <c r="L175" s="336">
        <v>552.16878799999995</v>
      </c>
      <c r="M175" s="292">
        <v>120.662338548156</v>
      </c>
      <c r="N175" s="336">
        <v>76.688992999999996</v>
      </c>
      <c r="O175" s="336">
        <v>-22.073401</v>
      </c>
    </row>
    <row r="176" spans="1:16" s="40" customFormat="1">
      <c r="B176" s="291" t="s">
        <v>477</v>
      </c>
      <c r="C176" s="286" t="s">
        <v>491</v>
      </c>
      <c r="D176" s="336">
        <v>193.24989500000001</v>
      </c>
      <c r="E176" s="336">
        <v>27.707449</v>
      </c>
      <c r="F176" s="287">
        <v>82.7</v>
      </c>
      <c r="G176" s="336">
        <v>217.73324199999999</v>
      </c>
      <c r="H176" s="288">
        <v>13.443</v>
      </c>
      <c r="I176" s="336">
        <v>798</v>
      </c>
      <c r="J176" s="289">
        <v>46.088000000000001</v>
      </c>
      <c r="K176" s="289"/>
      <c r="L176" s="336">
        <v>160.37957299999999</v>
      </c>
      <c r="M176" s="292">
        <v>73.658744768058895</v>
      </c>
      <c r="N176" s="336">
        <v>13.68662</v>
      </c>
      <c r="O176" s="336">
        <v>-6.5304690000000001</v>
      </c>
    </row>
    <row r="177" spans="1:16" s="40" customFormat="1">
      <c r="B177" s="291" t="s">
        <v>477</v>
      </c>
      <c r="C177" s="286" t="s">
        <v>492</v>
      </c>
      <c r="D177" s="336">
        <v>65.581734999999995</v>
      </c>
      <c r="E177" s="336">
        <v>8.0049980000000005</v>
      </c>
      <c r="F177" s="287">
        <v>81.2</v>
      </c>
      <c r="G177" s="336">
        <v>84.506257000000005</v>
      </c>
      <c r="H177" s="288">
        <v>23.669999999999998</v>
      </c>
      <c r="I177" s="336">
        <v>1034</v>
      </c>
      <c r="J177" s="289">
        <v>55.339000000000006</v>
      </c>
      <c r="K177" s="289"/>
      <c r="L177" s="336">
        <v>91.922270999999995</v>
      </c>
      <c r="M177" s="292">
        <v>108.77569811191611</v>
      </c>
      <c r="N177" s="336">
        <v>10.690678999999999</v>
      </c>
      <c r="O177" s="336">
        <v>-5.0985240000000003</v>
      </c>
    </row>
    <row r="178" spans="1:16" s="40" customFormat="1">
      <c r="B178" s="291" t="s">
        <v>477</v>
      </c>
      <c r="C178" s="286" t="s">
        <v>493</v>
      </c>
      <c r="D178" s="336">
        <v>92.467736000000002</v>
      </c>
      <c r="E178" s="336">
        <v>66.981390000000005</v>
      </c>
      <c r="F178" s="287">
        <v>79.5</v>
      </c>
      <c r="G178" s="336">
        <v>155.37535800000001</v>
      </c>
      <c r="H178" s="288">
        <v>47.715000000000003</v>
      </c>
      <c r="I178" s="336">
        <v>7359</v>
      </c>
      <c r="J178" s="289">
        <v>75.001999999999995</v>
      </c>
      <c r="K178" s="289"/>
      <c r="L178" s="336">
        <v>299.86694499999999</v>
      </c>
      <c r="M178" s="292">
        <v>192.99517559277319</v>
      </c>
      <c r="N178" s="336">
        <v>52.311694000000003</v>
      </c>
      <c r="O178" s="336">
        <v>-10.444409</v>
      </c>
    </row>
    <row r="179" spans="1:16" s="40" customFormat="1">
      <c r="B179" s="285" t="s">
        <v>477</v>
      </c>
      <c r="C179" s="286" t="s">
        <v>494</v>
      </c>
      <c r="D179" s="336">
        <v>126.227492</v>
      </c>
      <c r="E179" s="336">
        <v>4.0449970000000004</v>
      </c>
      <c r="F179" s="287">
        <v>68.3</v>
      </c>
      <c r="G179" s="336">
        <v>129.53656000000001</v>
      </c>
      <c r="H179" s="288">
        <v>100</v>
      </c>
      <c r="I179" s="336">
        <v>836</v>
      </c>
      <c r="J179" s="289">
        <v>48.853000000000002</v>
      </c>
      <c r="K179" s="289"/>
      <c r="L179" s="336">
        <v>105.22023</v>
      </c>
      <c r="M179" s="292">
        <v>81.228210784661869</v>
      </c>
      <c r="N179" s="336">
        <v>55.037852999999998</v>
      </c>
      <c r="O179" s="336">
        <v>-60.471901000000003</v>
      </c>
    </row>
    <row r="180" spans="1:16" s="40" customFormat="1" ht="12.75" customHeight="1">
      <c r="B180" s="825"/>
      <c r="C180" s="826" t="s">
        <v>495</v>
      </c>
      <c r="D180" s="337">
        <v>6476.237885212</v>
      </c>
      <c r="E180" s="337">
        <v>6199.2772092730002</v>
      </c>
      <c r="F180" s="320">
        <f>0.7426*100</f>
        <v>74.260000000000005</v>
      </c>
      <c r="G180" s="337">
        <v>11843.715</v>
      </c>
      <c r="H180" s="321">
        <f>0.037537*100</f>
        <v>3.7537000000000003</v>
      </c>
      <c r="I180" s="337">
        <v>590699</v>
      </c>
      <c r="J180" s="297">
        <f>0.566101*100</f>
        <v>56.610099999999996</v>
      </c>
      <c r="K180" s="297"/>
      <c r="L180" s="337">
        <v>6043.7520000000004</v>
      </c>
      <c r="M180" s="322">
        <f>0.5102*100</f>
        <v>51.019999999999996</v>
      </c>
      <c r="N180" s="337">
        <v>245.91734447799999</v>
      </c>
      <c r="O180" s="337">
        <v>-213.21073774300001</v>
      </c>
    </row>
    <row r="181" spans="1:16" s="40" customFormat="1" ht="12.75" customHeight="1">
      <c r="B181" s="825"/>
      <c r="C181" s="827" t="s">
        <v>502</v>
      </c>
      <c r="D181" s="337">
        <v>1597432.814950363</v>
      </c>
      <c r="E181" s="337">
        <v>662203.49151908199</v>
      </c>
      <c r="F181" s="320">
        <f>0.5771*100</f>
        <v>57.709999999999994</v>
      </c>
      <c r="G181" s="337">
        <v>1956705.7320000001</v>
      </c>
      <c r="H181" s="321">
        <f>0.007437*100</f>
        <v>0.74370000000000003</v>
      </c>
      <c r="I181" s="337">
        <v>3323291</v>
      </c>
      <c r="J181" s="297">
        <f>0.207698*100</f>
        <v>20.7698</v>
      </c>
      <c r="K181" s="297">
        <v>1.189317</v>
      </c>
      <c r="L181" s="337">
        <v>345491.36200000002</v>
      </c>
      <c r="M181" s="322">
        <f>0.1765*100</f>
        <v>17.649999999999999</v>
      </c>
      <c r="N181" s="337">
        <v>4952.1365666929996</v>
      </c>
      <c r="O181" s="337">
        <v>-6256.7770210320004</v>
      </c>
    </row>
    <row r="182" spans="1:16">
      <c r="D182" s="9"/>
      <c r="E182" s="9"/>
      <c r="F182" s="9"/>
      <c r="G182" s="9"/>
      <c r="H182" s="9"/>
      <c r="I182" s="9"/>
      <c r="J182" s="9"/>
      <c r="K182" s="9"/>
      <c r="L182" s="9"/>
      <c r="M182" s="9"/>
      <c r="N182" s="9"/>
      <c r="O182" s="9"/>
    </row>
    <row r="183" spans="1:16" s="40" customFormat="1"/>
    <row r="184" spans="1:16" s="217" customFormat="1" ht="84" customHeight="1">
      <c r="A184" s="177"/>
      <c r="B184" s="821" t="s">
        <v>418</v>
      </c>
      <c r="C184" s="822" t="s">
        <v>463</v>
      </c>
      <c r="D184" s="822" t="s">
        <v>464</v>
      </c>
      <c r="E184" s="822" t="s">
        <v>465</v>
      </c>
      <c r="F184" s="822" t="s">
        <v>466</v>
      </c>
      <c r="G184" s="822" t="s">
        <v>467</v>
      </c>
      <c r="H184" s="822" t="s">
        <v>468</v>
      </c>
      <c r="I184" s="822" t="s">
        <v>469</v>
      </c>
      <c r="J184" s="822" t="s">
        <v>470</v>
      </c>
      <c r="K184" s="822" t="s">
        <v>471</v>
      </c>
      <c r="L184" s="822" t="s">
        <v>472</v>
      </c>
      <c r="M184" s="822" t="s">
        <v>473</v>
      </c>
      <c r="N184" s="822" t="s">
        <v>474</v>
      </c>
      <c r="O184" s="822" t="s">
        <v>475</v>
      </c>
      <c r="P184" s="40"/>
    </row>
    <row r="185" spans="1:16" s="13" customFormat="1">
      <c r="A185" s="9"/>
      <c r="B185" s="260" t="s">
        <v>240</v>
      </c>
      <c r="C185" s="319" t="s">
        <v>160</v>
      </c>
      <c r="D185" s="319" t="s">
        <v>161</v>
      </c>
      <c r="E185" s="319" t="s">
        <v>162</v>
      </c>
      <c r="F185" s="319" t="s">
        <v>163</v>
      </c>
      <c r="G185" s="319" t="s">
        <v>164</v>
      </c>
      <c r="H185" s="319" t="s">
        <v>231</v>
      </c>
      <c r="I185" s="319" t="s">
        <v>232</v>
      </c>
      <c r="J185" s="319" t="s">
        <v>233</v>
      </c>
      <c r="K185" s="319" t="s">
        <v>234</v>
      </c>
      <c r="L185" s="319" t="s">
        <v>318</v>
      </c>
      <c r="M185" s="319" t="s">
        <v>235</v>
      </c>
      <c r="N185" s="319" t="s">
        <v>236</v>
      </c>
      <c r="O185" s="319" t="s">
        <v>237</v>
      </c>
      <c r="P185" s="40"/>
    </row>
    <row r="186" spans="1:16" s="40" customFormat="1" ht="29.25" customHeight="1">
      <c r="B186" s="284" t="s">
        <v>503</v>
      </c>
      <c r="C186" s="285" t="s">
        <v>477</v>
      </c>
      <c r="D186" s="286"/>
      <c r="E186" s="286"/>
      <c r="F186" s="286"/>
      <c r="G186" s="286"/>
      <c r="H186" s="286"/>
      <c r="I186" s="286"/>
      <c r="J186" s="286"/>
      <c r="K186" s="286"/>
      <c r="L186" s="286"/>
      <c r="M186" s="286"/>
      <c r="N186" s="286"/>
      <c r="O186" s="286"/>
    </row>
    <row r="187" spans="1:16" s="40" customFormat="1">
      <c r="B187" s="824" t="s">
        <v>477</v>
      </c>
      <c r="C187" s="286" t="s">
        <v>478</v>
      </c>
      <c r="D187" s="336">
        <v>569876.56861900003</v>
      </c>
      <c r="E187" s="336">
        <v>22131.628565999999</v>
      </c>
      <c r="F187" s="287">
        <v>74.3</v>
      </c>
      <c r="G187" s="336">
        <v>617556.51204399997</v>
      </c>
      <c r="H187" s="288">
        <v>6.0000000000000001E-3</v>
      </c>
      <c r="I187" s="336">
        <v>1225</v>
      </c>
      <c r="J187" s="289">
        <v>44.832000000000001</v>
      </c>
      <c r="K187" s="289">
        <v>1.351863</v>
      </c>
      <c r="L187" s="336">
        <v>16645.323199999999</v>
      </c>
      <c r="M187" s="292">
        <v>2.6953522269414663</v>
      </c>
      <c r="N187" s="336">
        <v>15.825701</v>
      </c>
      <c r="O187" s="336">
        <v>-19.602924999999999</v>
      </c>
    </row>
    <row r="188" spans="1:16" s="40" customFormat="1">
      <c r="B188" s="291" t="s">
        <v>477</v>
      </c>
      <c r="C188" s="286" t="s">
        <v>479</v>
      </c>
      <c r="D188" s="336">
        <v>569869.54726599995</v>
      </c>
      <c r="E188" s="336">
        <v>22131.628565999999</v>
      </c>
      <c r="F188" s="287">
        <v>74.3</v>
      </c>
      <c r="G188" s="336">
        <v>617549.49069100001</v>
      </c>
      <c r="H188" s="288">
        <v>6.0000000000000001E-3</v>
      </c>
      <c r="I188" s="336">
        <v>1220</v>
      </c>
      <c r="J188" s="289">
        <v>44.832000000000001</v>
      </c>
      <c r="K188" s="289">
        <v>1.35185</v>
      </c>
      <c r="L188" s="336">
        <v>16643.136028000001</v>
      </c>
      <c r="M188" s="292">
        <v>2.6950287027809465</v>
      </c>
      <c r="N188" s="336">
        <v>15.822570000000001</v>
      </c>
      <c r="O188" s="336">
        <v>-19.600918</v>
      </c>
    </row>
    <row r="189" spans="1:16" s="40" customFormat="1">
      <c r="B189" s="291" t="s">
        <v>477</v>
      </c>
      <c r="C189" s="286" t="s">
        <v>480</v>
      </c>
      <c r="D189" s="336">
        <v>7.0213530000000004</v>
      </c>
      <c r="E189" s="336"/>
      <c r="F189" s="287"/>
      <c r="G189" s="336">
        <v>7.0213530000000004</v>
      </c>
      <c r="H189" s="288">
        <v>0.1</v>
      </c>
      <c r="I189" s="336">
        <v>5</v>
      </c>
      <c r="J189" s="289">
        <v>44.594999999999999</v>
      </c>
      <c r="K189" s="289">
        <v>2.5</v>
      </c>
      <c r="L189" s="336">
        <v>2.1871719999999999</v>
      </c>
      <c r="M189" s="292">
        <v>31.150292543331741</v>
      </c>
      <c r="N189" s="336">
        <v>3.1310000000000001E-3</v>
      </c>
      <c r="O189" s="336">
        <v>-2.0070000000000001E-3</v>
      </c>
    </row>
    <row r="190" spans="1:16" s="40" customFormat="1">
      <c r="B190" s="291" t="s">
        <v>477</v>
      </c>
      <c r="C190" s="286" t="s">
        <v>481</v>
      </c>
      <c r="D190" s="336">
        <v>66.020250000000004</v>
      </c>
      <c r="E190" s="336">
        <v>490.95284500000002</v>
      </c>
      <c r="F190" s="287">
        <v>99</v>
      </c>
      <c r="G190" s="336">
        <v>552.28776300000004</v>
      </c>
      <c r="H190" s="288">
        <v>0.22899999999999998</v>
      </c>
      <c r="I190" s="336">
        <v>21</v>
      </c>
      <c r="J190" s="289">
        <v>44.183</v>
      </c>
      <c r="K190" s="289">
        <v>2.5</v>
      </c>
      <c r="L190" s="336">
        <v>271.29841199999998</v>
      </c>
      <c r="M190" s="292">
        <v>49.122654922919224</v>
      </c>
      <c r="N190" s="336">
        <v>0.558307</v>
      </c>
      <c r="O190" s="336">
        <v>-3.1274000000000003E-2</v>
      </c>
    </row>
    <row r="191" spans="1:16" s="40" customFormat="1" ht="12.75" customHeight="1">
      <c r="B191" s="291" t="s">
        <v>477</v>
      </c>
      <c r="C191" s="286" t="s">
        <v>482</v>
      </c>
      <c r="D191" s="336">
        <v>152.635312</v>
      </c>
      <c r="E191" s="336">
        <v>21.692450999999998</v>
      </c>
      <c r="F191" s="287">
        <v>74.900000000000006</v>
      </c>
      <c r="G191" s="336">
        <v>168.88958099999999</v>
      </c>
      <c r="H191" s="288">
        <v>0.35500000000000004</v>
      </c>
      <c r="I191" s="336">
        <v>20</v>
      </c>
      <c r="J191" s="289">
        <v>39.497999999999998</v>
      </c>
      <c r="K191" s="289">
        <v>2.5</v>
      </c>
      <c r="L191" s="336">
        <v>92.933741999999995</v>
      </c>
      <c r="M191" s="292">
        <v>55.026332263800214</v>
      </c>
      <c r="N191" s="336">
        <v>0.236544</v>
      </c>
      <c r="O191" s="336">
        <v>-6.5490000000000001E-3</v>
      </c>
    </row>
    <row r="192" spans="1:16" s="40" customFormat="1" ht="12.75" customHeight="1">
      <c r="B192" s="291" t="s">
        <v>477</v>
      </c>
      <c r="C192" s="286" t="s">
        <v>483</v>
      </c>
      <c r="D192" s="336">
        <v>6.2989410000000001</v>
      </c>
      <c r="E192" s="336">
        <v>8.5801800000000004</v>
      </c>
      <c r="F192" s="287">
        <v>75</v>
      </c>
      <c r="G192" s="336">
        <v>12.734076</v>
      </c>
      <c r="H192" s="288">
        <v>0.54900000000000004</v>
      </c>
      <c r="I192" s="336">
        <v>13</v>
      </c>
      <c r="J192" s="289">
        <v>43.608000000000004</v>
      </c>
      <c r="K192" s="289">
        <v>2.5</v>
      </c>
      <c r="L192" s="336">
        <v>9.4949729999999999</v>
      </c>
      <c r="M192" s="292">
        <v>74.563501898370959</v>
      </c>
      <c r="N192" s="336">
        <v>3.0485999999999999E-2</v>
      </c>
      <c r="O192" s="336">
        <v>-1.338E-3</v>
      </c>
    </row>
    <row r="193" spans="1:16" s="40" customFormat="1">
      <c r="B193" s="291" t="s">
        <v>477</v>
      </c>
      <c r="C193" s="286" t="s">
        <v>484</v>
      </c>
      <c r="D193" s="336">
        <v>58.652898999999998</v>
      </c>
      <c r="E193" s="336">
        <v>1.2119979999999999</v>
      </c>
      <c r="F193" s="287">
        <v>75</v>
      </c>
      <c r="G193" s="336">
        <v>21.446269000000001</v>
      </c>
      <c r="H193" s="288">
        <v>1.3149999999999999</v>
      </c>
      <c r="I193" s="336">
        <v>12</v>
      </c>
      <c r="J193" s="289">
        <v>41.579000000000001</v>
      </c>
      <c r="K193" s="289">
        <v>2.5</v>
      </c>
      <c r="L193" s="336">
        <v>21.248850000000001</v>
      </c>
      <c r="M193" s="292">
        <v>99.079471585477179</v>
      </c>
      <c r="N193" s="336">
        <v>0.117201</v>
      </c>
      <c r="O193" s="336">
        <v>-5.189E-3</v>
      </c>
    </row>
    <row r="194" spans="1:16" s="40" customFormat="1">
      <c r="B194" s="291" t="s">
        <v>477</v>
      </c>
      <c r="C194" s="286" t="s">
        <v>485</v>
      </c>
      <c r="D194" s="336">
        <v>58.652048999999998</v>
      </c>
      <c r="E194" s="336">
        <v>1.2119979999999999</v>
      </c>
      <c r="F194" s="287">
        <v>75</v>
      </c>
      <c r="G194" s="336">
        <v>21.445419000000001</v>
      </c>
      <c r="H194" s="288">
        <v>1.3149999999999999</v>
      </c>
      <c r="I194" s="336">
        <v>9</v>
      </c>
      <c r="J194" s="289">
        <v>41.579000000000001</v>
      </c>
      <c r="K194" s="289">
        <v>2.5</v>
      </c>
      <c r="L194" s="336">
        <v>21.247872000000001</v>
      </c>
      <c r="M194" s="292">
        <v>99.078838235802252</v>
      </c>
      <c r="N194" s="336">
        <v>0.11719400000000001</v>
      </c>
      <c r="O194" s="336">
        <v>-5.189E-3</v>
      </c>
    </row>
    <row r="195" spans="1:16" s="40" customFormat="1">
      <c r="B195" s="291" t="s">
        <v>477</v>
      </c>
      <c r="C195" s="286" t="s">
        <v>486</v>
      </c>
      <c r="D195" s="336">
        <v>8.4999999999999995E-4</v>
      </c>
      <c r="E195" s="336"/>
      <c r="F195" s="287"/>
      <c r="G195" s="336">
        <v>8.4999999999999995E-4</v>
      </c>
      <c r="H195" s="288">
        <v>2.0629999999999997</v>
      </c>
      <c r="I195" s="336">
        <v>3</v>
      </c>
      <c r="J195" s="289">
        <v>42.158999999999999</v>
      </c>
      <c r="K195" s="289">
        <v>2.5</v>
      </c>
      <c r="L195" s="336">
        <v>9.77E-4</v>
      </c>
      <c r="M195" s="292">
        <v>114.94117647058823</v>
      </c>
      <c r="N195" s="336">
        <v>6.9999999999999999E-6</v>
      </c>
      <c r="O195" s="336"/>
    </row>
    <row r="196" spans="1:16" s="40" customFormat="1">
      <c r="B196" s="291" t="s">
        <v>477</v>
      </c>
      <c r="C196" s="286" t="s">
        <v>487</v>
      </c>
      <c r="D196" s="336">
        <v>34.536548000000003</v>
      </c>
      <c r="E196" s="336"/>
      <c r="F196" s="287"/>
      <c r="G196" s="336">
        <v>0.16911300000000001</v>
      </c>
      <c r="H196" s="288">
        <v>6.3530000000000006</v>
      </c>
      <c r="I196" s="336">
        <v>8</v>
      </c>
      <c r="J196" s="289">
        <v>45</v>
      </c>
      <c r="K196" s="289">
        <v>2.5</v>
      </c>
      <c r="L196" s="336">
        <v>0.29027599999999998</v>
      </c>
      <c r="M196" s="292">
        <v>171.64617740800529</v>
      </c>
      <c r="N196" s="336">
        <v>4.8339999999999998E-3</v>
      </c>
      <c r="O196" s="336">
        <v>-6.7100000000000005E-4</v>
      </c>
    </row>
    <row r="197" spans="1:16" s="40" customFormat="1">
      <c r="B197" s="291" t="s">
        <v>477</v>
      </c>
      <c r="C197" s="286" t="s">
        <v>488</v>
      </c>
      <c r="D197" s="336">
        <v>6.8344000000000002E-2</v>
      </c>
      <c r="E197" s="336"/>
      <c r="F197" s="287"/>
      <c r="G197" s="336">
        <v>6.8344000000000002E-2</v>
      </c>
      <c r="H197" s="288">
        <v>4</v>
      </c>
      <c r="I197" s="336">
        <v>2</v>
      </c>
      <c r="J197" s="289">
        <v>45</v>
      </c>
      <c r="K197" s="289">
        <v>2.5</v>
      </c>
      <c r="L197" s="336">
        <v>0.101118</v>
      </c>
      <c r="M197" s="292">
        <v>147.9544656443872</v>
      </c>
      <c r="N197" s="336">
        <v>1.23E-3</v>
      </c>
      <c r="O197" s="336"/>
    </row>
    <row r="198" spans="1:16" s="40" customFormat="1">
      <c r="B198" s="291" t="s">
        <v>477</v>
      </c>
      <c r="C198" s="286" t="s">
        <v>489</v>
      </c>
      <c r="D198" s="336">
        <v>34.468204</v>
      </c>
      <c r="E198" s="336"/>
      <c r="F198" s="287"/>
      <c r="G198" s="336">
        <v>0.100768</v>
      </c>
      <c r="H198" s="288">
        <v>7.9479999999999995</v>
      </c>
      <c r="I198" s="336">
        <v>6</v>
      </c>
      <c r="J198" s="289">
        <v>45</v>
      </c>
      <c r="K198" s="289">
        <v>2.5</v>
      </c>
      <c r="L198" s="336">
        <v>0.18915799999999999</v>
      </c>
      <c r="M198" s="292">
        <v>187.71633852016515</v>
      </c>
      <c r="N198" s="336">
        <v>3.604E-3</v>
      </c>
      <c r="O198" s="336">
        <v>-6.7100000000000005E-4</v>
      </c>
    </row>
    <row r="199" spans="1:16" s="40" customFormat="1">
      <c r="B199" s="291" t="s">
        <v>477</v>
      </c>
      <c r="C199" s="286" t="s">
        <v>490</v>
      </c>
      <c r="D199" s="336">
        <v>4.2559E-2</v>
      </c>
      <c r="E199" s="336"/>
      <c r="F199" s="287"/>
      <c r="G199" s="336">
        <v>4.2559E-2</v>
      </c>
      <c r="H199" s="288">
        <v>14.509</v>
      </c>
      <c r="I199" s="336">
        <v>8</v>
      </c>
      <c r="J199" s="289">
        <v>45</v>
      </c>
      <c r="K199" s="289">
        <v>2.5</v>
      </c>
      <c r="L199" s="336">
        <v>9.6610000000000001E-2</v>
      </c>
      <c r="M199" s="292">
        <v>227.00251415681757</v>
      </c>
      <c r="N199" s="336">
        <v>2.7789999999999998E-3</v>
      </c>
      <c r="O199" s="336"/>
    </row>
    <row r="200" spans="1:16" s="40" customFormat="1">
      <c r="B200" s="291" t="s">
        <v>477</v>
      </c>
      <c r="C200" s="286" t="s">
        <v>491</v>
      </c>
      <c r="D200" s="336">
        <v>2.7623999999999999E-2</v>
      </c>
      <c r="E200" s="336"/>
      <c r="F200" s="287"/>
      <c r="G200" s="336">
        <v>2.7623999999999999E-2</v>
      </c>
      <c r="H200" s="288">
        <v>11</v>
      </c>
      <c r="I200" s="336">
        <v>4</v>
      </c>
      <c r="J200" s="289">
        <v>45</v>
      </c>
      <c r="K200" s="289">
        <v>2.5</v>
      </c>
      <c r="L200" s="336">
        <v>5.8538E-2</v>
      </c>
      <c r="M200" s="292">
        <v>211.90993339125396</v>
      </c>
      <c r="N200" s="336">
        <v>1.3669999999999999E-3</v>
      </c>
      <c r="O200" s="336"/>
    </row>
    <row r="201" spans="1:16" s="40" customFormat="1">
      <c r="B201" s="291" t="s">
        <v>477</v>
      </c>
      <c r="C201" s="290" t="s">
        <v>492</v>
      </c>
      <c r="D201" s="336">
        <v>1.4935E-2</v>
      </c>
      <c r="E201" s="336"/>
      <c r="F201" s="287"/>
      <c r="G201" s="336">
        <v>1.4935E-2</v>
      </c>
      <c r="H201" s="288">
        <v>21</v>
      </c>
      <c r="I201" s="336">
        <v>4</v>
      </c>
      <c r="J201" s="289">
        <v>45</v>
      </c>
      <c r="K201" s="289">
        <v>2.5</v>
      </c>
      <c r="L201" s="336">
        <v>3.8072000000000002E-2</v>
      </c>
      <c r="M201" s="292">
        <v>254.91797790425176</v>
      </c>
      <c r="N201" s="336">
        <v>1.4109999999999999E-3</v>
      </c>
      <c r="O201" s="336"/>
    </row>
    <row r="202" spans="1:16" s="40" customFormat="1">
      <c r="B202" s="291" t="s">
        <v>477</v>
      </c>
      <c r="C202" s="286" t="s">
        <v>493</v>
      </c>
      <c r="D202" s="336"/>
      <c r="E202" s="336"/>
      <c r="F202" s="287"/>
      <c r="G202" s="336"/>
      <c r="H202" s="288"/>
      <c r="I202" s="336"/>
      <c r="J202" s="289"/>
      <c r="K202" s="289"/>
      <c r="L202" s="336"/>
      <c r="M202" s="292"/>
      <c r="N202" s="336"/>
      <c r="O202" s="336"/>
    </row>
    <row r="203" spans="1:16" s="40" customFormat="1">
      <c r="B203" s="285" t="s">
        <v>477</v>
      </c>
      <c r="C203" s="286" t="s">
        <v>494</v>
      </c>
      <c r="D203" s="336">
        <v>4.5960239999999999</v>
      </c>
      <c r="E203" s="336"/>
      <c r="F203" s="287"/>
      <c r="G203" s="336">
        <v>4.5960239999999999</v>
      </c>
      <c r="H203" s="288">
        <v>100</v>
      </c>
      <c r="I203" s="336">
        <v>1</v>
      </c>
      <c r="J203" s="289">
        <v>45</v>
      </c>
      <c r="K203" s="289">
        <v>2.5</v>
      </c>
      <c r="L203" s="336">
        <v>0</v>
      </c>
      <c r="M203" s="292">
        <v>0</v>
      </c>
      <c r="N203" s="336">
        <v>2.0682109999999998</v>
      </c>
      <c r="O203" s="336">
        <v>-1.8337060000000001</v>
      </c>
    </row>
    <row r="204" spans="1:16" s="40" customFormat="1" ht="12.75" customHeight="1">
      <c r="B204" s="825"/>
      <c r="C204" s="826" t="s">
        <v>495</v>
      </c>
      <c r="D204" s="337">
        <v>570199.35115110804</v>
      </c>
      <c r="E204" s="337">
        <v>22654.066039370002</v>
      </c>
      <c r="F204" s="320">
        <f>0.7486*100</f>
        <v>74.86</v>
      </c>
      <c r="G204" s="337">
        <v>618316.67700000003</v>
      </c>
      <c r="H204" s="321">
        <f>0.000068*100</f>
        <v>6.7999999999999996E-3</v>
      </c>
      <c r="I204" s="337">
        <v>1308</v>
      </c>
      <c r="J204" s="297">
        <f>0.448299*100</f>
        <v>44.829900000000002</v>
      </c>
      <c r="K204" s="297">
        <v>1.353275</v>
      </c>
      <c r="L204" s="337">
        <v>17040.686000000002</v>
      </c>
      <c r="M204" s="322">
        <f>0.0275*100</f>
        <v>2.75</v>
      </c>
      <c r="N204" s="337">
        <v>18.844063499000001</v>
      </c>
      <c r="O204" s="337">
        <v>-21.481651660000001</v>
      </c>
    </row>
    <row r="205" spans="1:16">
      <c r="D205" s="9"/>
      <c r="E205" s="9"/>
      <c r="F205" s="9"/>
      <c r="G205" s="9"/>
      <c r="H205" s="9"/>
      <c r="I205" s="9"/>
      <c r="J205" s="9"/>
      <c r="K205" s="9"/>
      <c r="L205" s="9"/>
      <c r="M205" s="9"/>
      <c r="N205" s="9"/>
      <c r="O205" s="9"/>
    </row>
    <row r="206" spans="1:16" s="217" customFormat="1" ht="84" customHeight="1">
      <c r="A206" s="177"/>
      <c r="B206" s="821" t="s">
        <v>418</v>
      </c>
      <c r="C206" s="822" t="s">
        <v>463</v>
      </c>
      <c r="D206" s="822" t="s">
        <v>464</v>
      </c>
      <c r="E206" s="822" t="s">
        <v>465</v>
      </c>
      <c r="F206" s="822" t="s">
        <v>466</v>
      </c>
      <c r="G206" s="822" t="s">
        <v>467</v>
      </c>
      <c r="H206" s="822" t="s">
        <v>468</v>
      </c>
      <c r="I206" s="822" t="s">
        <v>469</v>
      </c>
      <c r="J206" s="261" t="s">
        <v>470</v>
      </c>
      <c r="K206" s="822" t="s">
        <v>471</v>
      </c>
      <c r="L206" s="822" t="s">
        <v>472</v>
      </c>
      <c r="M206" s="822" t="s">
        <v>473</v>
      </c>
      <c r="N206" s="822" t="s">
        <v>474</v>
      </c>
      <c r="O206" s="822" t="s">
        <v>475</v>
      </c>
      <c r="P206" s="40"/>
    </row>
    <row r="207" spans="1:16" s="13" customFormat="1">
      <c r="A207" s="9"/>
      <c r="B207" s="260" t="s">
        <v>240</v>
      </c>
      <c r="C207" s="319" t="s">
        <v>160</v>
      </c>
      <c r="D207" s="319" t="s">
        <v>161</v>
      </c>
      <c r="E207" s="319" t="s">
        <v>162</v>
      </c>
      <c r="F207" s="319" t="s">
        <v>163</v>
      </c>
      <c r="G207" s="319" t="s">
        <v>164</v>
      </c>
      <c r="H207" s="319" t="s">
        <v>231</v>
      </c>
      <c r="I207" s="319" t="s">
        <v>232</v>
      </c>
      <c r="J207" s="319" t="s">
        <v>233</v>
      </c>
      <c r="K207" s="319" t="s">
        <v>234</v>
      </c>
      <c r="L207" s="319" t="s">
        <v>318</v>
      </c>
      <c r="M207" s="319" t="s">
        <v>235</v>
      </c>
      <c r="N207" s="319" t="s">
        <v>236</v>
      </c>
      <c r="O207" s="319" t="s">
        <v>237</v>
      </c>
      <c r="P207" s="40"/>
    </row>
    <row r="208" spans="1:16" s="40" customFormat="1" ht="19.5" customHeight="1">
      <c r="B208" s="284" t="s">
        <v>496</v>
      </c>
      <c r="C208" s="285" t="s">
        <v>477</v>
      </c>
      <c r="D208" s="286"/>
      <c r="E208" s="286"/>
      <c r="F208" s="286"/>
      <c r="G208" s="286"/>
      <c r="H208" s="286"/>
      <c r="I208" s="286"/>
      <c r="J208" s="286"/>
      <c r="K208" s="286"/>
      <c r="L208" s="286"/>
      <c r="M208" s="286"/>
      <c r="N208" s="286"/>
      <c r="O208" s="286"/>
    </row>
    <row r="209" spans="2:15" s="40" customFormat="1">
      <c r="B209" s="824" t="s">
        <v>477</v>
      </c>
      <c r="C209" s="286" t="s">
        <v>478</v>
      </c>
      <c r="D209" s="336">
        <v>9512.5372040000002</v>
      </c>
      <c r="E209" s="336">
        <v>4321.291929</v>
      </c>
      <c r="F209" s="287">
        <v>74</v>
      </c>
      <c r="G209" s="336">
        <v>12552.457337</v>
      </c>
      <c r="H209" s="288">
        <v>3.6999999999999998E-2</v>
      </c>
      <c r="I209" s="336">
        <v>82</v>
      </c>
      <c r="J209" s="289">
        <v>43.372</v>
      </c>
      <c r="K209" s="289">
        <v>2.5</v>
      </c>
      <c r="L209" s="336">
        <v>1723.9536479999999</v>
      </c>
      <c r="M209" s="292">
        <v>13.733993286863619</v>
      </c>
      <c r="N209" s="336">
        <v>2.0076719999999999</v>
      </c>
      <c r="O209" s="336">
        <v>-4.9522339999999998</v>
      </c>
    </row>
    <row r="210" spans="2:15" s="40" customFormat="1">
      <c r="B210" s="291" t="s">
        <v>477</v>
      </c>
      <c r="C210" s="286" t="s">
        <v>479</v>
      </c>
      <c r="D210" s="336">
        <v>9139.2447990000001</v>
      </c>
      <c r="E210" s="336">
        <v>4244.3424619999996</v>
      </c>
      <c r="F210" s="287">
        <v>74.7</v>
      </c>
      <c r="G210" s="336">
        <v>12152.303137000001</v>
      </c>
      <c r="H210" s="288">
        <v>3.4000000000000002E-2</v>
      </c>
      <c r="I210" s="336">
        <v>39</v>
      </c>
      <c r="J210" s="289">
        <v>43.445999999999998</v>
      </c>
      <c r="K210" s="289">
        <v>2.5</v>
      </c>
      <c r="L210" s="336">
        <v>1620.425401</v>
      </c>
      <c r="M210" s="292">
        <v>13.334306943564519</v>
      </c>
      <c r="N210" s="336">
        <v>1.7946580000000001</v>
      </c>
      <c r="O210" s="336">
        <v>-4.6148439999999997</v>
      </c>
    </row>
    <row r="211" spans="2:15" s="40" customFormat="1">
      <c r="B211" s="291" t="s">
        <v>477</v>
      </c>
      <c r="C211" s="286" t="s">
        <v>480</v>
      </c>
      <c r="D211" s="336">
        <v>373.29240499999997</v>
      </c>
      <c r="E211" s="336">
        <v>76.949466000000001</v>
      </c>
      <c r="F211" s="287">
        <v>34.9</v>
      </c>
      <c r="G211" s="336">
        <v>400.1542</v>
      </c>
      <c r="H211" s="288">
        <v>0.13100000000000001</v>
      </c>
      <c r="I211" s="336">
        <v>43</v>
      </c>
      <c r="J211" s="289">
        <v>41.121000000000002</v>
      </c>
      <c r="K211" s="289">
        <v>2.5</v>
      </c>
      <c r="L211" s="336">
        <v>103.52824699999999</v>
      </c>
      <c r="M211" s="292">
        <v>25.87208806005285</v>
      </c>
      <c r="N211" s="336">
        <v>0.21301400000000001</v>
      </c>
      <c r="O211" s="336">
        <v>-0.33739000000000002</v>
      </c>
    </row>
    <row r="212" spans="2:15" s="40" customFormat="1">
      <c r="B212" s="291" t="s">
        <v>477</v>
      </c>
      <c r="C212" s="286" t="s">
        <v>481</v>
      </c>
      <c r="D212" s="336">
        <v>5964.7118680000003</v>
      </c>
      <c r="E212" s="336">
        <v>2422.5766039999999</v>
      </c>
      <c r="F212" s="287">
        <v>41.9</v>
      </c>
      <c r="G212" s="336">
        <v>6979.5079990000004</v>
      </c>
      <c r="H212" s="288">
        <v>0.19900000000000001</v>
      </c>
      <c r="I212" s="336">
        <v>644</v>
      </c>
      <c r="J212" s="289">
        <v>39.356999999999999</v>
      </c>
      <c r="K212" s="289">
        <v>2.5</v>
      </c>
      <c r="L212" s="336">
        <v>2047.722393</v>
      </c>
      <c r="M212" s="292">
        <v>29.339065064376896</v>
      </c>
      <c r="N212" s="336">
        <v>5.431578</v>
      </c>
      <c r="O212" s="336">
        <v>-9.7368070000000007</v>
      </c>
    </row>
    <row r="213" spans="2:15" s="40" customFormat="1">
      <c r="B213" s="291" t="s">
        <v>477</v>
      </c>
      <c r="C213" s="286" t="s">
        <v>482</v>
      </c>
      <c r="D213" s="336">
        <v>3746.3539110000002</v>
      </c>
      <c r="E213" s="336">
        <v>1784.7611179999999</v>
      </c>
      <c r="F213" s="287">
        <v>32.5</v>
      </c>
      <c r="G213" s="336">
        <v>4319.0129530000004</v>
      </c>
      <c r="H213" s="288">
        <v>0.34899999999999998</v>
      </c>
      <c r="I213" s="336">
        <v>820</v>
      </c>
      <c r="J213" s="289">
        <v>32.704999999999998</v>
      </c>
      <c r="K213" s="289">
        <v>2.5</v>
      </c>
      <c r="L213" s="336">
        <v>1281.801395</v>
      </c>
      <c r="M213" s="292">
        <v>29.678109534486495</v>
      </c>
      <c r="N213" s="336">
        <v>4.9369829999999997</v>
      </c>
      <c r="O213" s="336">
        <v>-12.785171999999999</v>
      </c>
    </row>
    <row r="214" spans="2:15" s="40" customFormat="1">
      <c r="B214" s="291" t="s">
        <v>477</v>
      </c>
      <c r="C214" s="286" t="s">
        <v>483</v>
      </c>
      <c r="D214" s="336">
        <v>8912.7103709999992</v>
      </c>
      <c r="E214" s="336">
        <v>3246.9589230000001</v>
      </c>
      <c r="F214" s="287">
        <v>31.6</v>
      </c>
      <c r="G214" s="336">
        <v>9875.4449590000004</v>
      </c>
      <c r="H214" s="288">
        <v>0.61299999999999999</v>
      </c>
      <c r="I214" s="336">
        <v>867</v>
      </c>
      <c r="J214" s="289">
        <v>31.817</v>
      </c>
      <c r="K214" s="289">
        <v>2.5</v>
      </c>
      <c r="L214" s="336">
        <v>3964.4086830000001</v>
      </c>
      <c r="M214" s="292">
        <v>40.14410185524887</v>
      </c>
      <c r="N214" s="336">
        <v>19.167608000000001</v>
      </c>
      <c r="O214" s="336">
        <v>-52.457172999999997</v>
      </c>
    </row>
    <row r="215" spans="2:15" s="40" customFormat="1">
      <c r="B215" s="291" t="s">
        <v>477</v>
      </c>
      <c r="C215" s="286" t="s">
        <v>484</v>
      </c>
      <c r="D215" s="336">
        <v>23436.931327999999</v>
      </c>
      <c r="E215" s="336">
        <v>8170.7557340000003</v>
      </c>
      <c r="F215" s="287">
        <v>64.7</v>
      </c>
      <c r="G215" s="336">
        <v>28276.676383000002</v>
      </c>
      <c r="H215" s="288">
        <v>1.3959999999999999</v>
      </c>
      <c r="I215" s="336">
        <v>2167</v>
      </c>
      <c r="J215" s="289">
        <v>38.939</v>
      </c>
      <c r="K215" s="289">
        <v>2.5</v>
      </c>
      <c r="L215" s="336">
        <v>17686.196746000001</v>
      </c>
      <c r="M215" s="292">
        <v>62.546943305660143</v>
      </c>
      <c r="N215" s="336">
        <v>154.37394399999999</v>
      </c>
      <c r="O215" s="336">
        <v>-104.683972</v>
      </c>
    </row>
    <row r="216" spans="2:15" s="40" customFormat="1">
      <c r="B216" s="291" t="s">
        <v>477</v>
      </c>
      <c r="C216" s="286" t="s">
        <v>485</v>
      </c>
      <c r="D216" s="336">
        <v>19595.321363999999</v>
      </c>
      <c r="E216" s="336">
        <v>6686.167101</v>
      </c>
      <c r="F216" s="287">
        <v>64.900000000000006</v>
      </c>
      <c r="G216" s="336">
        <v>23745.531187000001</v>
      </c>
      <c r="H216" s="288">
        <v>1.2550000000000001</v>
      </c>
      <c r="I216" s="336">
        <v>1586</v>
      </c>
      <c r="J216" s="289">
        <v>38.846000000000004</v>
      </c>
      <c r="K216" s="289">
        <v>2.5</v>
      </c>
      <c r="L216" s="336">
        <v>14453.487326</v>
      </c>
      <c r="M216" s="292">
        <v>60.868241742736295</v>
      </c>
      <c r="N216" s="336">
        <v>116.35664199999999</v>
      </c>
      <c r="O216" s="336">
        <v>-78.481686999999994</v>
      </c>
    </row>
    <row r="217" spans="2:15" s="40" customFormat="1">
      <c r="B217" s="291" t="s">
        <v>477</v>
      </c>
      <c r="C217" s="286" t="s">
        <v>486</v>
      </c>
      <c r="D217" s="336">
        <v>3841.6099640000002</v>
      </c>
      <c r="E217" s="336">
        <v>1484.588634</v>
      </c>
      <c r="F217" s="287">
        <v>63.5</v>
      </c>
      <c r="G217" s="336">
        <v>4531.1451960000004</v>
      </c>
      <c r="H217" s="288">
        <v>2.1309999999999998</v>
      </c>
      <c r="I217" s="336">
        <v>581</v>
      </c>
      <c r="J217" s="289">
        <v>39.43</v>
      </c>
      <c r="K217" s="289">
        <v>2.5</v>
      </c>
      <c r="L217" s="336">
        <v>3232.709421</v>
      </c>
      <c r="M217" s="292">
        <v>71.344202870695199</v>
      </c>
      <c r="N217" s="336">
        <v>38.017302000000001</v>
      </c>
      <c r="O217" s="336">
        <v>-26.202285</v>
      </c>
    </row>
    <row r="218" spans="2:15" s="40" customFormat="1">
      <c r="B218" s="291" t="s">
        <v>477</v>
      </c>
      <c r="C218" s="286" t="s">
        <v>487</v>
      </c>
      <c r="D218" s="336">
        <v>1733.7493320000001</v>
      </c>
      <c r="E218" s="336">
        <v>549.85082599999998</v>
      </c>
      <c r="F218" s="287">
        <v>44.2</v>
      </c>
      <c r="G218" s="336">
        <v>1879.4274909999999</v>
      </c>
      <c r="H218" s="288">
        <v>5.1349999999999998</v>
      </c>
      <c r="I218" s="336">
        <v>414</v>
      </c>
      <c r="J218" s="289">
        <v>36.870999999999995</v>
      </c>
      <c r="K218" s="289">
        <v>2.5</v>
      </c>
      <c r="L218" s="336">
        <v>1612.4301250000001</v>
      </c>
      <c r="M218" s="292">
        <v>85.793686254001926</v>
      </c>
      <c r="N218" s="336">
        <v>36.179575</v>
      </c>
      <c r="O218" s="336">
        <v>-48.901522</v>
      </c>
    </row>
    <row r="219" spans="2:15" s="40" customFormat="1">
      <c r="B219" s="291" t="s">
        <v>477</v>
      </c>
      <c r="C219" s="286" t="s">
        <v>488</v>
      </c>
      <c r="D219" s="336">
        <v>963.47079099999996</v>
      </c>
      <c r="E219" s="336">
        <v>366.52526999999998</v>
      </c>
      <c r="F219" s="287">
        <v>37.700000000000003</v>
      </c>
      <c r="G219" s="336">
        <v>1028.2240220000001</v>
      </c>
      <c r="H219" s="288">
        <v>3.504</v>
      </c>
      <c r="I219" s="336">
        <v>338</v>
      </c>
      <c r="J219" s="289">
        <v>35.298000000000002</v>
      </c>
      <c r="K219" s="289">
        <v>2.5</v>
      </c>
      <c r="L219" s="336">
        <v>717.13653899999997</v>
      </c>
      <c r="M219" s="292">
        <v>69.745164833349889</v>
      </c>
      <c r="N219" s="336">
        <v>12.737487</v>
      </c>
      <c r="O219" s="336">
        <v>-16.178086</v>
      </c>
    </row>
    <row r="220" spans="2:15" s="40" customFormat="1">
      <c r="B220" s="291" t="s">
        <v>477</v>
      </c>
      <c r="C220" s="286" t="s">
        <v>489</v>
      </c>
      <c r="D220" s="336">
        <v>770.27854100000002</v>
      </c>
      <c r="E220" s="336">
        <v>183.32555600000001</v>
      </c>
      <c r="F220" s="287">
        <v>57.3</v>
      </c>
      <c r="G220" s="336">
        <v>851.20346900000004</v>
      </c>
      <c r="H220" s="288">
        <v>7.104000000000001</v>
      </c>
      <c r="I220" s="336">
        <v>76</v>
      </c>
      <c r="J220" s="289">
        <v>38.771000000000001</v>
      </c>
      <c r="K220" s="289">
        <v>2.5</v>
      </c>
      <c r="L220" s="336">
        <v>895.293586</v>
      </c>
      <c r="M220" s="292">
        <v>105.17973887627565</v>
      </c>
      <c r="N220" s="336">
        <v>23.442087999999998</v>
      </c>
      <c r="O220" s="336">
        <v>-32.723436</v>
      </c>
    </row>
    <row r="221" spans="2:15" s="40" customFormat="1">
      <c r="B221" s="291" t="s">
        <v>477</v>
      </c>
      <c r="C221" s="286" t="s">
        <v>490</v>
      </c>
      <c r="D221" s="336">
        <v>353.96259199999997</v>
      </c>
      <c r="E221" s="336">
        <v>74.629180000000005</v>
      </c>
      <c r="F221" s="287">
        <v>14.1</v>
      </c>
      <c r="G221" s="336">
        <v>357.686036</v>
      </c>
      <c r="H221" s="288">
        <v>17.330000000000002</v>
      </c>
      <c r="I221" s="336">
        <v>23</v>
      </c>
      <c r="J221" s="289">
        <v>35.621000000000002</v>
      </c>
      <c r="K221" s="289">
        <v>2.5</v>
      </c>
      <c r="L221" s="336">
        <v>456.76720499999999</v>
      </c>
      <c r="M221" s="292">
        <v>127.70059745916387</v>
      </c>
      <c r="N221" s="336">
        <v>21.961226</v>
      </c>
      <c r="O221" s="336">
        <v>-47.098171000000001</v>
      </c>
    </row>
    <row r="222" spans="2:15" s="40" customFormat="1">
      <c r="B222" s="291" t="s">
        <v>477</v>
      </c>
      <c r="C222" s="286" t="s">
        <v>491</v>
      </c>
      <c r="D222" s="336">
        <v>173.210579</v>
      </c>
      <c r="E222" s="336">
        <v>15.037991</v>
      </c>
      <c r="F222" s="287">
        <v>42.2</v>
      </c>
      <c r="G222" s="336">
        <v>172.75109599999999</v>
      </c>
      <c r="H222" s="288">
        <v>12.103</v>
      </c>
      <c r="I222" s="336">
        <v>13</v>
      </c>
      <c r="J222" s="289">
        <v>36.334000000000003</v>
      </c>
      <c r="K222" s="289">
        <v>2.5</v>
      </c>
      <c r="L222" s="336">
        <v>192.57185200000001</v>
      </c>
      <c r="M222" s="292">
        <v>111.47359204019176</v>
      </c>
      <c r="N222" s="336">
        <v>7.594455</v>
      </c>
      <c r="O222" s="336">
        <v>-15.848198999999999</v>
      </c>
    </row>
    <row r="223" spans="2:15" s="40" customFormat="1">
      <c r="B223" s="291" t="s">
        <v>477</v>
      </c>
      <c r="C223" s="290" t="s">
        <v>492</v>
      </c>
      <c r="D223" s="336">
        <v>180.75201200000001</v>
      </c>
      <c r="E223" s="336">
        <v>59.591189999999997</v>
      </c>
      <c r="F223" s="287">
        <v>7</v>
      </c>
      <c r="G223" s="336">
        <v>184.93494000000001</v>
      </c>
      <c r="H223" s="288">
        <v>22.212</v>
      </c>
      <c r="I223" s="336">
        <v>10</v>
      </c>
      <c r="J223" s="289">
        <v>34.954000000000001</v>
      </c>
      <c r="K223" s="289">
        <v>2.5</v>
      </c>
      <c r="L223" s="336">
        <v>264.19535400000001</v>
      </c>
      <c r="M223" s="292">
        <v>142.85853933280538</v>
      </c>
      <c r="N223" s="336">
        <v>14.366770000000001</v>
      </c>
      <c r="O223" s="336">
        <v>-31.249972</v>
      </c>
    </row>
    <row r="224" spans="2:15" s="40" customFormat="1">
      <c r="B224" s="291" t="s">
        <v>477</v>
      </c>
      <c r="C224" s="286" t="s">
        <v>493</v>
      </c>
      <c r="D224" s="336"/>
      <c r="E224" s="336"/>
      <c r="F224" s="287"/>
      <c r="G224" s="336"/>
      <c r="H224" s="288"/>
      <c r="I224" s="336"/>
      <c r="J224" s="289"/>
      <c r="K224" s="289"/>
      <c r="L224" s="336"/>
      <c r="M224" s="292"/>
      <c r="N224" s="336"/>
      <c r="O224" s="336"/>
    </row>
    <row r="225" spans="1:16" s="40" customFormat="1">
      <c r="B225" s="285" t="s">
        <v>477</v>
      </c>
      <c r="C225" s="286" t="s">
        <v>494</v>
      </c>
      <c r="D225" s="336">
        <v>296.397312</v>
      </c>
      <c r="E225" s="336">
        <v>15.903065</v>
      </c>
      <c r="F225" s="287">
        <v>20.6</v>
      </c>
      <c r="G225" s="336">
        <v>299.67309899999998</v>
      </c>
      <c r="H225" s="288">
        <v>100</v>
      </c>
      <c r="I225" s="336">
        <v>42</v>
      </c>
      <c r="J225" s="289">
        <v>42.197000000000003</v>
      </c>
      <c r="K225" s="289">
        <v>2.5</v>
      </c>
      <c r="L225" s="336">
        <v>0</v>
      </c>
      <c r="M225" s="292">
        <v>0</v>
      </c>
      <c r="N225" s="336">
        <v>126.451736</v>
      </c>
      <c r="O225" s="336">
        <v>-100.629895</v>
      </c>
    </row>
    <row r="226" spans="1:16" s="40" customFormat="1" ht="12.75" customHeight="1">
      <c r="B226" s="825"/>
      <c r="C226" s="826" t="s">
        <v>495</v>
      </c>
      <c r="D226" s="337">
        <v>53957.353916728003</v>
      </c>
      <c r="E226" s="337">
        <v>20586.727380447999</v>
      </c>
      <c r="F226" s="320">
        <f>0.5519*100</f>
        <v>55.19</v>
      </c>
      <c r="G226" s="337">
        <v>64539.885999999999</v>
      </c>
      <c r="H226" s="321">
        <f>0.014672*100</f>
        <v>1.4671999999999998</v>
      </c>
      <c r="I226" s="337">
        <v>5059</v>
      </c>
      <c r="J226" s="297">
        <f>0.382759*100</f>
        <v>38.2759</v>
      </c>
      <c r="K226" s="297">
        <v>2.5</v>
      </c>
      <c r="L226" s="337">
        <v>28773.279999999999</v>
      </c>
      <c r="M226" s="322">
        <f>0.4458*100</f>
        <v>44.58</v>
      </c>
      <c r="N226" s="337">
        <v>370.51032155899998</v>
      </c>
      <c r="O226" s="337">
        <v>-381.24494501100003</v>
      </c>
    </row>
    <row r="227" spans="1:16">
      <c r="D227" s="9"/>
      <c r="E227" s="9"/>
      <c r="F227" s="9"/>
      <c r="G227" s="9"/>
      <c r="H227" s="9"/>
      <c r="I227" s="9"/>
      <c r="J227" s="9"/>
      <c r="K227" s="9"/>
      <c r="L227" s="9"/>
      <c r="M227" s="9"/>
      <c r="N227" s="9"/>
      <c r="O227" s="9"/>
    </row>
    <row r="228" spans="1:16" s="217" customFormat="1" ht="84" customHeight="1">
      <c r="A228" s="177"/>
      <c r="B228" s="821" t="s">
        <v>418</v>
      </c>
      <c r="C228" s="822" t="s">
        <v>463</v>
      </c>
      <c r="D228" s="822" t="s">
        <v>464</v>
      </c>
      <c r="E228" s="822" t="s">
        <v>465</v>
      </c>
      <c r="F228" s="822" t="s">
        <v>466</v>
      </c>
      <c r="G228" s="822" t="s">
        <v>467</v>
      </c>
      <c r="H228" s="822" t="s">
        <v>468</v>
      </c>
      <c r="I228" s="822" t="s">
        <v>469</v>
      </c>
      <c r="J228" s="822" t="s">
        <v>470</v>
      </c>
      <c r="K228" s="822" t="s">
        <v>471</v>
      </c>
      <c r="L228" s="822" t="s">
        <v>472</v>
      </c>
      <c r="M228" s="822" t="s">
        <v>473</v>
      </c>
      <c r="N228" s="822" t="s">
        <v>474</v>
      </c>
      <c r="O228" s="822" t="s">
        <v>475</v>
      </c>
      <c r="P228" s="40"/>
    </row>
    <row r="229" spans="1:16" s="13" customFormat="1">
      <c r="A229" s="9"/>
      <c r="B229" s="260" t="s">
        <v>240</v>
      </c>
      <c r="C229" s="319" t="s">
        <v>160</v>
      </c>
      <c r="D229" s="319" t="s">
        <v>161</v>
      </c>
      <c r="E229" s="319" t="s">
        <v>162</v>
      </c>
      <c r="F229" s="319" t="s">
        <v>163</v>
      </c>
      <c r="G229" s="319" t="s">
        <v>164</v>
      </c>
      <c r="H229" s="319" t="s">
        <v>231</v>
      </c>
      <c r="I229" s="319" t="s">
        <v>232</v>
      </c>
      <c r="J229" s="319" t="s">
        <v>233</v>
      </c>
      <c r="K229" s="319" t="s">
        <v>234</v>
      </c>
      <c r="L229" s="319" t="s">
        <v>318</v>
      </c>
      <c r="M229" s="319" t="s">
        <v>235</v>
      </c>
      <c r="N229" s="319" t="s">
        <v>236</v>
      </c>
      <c r="O229" s="319" t="s">
        <v>237</v>
      </c>
      <c r="P229" s="40"/>
    </row>
    <row r="230" spans="1:16" s="40" customFormat="1" ht="19.5" customHeight="1">
      <c r="B230" s="284" t="s">
        <v>504</v>
      </c>
      <c r="C230" s="285" t="s">
        <v>477</v>
      </c>
      <c r="D230" s="286"/>
      <c r="E230" s="286"/>
      <c r="F230" s="286"/>
      <c r="G230" s="286"/>
      <c r="H230" s="286"/>
      <c r="I230" s="286"/>
      <c r="J230" s="286"/>
      <c r="K230" s="286"/>
      <c r="L230" s="286"/>
      <c r="M230" s="286"/>
      <c r="N230" s="286"/>
      <c r="O230" s="286"/>
    </row>
    <row r="231" spans="1:16" s="40" customFormat="1">
      <c r="B231" s="824" t="s">
        <v>477</v>
      </c>
      <c r="C231" s="286" t="s">
        <v>478</v>
      </c>
      <c r="D231" s="336">
        <v>57476.378483</v>
      </c>
      <c r="E231" s="336">
        <v>89136.028596000004</v>
      </c>
      <c r="F231" s="287">
        <v>65</v>
      </c>
      <c r="G231" s="336">
        <v>114209.94857199999</v>
      </c>
      <c r="H231" s="288">
        <v>6.5000000000000002E-2</v>
      </c>
      <c r="I231" s="336">
        <v>456</v>
      </c>
      <c r="J231" s="289">
        <v>41.649000000000001</v>
      </c>
      <c r="K231" s="289">
        <v>2.5</v>
      </c>
      <c r="L231" s="336">
        <v>25254.510029000001</v>
      </c>
      <c r="M231" s="292">
        <v>22.112355661450199</v>
      </c>
      <c r="N231" s="336">
        <v>29.849143000000002</v>
      </c>
      <c r="O231" s="336">
        <v>-72.510462000000004</v>
      </c>
    </row>
    <row r="232" spans="1:16" s="40" customFormat="1">
      <c r="B232" s="291" t="s">
        <v>477</v>
      </c>
      <c r="C232" s="286" t="s">
        <v>479</v>
      </c>
      <c r="D232" s="336">
        <v>45606.827351</v>
      </c>
      <c r="E232" s="336">
        <v>58327.641063000003</v>
      </c>
      <c r="F232" s="287">
        <v>65</v>
      </c>
      <c r="G232" s="336">
        <v>82281.925808999993</v>
      </c>
      <c r="H232" s="288">
        <v>4.5999999999999999E-2</v>
      </c>
      <c r="I232" s="336">
        <v>331</v>
      </c>
      <c r="J232" s="289">
        <v>42.573999999999998</v>
      </c>
      <c r="K232" s="289">
        <v>2.5</v>
      </c>
      <c r="L232" s="336">
        <v>15946.464219</v>
      </c>
      <c r="M232" s="292">
        <v>19.380275877373517</v>
      </c>
      <c r="N232" s="336">
        <v>16.231142999999999</v>
      </c>
      <c r="O232" s="336">
        <v>-53.968632999999997</v>
      </c>
    </row>
    <row r="233" spans="1:16" s="40" customFormat="1">
      <c r="B233" s="291" t="s">
        <v>477</v>
      </c>
      <c r="C233" s="286" t="s">
        <v>480</v>
      </c>
      <c r="D233" s="336">
        <v>11869.551132000001</v>
      </c>
      <c r="E233" s="336">
        <v>30808.387533000001</v>
      </c>
      <c r="F233" s="287">
        <v>65</v>
      </c>
      <c r="G233" s="336">
        <v>31928.022763000001</v>
      </c>
      <c r="H233" s="288">
        <v>0.11199999999999999</v>
      </c>
      <c r="I233" s="336">
        <v>125</v>
      </c>
      <c r="J233" s="289">
        <v>39.268000000000001</v>
      </c>
      <c r="K233" s="289">
        <v>2.5</v>
      </c>
      <c r="L233" s="336">
        <v>9308.0458099999996</v>
      </c>
      <c r="M233" s="292">
        <v>29.153217156894197</v>
      </c>
      <c r="N233" s="336">
        <v>13.618</v>
      </c>
      <c r="O233" s="336">
        <v>-18.541829</v>
      </c>
    </row>
    <row r="234" spans="1:16" s="40" customFormat="1">
      <c r="B234" s="291" t="s">
        <v>477</v>
      </c>
      <c r="C234" s="286" t="s">
        <v>481</v>
      </c>
      <c r="D234" s="336">
        <v>29833.332870999999</v>
      </c>
      <c r="E234" s="336">
        <v>40091.971272000003</v>
      </c>
      <c r="F234" s="287">
        <v>64.3</v>
      </c>
      <c r="G234" s="336">
        <v>57166.941984999998</v>
      </c>
      <c r="H234" s="288">
        <v>0.184</v>
      </c>
      <c r="I234" s="336">
        <v>508</v>
      </c>
      <c r="J234" s="289">
        <v>41.752000000000002</v>
      </c>
      <c r="K234" s="289">
        <v>2.5</v>
      </c>
      <c r="L234" s="336">
        <v>23572.509835000001</v>
      </c>
      <c r="M234" s="292">
        <v>41.234512493575707</v>
      </c>
      <c r="N234" s="336">
        <v>43.829236000000002</v>
      </c>
      <c r="O234" s="336">
        <v>-88.182637</v>
      </c>
    </row>
    <row r="235" spans="1:16" s="40" customFormat="1">
      <c r="B235" s="291" t="s">
        <v>477</v>
      </c>
      <c r="C235" s="286" t="s">
        <v>482</v>
      </c>
      <c r="D235" s="336">
        <v>32119.960643999999</v>
      </c>
      <c r="E235" s="336">
        <v>10857.007334</v>
      </c>
      <c r="F235" s="287">
        <v>61.3</v>
      </c>
      <c r="G235" s="336">
        <v>37234.074892999997</v>
      </c>
      <c r="H235" s="288">
        <v>0.36</v>
      </c>
      <c r="I235" s="336">
        <v>509</v>
      </c>
      <c r="J235" s="289">
        <v>37.702999999999996</v>
      </c>
      <c r="K235" s="289">
        <v>2.5</v>
      </c>
      <c r="L235" s="336">
        <v>19420.129081999999</v>
      </c>
      <c r="M235" s="292">
        <v>52.156872804837647</v>
      </c>
      <c r="N235" s="336">
        <v>50.393715999999998</v>
      </c>
      <c r="O235" s="336">
        <v>-90.770663999999996</v>
      </c>
    </row>
    <row r="236" spans="1:16" s="40" customFormat="1">
      <c r="B236" s="291" t="s">
        <v>477</v>
      </c>
      <c r="C236" s="286" t="s">
        <v>483</v>
      </c>
      <c r="D236" s="336">
        <v>14070.129747000001</v>
      </c>
      <c r="E236" s="336">
        <v>6070.3878059999997</v>
      </c>
      <c r="F236" s="287">
        <v>50.1</v>
      </c>
      <c r="G236" s="336">
        <v>17063.108519000001</v>
      </c>
      <c r="H236" s="288">
        <v>0.59399999999999997</v>
      </c>
      <c r="I236" s="336">
        <v>465</v>
      </c>
      <c r="J236" s="289">
        <v>36.378999999999998</v>
      </c>
      <c r="K236" s="289">
        <v>2.5</v>
      </c>
      <c r="L236" s="336">
        <v>10661.478112999999</v>
      </c>
      <c r="M236" s="292">
        <v>62.482625021861047</v>
      </c>
      <c r="N236" s="336">
        <v>36.884126000000002</v>
      </c>
      <c r="O236" s="336">
        <v>-67.141692000000006</v>
      </c>
    </row>
    <row r="237" spans="1:16" s="40" customFormat="1">
      <c r="B237" s="291" t="s">
        <v>477</v>
      </c>
      <c r="C237" s="286" t="s">
        <v>484</v>
      </c>
      <c r="D237" s="336">
        <v>34294.959409000003</v>
      </c>
      <c r="E237" s="336">
        <v>8769.8040899999996</v>
      </c>
      <c r="F237" s="287">
        <v>62.6</v>
      </c>
      <c r="G237" s="336">
        <v>39245.357255000003</v>
      </c>
      <c r="H237" s="288">
        <v>1.194</v>
      </c>
      <c r="I237" s="336">
        <v>1167</v>
      </c>
      <c r="J237" s="289">
        <v>37.064999999999998</v>
      </c>
      <c r="K237" s="289">
        <v>2.5</v>
      </c>
      <c r="L237" s="336">
        <v>32084.077765999999</v>
      </c>
      <c r="M237" s="292">
        <v>81.752543511149639</v>
      </c>
      <c r="N237" s="336">
        <v>173.42554899999999</v>
      </c>
      <c r="O237" s="336">
        <v>-137.465745</v>
      </c>
    </row>
    <row r="238" spans="1:16" s="40" customFormat="1">
      <c r="B238" s="291" t="s">
        <v>477</v>
      </c>
      <c r="C238" s="286" t="s">
        <v>485</v>
      </c>
      <c r="D238" s="336">
        <v>31505.918570999998</v>
      </c>
      <c r="E238" s="336">
        <v>8043.1141710000002</v>
      </c>
      <c r="F238" s="287">
        <v>62</v>
      </c>
      <c r="G238" s="336">
        <v>36137.797691</v>
      </c>
      <c r="H238" s="288">
        <v>1.1100000000000001</v>
      </c>
      <c r="I238" s="336">
        <v>912</v>
      </c>
      <c r="J238" s="289">
        <v>37.366999999999997</v>
      </c>
      <c r="K238" s="289">
        <v>2.5</v>
      </c>
      <c r="L238" s="336">
        <v>29217.192494999999</v>
      </c>
      <c r="M238" s="292">
        <v>80.8493996917705</v>
      </c>
      <c r="N238" s="336">
        <v>151.28654499999999</v>
      </c>
      <c r="O238" s="336">
        <v>-111.707792</v>
      </c>
    </row>
    <row r="239" spans="1:16" s="40" customFormat="1">
      <c r="B239" s="291" t="s">
        <v>477</v>
      </c>
      <c r="C239" s="286" t="s">
        <v>486</v>
      </c>
      <c r="D239" s="336">
        <v>2789.0408379999999</v>
      </c>
      <c r="E239" s="336">
        <v>726.68991900000003</v>
      </c>
      <c r="F239" s="287">
        <v>69.5</v>
      </c>
      <c r="G239" s="336">
        <v>3107.5595640000001</v>
      </c>
      <c r="H239" s="288">
        <v>2.1779999999999999</v>
      </c>
      <c r="I239" s="336">
        <v>255</v>
      </c>
      <c r="J239" s="289">
        <v>33.555</v>
      </c>
      <c r="K239" s="289">
        <v>2.5</v>
      </c>
      <c r="L239" s="336">
        <v>2866.8852710000001</v>
      </c>
      <c r="M239" s="292">
        <v>92.255199360033885</v>
      </c>
      <c r="N239" s="336">
        <v>22.139002999999999</v>
      </c>
      <c r="O239" s="336">
        <v>-25.757954000000002</v>
      </c>
    </row>
    <row r="240" spans="1:16" s="40" customFormat="1">
      <c r="B240" s="291" t="s">
        <v>477</v>
      </c>
      <c r="C240" s="286" t="s">
        <v>487</v>
      </c>
      <c r="D240" s="336">
        <v>4923.3299950000001</v>
      </c>
      <c r="E240" s="336">
        <v>1701.8447880000001</v>
      </c>
      <c r="F240" s="287">
        <v>66.400000000000006</v>
      </c>
      <c r="G240" s="336">
        <v>6024.5921939999998</v>
      </c>
      <c r="H240" s="288">
        <v>3.5310000000000001</v>
      </c>
      <c r="I240" s="336">
        <v>250</v>
      </c>
      <c r="J240" s="289">
        <v>40.533999999999999</v>
      </c>
      <c r="K240" s="289">
        <v>2.5</v>
      </c>
      <c r="L240" s="336">
        <v>7663.6944130000002</v>
      </c>
      <c r="M240" s="292">
        <v>127.20685759664217</v>
      </c>
      <c r="N240" s="336">
        <v>85.026145</v>
      </c>
      <c r="O240" s="336">
        <v>-151.13469000000001</v>
      </c>
    </row>
    <row r="241" spans="1:16" s="40" customFormat="1">
      <c r="B241" s="291" t="s">
        <v>477</v>
      </c>
      <c r="C241" s="286" t="s">
        <v>488</v>
      </c>
      <c r="D241" s="336">
        <v>4525.3338110000004</v>
      </c>
      <c r="E241" s="336">
        <v>1645.055826</v>
      </c>
      <c r="F241" s="287">
        <v>66.400000000000006</v>
      </c>
      <c r="G241" s="336">
        <v>5592.3627980000001</v>
      </c>
      <c r="H241" s="288">
        <v>3.2099999999999995</v>
      </c>
      <c r="I241" s="336">
        <v>213</v>
      </c>
      <c r="J241" s="289">
        <v>40.716999999999999</v>
      </c>
      <c r="K241" s="289">
        <v>2.5</v>
      </c>
      <c r="L241" s="336">
        <v>7003.097616</v>
      </c>
      <c r="M241" s="292">
        <v>125.22609617717437</v>
      </c>
      <c r="N241" s="336">
        <v>72.490375</v>
      </c>
      <c r="O241" s="336">
        <v>-142.23167000000001</v>
      </c>
    </row>
    <row r="242" spans="1:16" s="40" customFormat="1">
      <c r="B242" s="291" t="s">
        <v>477</v>
      </c>
      <c r="C242" s="286" t="s">
        <v>489</v>
      </c>
      <c r="D242" s="336">
        <v>397.99618400000003</v>
      </c>
      <c r="E242" s="336">
        <v>56.788961999999998</v>
      </c>
      <c r="F242" s="287">
        <v>66.2</v>
      </c>
      <c r="G242" s="336">
        <v>432.22939500000001</v>
      </c>
      <c r="H242" s="288">
        <v>7.6820000000000004</v>
      </c>
      <c r="I242" s="336">
        <v>37</v>
      </c>
      <c r="J242" s="289">
        <v>38.159999999999997</v>
      </c>
      <c r="K242" s="289">
        <v>2.5</v>
      </c>
      <c r="L242" s="336">
        <v>660.59679700000004</v>
      </c>
      <c r="M242" s="292">
        <v>152.83476890783888</v>
      </c>
      <c r="N242" s="336">
        <v>12.535769999999999</v>
      </c>
      <c r="O242" s="336">
        <v>-8.9030190000000005</v>
      </c>
    </row>
    <row r="243" spans="1:16" s="40" customFormat="1">
      <c r="B243" s="291" t="s">
        <v>477</v>
      </c>
      <c r="C243" s="286" t="s">
        <v>490</v>
      </c>
      <c r="D243" s="336">
        <v>450.85290700000002</v>
      </c>
      <c r="E243" s="336">
        <v>30.862048999999999</v>
      </c>
      <c r="F243" s="287">
        <v>8.3000000000000007</v>
      </c>
      <c r="G243" s="336">
        <v>453.42108999999999</v>
      </c>
      <c r="H243" s="288">
        <v>15.892999999999999</v>
      </c>
      <c r="I243" s="336">
        <v>9</v>
      </c>
      <c r="J243" s="289">
        <v>42.114000000000004</v>
      </c>
      <c r="K243" s="289">
        <v>2.5</v>
      </c>
      <c r="L243" s="336">
        <v>989.23193200000003</v>
      </c>
      <c r="M243" s="292">
        <v>218.17069250131263</v>
      </c>
      <c r="N243" s="336">
        <v>30.420456999999999</v>
      </c>
      <c r="O243" s="336">
        <v>-53.991408</v>
      </c>
    </row>
    <row r="244" spans="1:16" s="40" customFormat="1">
      <c r="B244" s="291" t="s">
        <v>477</v>
      </c>
      <c r="C244" s="286" t="s">
        <v>491</v>
      </c>
      <c r="D244" s="336">
        <v>231.65235899999999</v>
      </c>
      <c r="E244" s="336">
        <v>6.6674999999999998E-2</v>
      </c>
      <c r="F244" s="287">
        <v>75</v>
      </c>
      <c r="G244" s="336">
        <v>231.70236499999999</v>
      </c>
      <c r="H244" s="288">
        <v>11.007</v>
      </c>
      <c r="I244" s="336">
        <v>5</v>
      </c>
      <c r="J244" s="289">
        <v>41.802</v>
      </c>
      <c r="K244" s="289">
        <v>2.5</v>
      </c>
      <c r="L244" s="336">
        <v>456.20046100000002</v>
      </c>
      <c r="M244" s="292">
        <v>196.89072271661968</v>
      </c>
      <c r="N244" s="336">
        <v>10.660453</v>
      </c>
      <c r="O244" s="336">
        <v>-16.558063000000001</v>
      </c>
    </row>
    <row r="245" spans="1:16" s="40" customFormat="1">
      <c r="B245" s="291" t="s">
        <v>477</v>
      </c>
      <c r="C245" s="290" t="s">
        <v>492</v>
      </c>
      <c r="D245" s="336">
        <v>219.200548</v>
      </c>
      <c r="E245" s="336">
        <v>30.795375</v>
      </c>
      <c r="F245" s="287">
        <v>8.1999999999999993</v>
      </c>
      <c r="G245" s="336">
        <v>221.71872400000001</v>
      </c>
      <c r="H245" s="288">
        <v>21</v>
      </c>
      <c r="I245" s="336">
        <v>4</v>
      </c>
      <c r="J245" s="289">
        <v>42.439</v>
      </c>
      <c r="K245" s="289">
        <v>2.5</v>
      </c>
      <c r="L245" s="336">
        <v>533.03147100000001</v>
      </c>
      <c r="M245" s="292">
        <v>240.40886641581071</v>
      </c>
      <c r="N245" s="336">
        <v>19.760003999999999</v>
      </c>
      <c r="O245" s="336">
        <v>-37.433345000000003</v>
      </c>
    </row>
    <row r="246" spans="1:16" s="40" customFormat="1">
      <c r="B246" s="291" t="s">
        <v>477</v>
      </c>
      <c r="C246" s="286" t="s">
        <v>493</v>
      </c>
      <c r="D246" s="336"/>
      <c r="E246" s="336"/>
      <c r="F246" s="287"/>
      <c r="G246" s="336"/>
      <c r="H246" s="288"/>
      <c r="I246" s="336"/>
      <c r="J246" s="289"/>
      <c r="K246" s="289"/>
      <c r="L246" s="336"/>
      <c r="M246" s="292"/>
      <c r="N246" s="336"/>
      <c r="O246" s="336"/>
    </row>
    <row r="247" spans="1:16" s="40" customFormat="1">
      <c r="B247" s="285" t="s">
        <v>477</v>
      </c>
      <c r="C247" s="286" t="s">
        <v>494</v>
      </c>
      <c r="D247" s="336">
        <v>926.489869</v>
      </c>
      <c r="E247" s="336">
        <v>208.496207</v>
      </c>
      <c r="F247" s="287">
        <v>53.2</v>
      </c>
      <c r="G247" s="336">
        <v>1037.364399</v>
      </c>
      <c r="H247" s="288">
        <v>100</v>
      </c>
      <c r="I247" s="336">
        <v>38</v>
      </c>
      <c r="J247" s="289">
        <v>42.018000000000001</v>
      </c>
      <c r="K247" s="289">
        <v>2.5</v>
      </c>
      <c r="L247" s="336">
        <v>0</v>
      </c>
      <c r="M247" s="292">
        <v>0</v>
      </c>
      <c r="N247" s="336">
        <v>435.87958600000002</v>
      </c>
      <c r="O247" s="336">
        <v>-618.520126</v>
      </c>
    </row>
    <row r="248" spans="1:16" s="40" customFormat="1" ht="12.75" customHeight="1">
      <c r="B248" s="825"/>
      <c r="C248" s="826" t="s">
        <v>495</v>
      </c>
      <c r="D248" s="337">
        <v>174095.43392426701</v>
      </c>
      <c r="E248" s="337">
        <v>156866.402141723</v>
      </c>
      <c r="F248" s="320">
        <f>0.6384*100</f>
        <v>63.839999999999996</v>
      </c>
      <c r="G248" s="337">
        <v>272434.80900000001</v>
      </c>
      <c r="H248" s="321">
        <f>0.008092*100</f>
        <v>0.80920000000000003</v>
      </c>
      <c r="I248" s="337">
        <v>3402</v>
      </c>
      <c r="J248" s="297">
        <f>0.401185*100</f>
        <v>40.118500000000004</v>
      </c>
      <c r="K248" s="297">
        <v>2.5</v>
      </c>
      <c r="L248" s="337">
        <v>119645.63099999999</v>
      </c>
      <c r="M248" s="322">
        <f>0.4391*100</f>
        <v>43.91</v>
      </c>
      <c r="N248" s="337">
        <v>885.70795757600001</v>
      </c>
      <c r="O248" s="337">
        <v>-1279.717424661</v>
      </c>
    </row>
    <row r="249" spans="1:16">
      <c r="D249" s="9"/>
      <c r="E249" s="9"/>
      <c r="F249" s="9"/>
      <c r="G249" s="9"/>
      <c r="H249" s="9"/>
      <c r="I249" s="9"/>
      <c r="J249" s="9"/>
      <c r="K249" s="9"/>
      <c r="L249" s="9"/>
      <c r="M249" s="9"/>
      <c r="N249" s="9"/>
      <c r="O249" s="9"/>
    </row>
    <row r="250" spans="1:16" s="217" customFormat="1" ht="84" customHeight="1">
      <c r="A250" s="177"/>
      <c r="B250" s="821" t="s">
        <v>418</v>
      </c>
      <c r="C250" s="822" t="s">
        <v>463</v>
      </c>
      <c r="D250" s="822" t="s">
        <v>464</v>
      </c>
      <c r="E250" s="822" t="s">
        <v>465</v>
      </c>
      <c r="F250" s="822" t="s">
        <v>466</v>
      </c>
      <c r="G250" s="822" t="s">
        <v>467</v>
      </c>
      <c r="H250" s="822" t="s">
        <v>468</v>
      </c>
      <c r="I250" s="822" t="s">
        <v>469</v>
      </c>
      <c r="J250" s="822" t="s">
        <v>470</v>
      </c>
      <c r="K250" s="822" t="s">
        <v>471</v>
      </c>
      <c r="L250" s="822" t="s">
        <v>472</v>
      </c>
      <c r="M250" s="822" t="s">
        <v>473</v>
      </c>
      <c r="N250" s="822" t="s">
        <v>474</v>
      </c>
      <c r="O250" s="822" t="s">
        <v>475</v>
      </c>
      <c r="P250" s="40"/>
    </row>
    <row r="251" spans="1:16" s="13" customFormat="1">
      <c r="A251" s="9"/>
      <c r="B251" s="260" t="s">
        <v>240</v>
      </c>
      <c r="C251" s="319" t="s">
        <v>160</v>
      </c>
      <c r="D251" s="319" t="s">
        <v>161</v>
      </c>
      <c r="E251" s="319" t="s">
        <v>162</v>
      </c>
      <c r="F251" s="319" t="s">
        <v>163</v>
      </c>
      <c r="G251" s="319" t="s">
        <v>164</v>
      </c>
      <c r="H251" s="319" t="s">
        <v>231</v>
      </c>
      <c r="I251" s="319" t="s">
        <v>232</v>
      </c>
      <c r="J251" s="319" t="s">
        <v>233</v>
      </c>
      <c r="K251" s="319" t="s">
        <v>234</v>
      </c>
      <c r="L251" s="319" t="s">
        <v>318</v>
      </c>
      <c r="M251" s="319" t="s">
        <v>235</v>
      </c>
      <c r="N251" s="319" t="s">
        <v>236</v>
      </c>
      <c r="O251" s="319" t="s">
        <v>237</v>
      </c>
      <c r="P251" s="40"/>
    </row>
    <row r="252" spans="1:16" s="40" customFormat="1" ht="19.5" customHeight="1">
      <c r="B252" s="284" t="s">
        <v>505</v>
      </c>
      <c r="C252" s="285" t="s">
        <v>477</v>
      </c>
      <c r="D252" s="286"/>
      <c r="E252" s="286"/>
      <c r="F252" s="286"/>
      <c r="G252" s="286"/>
      <c r="H252" s="286"/>
      <c r="I252" s="286"/>
      <c r="J252" s="286"/>
      <c r="K252" s="286"/>
      <c r="L252" s="286"/>
      <c r="M252" s="286"/>
      <c r="N252" s="286"/>
      <c r="O252" s="286"/>
    </row>
    <row r="253" spans="1:16" s="40" customFormat="1">
      <c r="B253" s="824" t="s">
        <v>477</v>
      </c>
      <c r="C253" s="286" t="s">
        <v>478</v>
      </c>
      <c r="D253" s="336">
        <v>569.43874200000005</v>
      </c>
      <c r="E253" s="336">
        <v>205.72260499999999</v>
      </c>
      <c r="F253" s="287">
        <v>75</v>
      </c>
      <c r="G253" s="336">
        <v>723.73069699999996</v>
      </c>
      <c r="H253" s="288">
        <v>7.4999999999999997E-2</v>
      </c>
      <c r="I253" s="336">
        <v>5</v>
      </c>
      <c r="J253" s="289">
        <v>44.505000000000003</v>
      </c>
      <c r="K253" s="289">
        <v>2.5</v>
      </c>
      <c r="L253" s="336">
        <v>169.007306</v>
      </c>
      <c r="M253" s="292">
        <v>23.352236778205913</v>
      </c>
      <c r="N253" s="336">
        <v>0.243726</v>
      </c>
      <c r="O253" s="336">
        <v>-0.109694</v>
      </c>
    </row>
    <row r="254" spans="1:16" s="40" customFormat="1">
      <c r="B254" s="291" t="s">
        <v>477</v>
      </c>
      <c r="C254" s="286" t="s">
        <v>479</v>
      </c>
      <c r="D254" s="336">
        <v>314.61953899999997</v>
      </c>
      <c r="E254" s="336">
        <v>0</v>
      </c>
      <c r="F254" s="287">
        <v>0</v>
      </c>
      <c r="G254" s="336">
        <v>314.61953899999997</v>
      </c>
      <c r="H254" s="288">
        <v>0.03</v>
      </c>
      <c r="I254" s="336">
        <v>3</v>
      </c>
      <c r="J254" s="289">
        <v>43.862000000000002</v>
      </c>
      <c r="K254" s="289">
        <v>2.5</v>
      </c>
      <c r="L254" s="336">
        <v>35.350667000000001</v>
      </c>
      <c r="M254" s="292">
        <v>11.236004957721333</v>
      </c>
      <c r="N254" s="336">
        <v>4.1399999999999999E-2</v>
      </c>
      <c r="O254" s="336">
        <v>-1.4728E-2</v>
      </c>
    </row>
    <row r="255" spans="1:16" s="40" customFormat="1">
      <c r="B255" s="291" t="s">
        <v>477</v>
      </c>
      <c r="C255" s="286" t="s">
        <v>480</v>
      </c>
      <c r="D255" s="336">
        <v>254.81920400000001</v>
      </c>
      <c r="E255" s="336">
        <v>205.72260499999999</v>
      </c>
      <c r="F255" s="287">
        <v>75</v>
      </c>
      <c r="G255" s="336">
        <v>409.11115799999999</v>
      </c>
      <c r="H255" s="288">
        <v>0.11</v>
      </c>
      <c r="I255" s="336">
        <v>2</v>
      </c>
      <c r="J255" s="289">
        <v>45</v>
      </c>
      <c r="K255" s="289">
        <v>2.5</v>
      </c>
      <c r="L255" s="336">
        <v>133.65663900000001</v>
      </c>
      <c r="M255" s="292">
        <v>32.670005788500156</v>
      </c>
      <c r="N255" s="336">
        <v>0.20232600000000001</v>
      </c>
      <c r="O255" s="336">
        <v>-9.4964999999999994E-2</v>
      </c>
    </row>
    <row r="256" spans="1:16" s="40" customFormat="1">
      <c r="B256" s="291" t="s">
        <v>477</v>
      </c>
      <c r="C256" s="286" t="s">
        <v>481</v>
      </c>
      <c r="D256" s="336">
        <v>948.72047899999995</v>
      </c>
      <c r="E256" s="336">
        <v>988.68980399999998</v>
      </c>
      <c r="F256" s="287">
        <v>75</v>
      </c>
      <c r="G256" s="336">
        <v>1689.7933350000001</v>
      </c>
      <c r="H256" s="288">
        <v>0.18</v>
      </c>
      <c r="I256" s="336">
        <v>6</v>
      </c>
      <c r="J256" s="289">
        <v>44.899000000000001</v>
      </c>
      <c r="K256" s="289">
        <v>2.5</v>
      </c>
      <c r="L256" s="336">
        <v>641.13668399999995</v>
      </c>
      <c r="M256" s="292">
        <v>37.941721672135721</v>
      </c>
      <c r="N256" s="336">
        <v>1.363016</v>
      </c>
      <c r="O256" s="336">
        <v>-1.047655</v>
      </c>
    </row>
    <row r="257" spans="1:16" s="40" customFormat="1">
      <c r="B257" s="291" t="s">
        <v>477</v>
      </c>
      <c r="C257" s="286" t="s">
        <v>482</v>
      </c>
      <c r="D257" s="336">
        <v>6929.0832769999997</v>
      </c>
      <c r="E257" s="336">
        <v>2334.7516599999999</v>
      </c>
      <c r="F257" s="287">
        <v>72.7</v>
      </c>
      <c r="G257" s="336">
        <v>8625.4477100000004</v>
      </c>
      <c r="H257" s="288">
        <v>0.32399999999999995</v>
      </c>
      <c r="I257" s="336">
        <v>18</v>
      </c>
      <c r="J257" s="289">
        <v>44.713000000000001</v>
      </c>
      <c r="K257" s="289">
        <v>2.5</v>
      </c>
      <c r="L257" s="336">
        <v>4035.1631149999998</v>
      </c>
      <c r="M257" s="292">
        <v>46.782071501306447</v>
      </c>
      <c r="N257" s="336">
        <v>12.502691</v>
      </c>
      <c r="O257" s="336">
        <v>-5.9283609999999998</v>
      </c>
    </row>
    <row r="258" spans="1:16" s="40" customFormat="1">
      <c r="B258" s="291" t="s">
        <v>477</v>
      </c>
      <c r="C258" s="286" t="s">
        <v>483</v>
      </c>
      <c r="D258" s="336">
        <v>1563.3153970000001</v>
      </c>
      <c r="E258" s="336">
        <v>97.434342999999998</v>
      </c>
      <c r="F258" s="287">
        <v>75</v>
      </c>
      <c r="G258" s="336">
        <v>1636.391155</v>
      </c>
      <c r="H258" s="288">
        <v>0.53900000000000003</v>
      </c>
      <c r="I258" s="336">
        <v>6</v>
      </c>
      <c r="J258" s="289">
        <v>25.664999999999999</v>
      </c>
      <c r="K258" s="289">
        <v>2.5</v>
      </c>
      <c r="L258" s="336">
        <v>679.56751999999994</v>
      </c>
      <c r="M258" s="292">
        <v>41.528427840958351</v>
      </c>
      <c r="N258" s="336">
        <v>2.2664339999999998</v>
      </c>
      <c r="O258" s="336">
        <v>-2.0065770000000001</v>
      </c>
    </row>
    <row r="259" spans="1:16" s="40" customFormat="1">
      <c r="B259" s="291" t="s">
        <v>477</v>
      </c>
      <c r="C259" s="286" t="s">
        <v>484</v>
      </c>
      <c r="D259" s="336">
        <v>2890.8731870000001</v>
      </c>
      <c r="E259" s="336">
        <v>4222.715639</v>
      </c>
      <c r="F259" s="287">
        <v>74.5</v>
      </c>
      <c r="G259" s="336">
        <v>6035.990503</v>
      </c>
      <c r="H259" s="288">
        <v>1.3919999999999999</v>
      </c>
      <c r="I259" s="336">
        <v>27</v>
      </c>
      <c r="J259" s="289">
        <v>43.997</v>
      </c>
      <c r="K259" s="289">
        <v>2.5</v>
      </c>
      <c r="L259" s="336">
        <v>5406.2678450000003</v>
      </c>
      <c r="M259" s="292">
        <v>89.567202637462472</v>
      </c>
      <c r="N259" s="336">
        <v>37.113328000000003</v>
      </c>
      <c r="O259" s="336">
        <v>-14.535259999999999</v>
      </c>
    </row>
    <row r="260" spans="1:16" s="40" customFormat="1">
      <c r="B260" s="291" t="s">
        <v>477</v>
      </c>
      <c r="C260" s="286" t="s">
        <v>485</v>
      </c>
      <c r="D260" s="336">
        <v>2890.8731870000001</v>
      </c>
      <c r="E260" s="336">
        <v>4173.870962</v>
      </c>
      <c r="F260" s="287">
        <v>74.8</v>
      </c>
      <c r="G260" s="336">
        <v>6011.5681640000003</v>
      </c>
      <c r="H260" s="288">
        <v>1.39</v>
      </c>
      <c r="I260" s="336">
        <v>20</v>
      </c>
      <c r="J260" s="289">
        <v>44.137999999999998</v>
      </c>
      <c r="K260" s="289">
        <v>2.5</v>
      </c>
      <c r="L260" s="336">
        <v>5401.5743730000004</v>
      </c>
      <c r="M260" s="292">
        <v>89.853000509036562</v>
      </c>
      <c r="N260" s="336">
        <v>37.068322999999999</v>
      </c>
      <c r="O260" s="336">
        <v>-14.469512</v>
      </c>
    </row>
    <row r="261" spans="1:16" s="40" customFormat="1">
      <c r="B261" s="291" t="s">
        <v>477</v>
      </c>
      <c r="C261" s="286" t="s">
        <v>486</v>
      </c>
      <c r="D261" s="336"/>
      <c r="E261" s="336">
        <v>48.844676999999997</v>
      </c>
      <c r="F261" s="287">
        <v>50</v>
      </c>
      <c r="G261" s="336">
        <v>24.422339000000001</v>
      </c>
      <c r="H261" s="288">
        <v>2</v>
      </c>
      <c r="I261" s="336">
        <v>7</v>
      </c>
      <c r="J261" s="289">
        <v>9.2140000000000004</v>
      </c>
      <c r="K261" s="289">
        <v>2.5</v>
      </c>
      <c r="L261" s="336">
        <v>4.6934709999999997</v>
      </c>
      <c r="M261" s="292">
        <v>19.217942229038748</v>
      </c>
      <c r="N261" s="336">
        <v>4.5005000000000003E-2</v>
      </c>
      <c r="O261" s="336">
        <v>-6.5748000000000001E-2</v>
      </c>
    </row>
    <row r="262" spans="1:16" s="40" customFormat="1">
      <c r="B262" s="291" t="s">
        <v>477</v>
      </c>
      <c r="C262" s="286" t="s">
        <v>487</v>
      </c>
      <c r="D262" s="336">
        <v>110.32905599999999</v>
      </c>
      <c r="E262" s="336"/>
      <c r="F262" s="287"/>
      <c r="G262" s="336">
        <v>110.32905599999999</v>
      </c>
      <c r="H262" s="288">
        <v>2.6859999999999999</v>
      </c>
      <c r="I262" s="336">
        <v>1</v>
      </c>
      <c r="J262" s="289">
        <v>45</v>
      </c>
      <c r="K262" s="289">
        <v>2.5</v>
      </c>
      <c r="L262" s="336">
        <v>145.69747000000001</v>
      </c>
      <c r="M262" s="292">
        <v>132.05720712411426</v>
      </c>
      <c r="N262" s="336">
        <v>1.333647</v>
      </c>
      <c r="O262" s="336">
        <v>-7.941516</v>
      </c>
    </row>
    <row r="263" spans="1:16" s="40" customFormat="1">
      <c r="B263" s="291" t="s">
        <v>477</v>
      </c>
      <c r="C263" s="286" t="s">
        <v>488</v>
      </c>
      <c r="D263" s="336">
        <v>110.32905599999999</v>
      </c>
      <c r="E263" s="336"/>
      <c r="F263" s="287"/>
      <c r="G263" s="336">
        <v>110.32905599999999</v>
      </c>
      <c r="H263" s="288">
        <v>2.6859999999999999</v>
      </c>
      <c r="I263" s="336">
        <v>1</v>
      </c>
      <c r="J263" s="289">
        <v>45</v>
      </c>
      <c r="K263" s="289">
        <v>2.5</v>
      </c>
      <c r="L263" s="336">
        <v>145.69747000000001</v>
      </c>
      <c r="M263" s="292">
        <v>132.05720712411426</v>
      </c>
      <c r="N263" s="336">
        <v>1.333647</v>
      </c>
      <c r="O263" s="336">
        <v>-7.941516</v>
      </c>
    </row>
    <row r="264" spans="1:16" s="40" customFormat="1">
      <c r="B264" s="291" t="s">
        <v>477</v>
      </c>
      <c r="C264" s="286" t="s">
        <v>489</v>
      </c>
      <c r="D264" s="336"/>
      <c r="E264" s="336"/>
      <c r="F264" s="287"/>
      <c r="G264" s="336"/>
      <c r="H264" s="288"/>
      <c r="I264" s="336"/>
      <c r="J264" s="289"/>
      <c r="K264" s="289"/>
      <c r="L264" s="336"/>
      <c r="M264" s="292"/>
      <c r="N264" s="336"/>
      <c r="O264" s="336"/>
    </row>
    <row r="265" spans="1:16" s="40" customFormat="1">
      <c r="B265" s="291" t="s">
        <v>477</v>
      </c>
      <c r="C265" s="286" t="s">
        <v>490</v>
      </c>
      <c r="D265" s="336">
        <v>139.68048300000001</v>
      </c>
      <c r="E265" s="336"/>
      <c r="F265" s="287"/>
      <c r="G265" s="336">
        <v>7.8551289999999998</v>
      </c>
      <c r="H265" s="288">
        <v>21</v>
      </c>
      <c r="I265" s="336">
        <v>1</v>
      </c>
      <c r="J265" s="289">
        <v>45</v>
      </c>
      <c r="K265" s="289">
        <v>2.5</v>
      </c>
      <c r="L265" s="336">
        <v>15.018008</v>
      </c>
      <c r="M265" s="292">
        <v>191.18728667600496</v>
      </c>
      <c r="N265" s="336">
        <v>0.74231000000000003</v>
      </c>
      <c r="O265" s="336">
        <v>-2.5965999999999999E-2</v>
      </c>
    </row>
    <row r="266" spans="1:16" s="40" customFormat="1">
      <c r="B266" s="291" t="s">
        <v>477</v>
      </c>
      <c r="C266" s="286" t="s">
        <v>491</v>
      </c>
      <c r="D266" s="336"/>
      <c r="E266" s="336"/>
      <c r="F266" s="287"/>
      <c r="G266" s="336"/>
      <c r="H266" s="288"/>
      <c r="I266" s="336"/>
      <c r="J266" s="289"/>
      <c r="K266" s="289"/>
      <c r="L266" s="336"/>
      <c r="M266" s="292"/>
      <c r="N266" s="336"/>
      <c r="O266" s="336"/>
    </row>
    <row r="267" spans="1:16" s="40" customFormat="1">
      <c r="B267" s="291" t="s">
        <v>477</v>
      </c>
      <c r="C267" s="290" t="s">
        <v>492</v>
      </c>
      <c r="D267" s="336">
        <v>139.68048300000001</v>
      </c>
      <c r="E267" s="336"/>
      <c r="F267" s="287"/>
      <c r="G267" s="336">
        <v>7.8551289999999998</v>
      </c>
      <c r="H267" s="288">
        <v>21</v>
      </c>
      <c r="I267" s="336">
        <v>1</v>
      </c>
      <c r="J267" s="289">
        <v>45</v>
      </c>
      <c r="K267" s="289">
        <v>2.5</v>
      </c>
      <c r="L267" s="336">
        <v>15.018008</v>
      </c>
      <c r="M267" s="292">
        <v>191.18728667600496</v>
      </c>
      <c r="N267" s="336">
        <v>0.74231000000000003</v>
      </c>
      <c r="O267" s="336">
        <v>-2.5965999999999999E-2</v>
      </c>
    </row>
    <row r="268" spans="1:16" s="40" customFormat="1">
      <c r="B268" s="291" t="s">
        <v>477</v>
      </c>
      <c r="C268" s="286" t="s">
        <v>493</v>
      </c>
      <c r="D268" s="336"/>
      <c r="E268" s="336"/>
      <c r="F268" s="287"/>
      <c r="G268" s="336"/>
      <c r="H268" s="288"/>
      <c r="I268" s="336"/>
      <c r="J268" s="289"/>
      <c r="K268" s="289"/>
      <c r="L268" s="336"/>
      <c r="M268" s="292"/>
      <c r="N268" s="336"/>
      <c r="O268" s="336"/>
    </row>
    <row r="269" spans="1:16" s="40" customFormat="1">
      <c r="B269" s="285" t="s">
        <v>477</v>
      </c>
      <c r="C269" s="286" t="s">
        <v>494</v>
      </c>
      <c r="D269" s="336">
        <v>164.05900600000001</v>
      </c>
      <c r="E269" s="336">
        <v>3.355953</v>
      </c>
      <c r="F269" s="287">
        <v>99.8</v>
      </c>
      <c r="G269" s="336">
        <v>167.409403</v>
      </c>
      <c r="H269" s="288">
        <v>100</v>
      </c>
      <c r="I269" s="336">
        <v>9</v>
      </c>
      <c r="J269" s="289">
        <v>40.548999999999999</v>
      </c>
      <c r="K269" s="289">
        <v>2.5</v>
      </c>
      <c r="L269" s="336">
        <v>0</v>
      </c>
      <c r="M269" s="292">
        <v>0</v>
      </c>
      <c r="N269" s="336">
        <v>67.882043999999993</v>
      </c>
      <c r="O269" s="336">
        <v>-60.513593999999998</v>
      </c>
    </row>
    <row r="270" spans="1:16" s="40" customFormat="1" ht="12.75" customHeight="1">
      <c r="B270" s="825"/>
      <c r="C270" s="826" t="s">
        <v>495</v>
      </c>
      <c r="D270" s="337">
        <v>13315.499627208999</v>
      </c>
      <c r="E270" s="337">
        <v>7852.6700051790003</v>
      </c>
      <c r="F270" s="320">
        <f>0.7402*100</f>
        <v>74.02</v>
      </c>
      <c r="G270" s="337">
        <v>18996.947</v>
      </c>
      <c r="H270" s="321">
        <v>1.5604</v>
      </c>
      <c r="I270" s="337">
        <v>73</v>
      </c>
      <c r="J270" s="297">
        <v>42.818300000000001</v>
      </c>
      <c r="K270" s="297">
        <v>2.5</v>
      </c>
      <c r="L270" s="337">
        <v>11091.858</v>
      </c>
      <c r="M270" s="322">
        <v>0.58379999999999999</v>
      </c>
      <c r="N270" s="337">
        <v>123.44719463200001</v>
      </c>
      <c r="O270" s="337">
        <v>-92.108621701999994</v>
      </c>
    </row>
    <row r="271" spans="1:16">
      <c r="D271" s="9"/>
      <c r="E271" s="9"/>
      <c r="F271" s="9"/>
      <c r="G271" s="9"/>
      <c r="H271" s="9"/>
      <c r="I271" s="9"/>
      <c r="J271" s="9"/>
      <c r="K271" s="9"/>
      <c r="L271" s="9"/>
      <c r="M271" s="9"/>
      <c r="N271" s="9"/>
      <c r="O271" s="9"/>
    </row>
    <row r="272" spans="1:16" s="217" customFormat="1" ht="84" customHeight="1">
      <c r="A272" s="177"/>
      <c r="B272" s="821" t="s">
        <v>418</v>
      </c>
      <c r="C272" s="822" t="s">
        <v>463</v>
      </c>
      <c r="D272" s="822" t="s">
        <v>464</v>
      </c>
      <c r="E272" s="822" t="s">
        <v>465</v>
      </c>
      <c r="F272" s="822" t="s">
        <v>466</v>
      </c>
      <c r="G272" s="822" t="s">
        <v>467</v>
      </c>
      <c r="H272" s="822" t="s">
        <v>468</v>
      </c>
      <c r="I272" s="822" t="s">
        <v>469</v>
      </c>
      <c r="J272" s="822" t="s">
        <v>470</v>
      </c>
      <c r="K272" s="822" t="s">
        <v>471</v>
      </c>
      <c r="L272" s="822" t="s">
        <v>472</v>
      </c>
      <c r="M272" s="822" t="s">
        <v>473</v>
      </c>
      <c r="N272" s="822" t="s">
        <v>474</v>
      </c>
      <c r="O272" s="822" t="s">
        <v>475</v>
      </c>
      <c r="P272" s="40"/>
    </row>
    <row r="273" spans="1:16" s="13" customFormat="1">
      <c r="A273" s="9"/>
      <c r="B273" s="260" t="s">
        <v>240</v>
      </c>
      <c r="C273" s="319" t="s">
        <v>160</v>
      </c>
      <c r="D273" s="319" t="s">
        <v>161</v>
      </c>
      <c r="E273" s="319" t="s">
        <v>162</v>
      </c>
      <c r="F273" s="319" t="s">
        <v>163</v>
      </c>
      <c r="G273" s="319" t="s">
        <v>164</v>
      </c>
      <c r="H273" s="319" t="s">
        <v>231</v>
      </c>
      <c r="I273" s="319" t="s">
        <v>232</v>
      </c>
      <c r="J273" s="319" t="s">
        <v>233</v>
      </c>
      <c r="K273" s="319" t="s">
        <v>234</v>
      </c>
      <c r="L273" s="319" t="s">
        <v>318</v>
      </c>
      <c r="M273" s="319" t="s">
        <v>235</v>
      </c>
      <c r="N273" s="319" t="s">
        <v>236</v>
      </c>
      <c r="O273" s="319" t="s">
        <v>237</v>
      </c>
      <c r="P273" s="40"/>
    </row>
    <row r="274" spans="1:16" s="40" customFormat="1" ht="19.5" customHeight="1">
      <c r="B274" s="284" t="s">
        <v>441</v>
      </c>
      <c r="C274" s="285" t="s">
        <v>477</v>
      </c>
      <c r="D274" s="286"/>
      <c r="E274" s="286"/>
      <c r="F274" s="286"/>
      <c r="G274" s="286"/>
      <c r="H274" s="286"/>
      <c r="I274" s="286"/>
      <c r="J274" s="286"/>
      <c r="K274" s="286"/>
      <c r="L274" s="286"/>
      <c r="M274" s="286"/>
      <c r="N274" s="286"/>
      <c r="O274" s="286"/>
    </row>
    <row r="275" spans="1:16" s="40" customFormat="1">
      <c r="B275" s="824" t="s">
        <v>477</v>
      </c>
      <c r="C275" s="286" t="s">
        <v>478</v>
      </c>
      <c r="D275" s="336">
        <v>32895.026325999999</v>
      </c>
      <c r="E275" s="336">
        <v>19640.852086999999</v>
      </c>
      <c r="F275" s="287">
        <v>56.2</v>
      </c>
      <c r="G275" s="336">
        <v>41823.169792000001</v>
      </c>
      <c r="H275" s="288">
        <v>4.2000000000000003E-2</v>
      </c>
      <c r="I275" s="336">
        <v>149</v>
      </c>
      <c r="J275" s="289">
        <v>25.646999999999998</v>
      </c>
      <c r="K275" s="289">
        <v>2.5</v>
      </c>
      <c r="L275" s="336">
        <v>5458.7392890000001</v>
      </c>
      <c r="M275" s="292">
        <v>13.051950189686856</v>
      </c>
      <c r="N275" s="336">
        <v>4.711284</v>
      </c>
      <c r="O275" s="336">
        <v>-1.7261629999999999</v>
      </c>
    </row>
    <row r="276" spans="1:16" s="40" customFormat="1">
      <c r="B276" s="291" t="s">
        <v>477</v>
      </c>
      <c r="C276" s="286" t="s">
        <v>479</v>
      </c>
      <c r="D276" s="336">
        <v>31217.965612</v>
      </c>
      <c r="E276" s="336">
        <v>18232.314072000001</v>
      </c>
      <c r="F276" s="287">
        <v>55</v>
      </c>
      <c r="G276" s="336">
        <v>39141.394515</v>
      </c>
      <c r="H276" s="288">
        <v>3.7999999999999999E-2</v>
      </c>
      <c r="I276" s="336">
        <v>138</v>
      </c>
      <c r="J276" s="289">
        <v>24.65</v>
      </c>
      <c r="K276" s="289">
        <v>2.5</v>
      </c>
      <c r="L276" s="336">
        <v>4589.7883259999999</v>
      </c>
      <c r="M276" s="292">
        <v>11.726174764266698</v>
      </c>
      <c r="N276" s="336">
        <v>3.5166819999999999</v>
      </c>
      <c r="O276" s="336">
        <v>-1.11826</v>
      </c>
    </row>
    <row r="277" spans="1:16" s="40" customFormat="1">
      <c r="B277" s="291" t="s">
        <v>477</v>
      </c>
      <c r="C277" s="286" t="s">
        <v>480</v>
      </c>
      <c r="D277" s="336">
        <v>1677.060714</v>
      </c>
      <c r="E277" s="336">
        <v>1408.5380150000001</v>
      </c>
      <c r="F277" s="287">
        <v>71.3</v>
      </c>
      <c r="G277" s="336">
        <v>2681.7752770000002</v>
      </c>
      <c r="H277" s="288">
        <v>0.11299999999999999</v>
      </c>
      <c r="I277" s="336">
        <v>11</v>
      </c>
      <c r="J277" s="289">
        <v>40.198999999999998</v>
      </c>
      <c r="K277" s="289">
        <v>2.5</v>
      </c>
      <c r="L277" s="336">
        <v>868.950962</v>
      </c>
      <c r="M277" s="292">
        <v>32.402079676566423</v>
      </c>
      <c r="N277" s="336">
        <v>1.1946019999999999</v>
      </c>
      <c r="O277" s="336">
        <v>-0.60790299999999997</v>
      </c>
    </row>
    <row r="278" spans="1:16" s="40" customFormat="1">
      <c r="B278" s="291" t="s">
        <v>477</v>
      </c>
      <c r="C278" s="286" t="s">
        <v>481</v>
      </c>
      <c r="D278" s="336">
        <v>2684.8609740000002</v>
      </c>
      <c r="E278" s="336">
        <v>2793.6257249999999</v>
      </c>
      <c r="F278" s="287">
        <v>68</v>
      </c>
      <c r="G278" s="336">
        <v>3751.2386540000002</v>
      </c>
      <c r="H278" s="288">
        <v>0.19900000000000001</v>
      </c>
      <c r="I278" s="336">
        <v>38</v>
      </c>
      <c r="J278" s="289">
        <v>31.288</v>
      </c>
      <c r="K278" s="289">
        <v>2.5</v>
      </c>
      <c r="L278" s="336">
        <v>1208.197584</v>
      </c>
      <c r="M278" s="292">
        <v>32.207963700514796</v>
      </c>
      <c r="N278" s="336">
        <v>2.2961010000000002</v>
      </c>
      <c r="O278" s="336">
        <v>-1.1230830000000001</v>
      </c>
    </row>
    <row r="279" spans="1:16" s="40" customFormat="1">
      <c r="B279" s="291" t="s">
        <v>477</v>
      </c>
      <c r="C279" s="286" t="s">
        <v>482</v>
      </c>
      <c r="D279" s="336">
        <v>2317.5759720000001</v>
      </c>
      <c r="E279" s="336">
        <v>304.37595399999998</v>
      </c>
      <c r="F279" s="287">
        <v>35.299999999999997</v>
      </c>
      <c r="G279" s="336">
        <v>2425.0361990000001</v>
      </c>
      <c r="H279" s="288">
        <v>0.38899999999999996</v>
      </c>
      <c r="I279" s="336">
        <v>30</v>
      </c>
      <c r="J279" s="289">
        <v>14.893000000000001</v>
      </c>
      <c r="K279" s="289">
        <v>2.5</v>
      </c>
      <c r="L279" s="336">
        <v>510.91396800000001</v>
      </c>
      <c r="M279" s="292">
        <v>21.06830274165322</v>
      </c>
      <c r="N279" s="336">
        <v>1.2614099999999999</v>
      </c>
      <c r="O279" s="336">
        <v>-1.206159</v>
      </c>
    </row>
    <row r="280" spans="1:16" s="40" customFormat="1">
      <c r="B280" s="291" t="s">
        <v>477</v>
      </c>
      <c r="C280" s="286" t="s">
        <v>483</v>
      </c>
      <c r="D280" s="336">
        <v>426.73023999999998</v>
      </c>
      <c r="E280" s="336">
        <v>37.171748000000001</v>
      </c>
      <c r="F280" s="287">
        <v>58.5</v>
      </c>
      <c r="G280" s="336">
        <v>448.47183699999999</v>
      </c>
      <c r="H280" s="288">
        <v>0.66899999999999993</v>
      </c>
      <c r="I280" s="336">
        <v>3</v>
      </c>
      <c r="J280" s="289">
        <v>38.062000000000005</v>
      </c>
      <c r="K280" s="289">
        <v>2.5</v>
      </c>
      <c r="L280" s="336">
        <v>357.54842600000001</v>
      </c>
      <c r="M280" s="292">
        <v>79.725948543787823</v>
      </c>
      <c r="N280" s="336">
        <v>1.1330849999999999</v>
      </c>
      <c r="O280" s="336">
        <v>-0.184804</v>
      </c>
    </row>
    <row r="281" spans="1:16" s="40" customFormat="1">
      <c r="B281" s="291" t="s">
        <v>477</v>
      </c>
      <c r="C281" s="286" t="s">
        <v>484</v>
      </c>
      <c r="D281" s="336">
        <v>1808.57906</v>
      </c>
      <c r="E281" s="336">
        <v>325.80423400000001</v>
      </c>
      <c r="F281" s="287">
        <v>65.3</v>
      </c>
      <c r="G281" s="336">
        <v>2021.3879030000001</v>
      </c>
      <c r="H281" s="288">
        <v>1.4430000000000001</v>
      </c>
      <c r="I281" s="336">
        <v>23</v>
      </c>
      <c r="J281" s="289">
        <v>42.026000000000003</v>
      </c>
      <c r="K281" s="289">
        <v>2.5</v>
      </c>
      <c r="L281" s="336">
        <v>2091.0697660000001</v>
      </c>
      <c r="M281" s="292">
        <v>103.4472286539651</v>
      </c>
      <c r="N281" s="336">
        <v>12.491256</v>
      </c>
      <c r="O281" s="336">
        <v>-3.115129</v>
      </c>
    </row>
    <row r="282" spans="1:16" s="40" customFormat="1">
      <c r="B282" s="291" t="s">
        <v>477</v>
      </c>
      <c r="C282" s="286" t="s">
        <v>485</v>
      </c>
      <c r="D282" s="336">
        <v>1807.367497</v>
      </c>
      <c r="E282" s="336">
        <v>324.750022</v>
      </c>
      <c r="F282" s="287">
        <v>65.5</v>
      </c>
      <c r="G282" s="336">
        <v>2019.965498</v>
      </c>
      <c r="H282" s="288">
        <v>1.4419999999999999</v>
      </c>
      <c r="I282" s="336">
        <v>20</v>
      </c>
      <c r="J282" s="289">
        <v>42.024999999999999</v>
      </c>
      <c r="K282" s="289">
        <v>2.5</v>
      </c>
      <c r="L282" s="336">
        <v>2089.1558070000001</v>
      </c>
      <c r="M282" s="292">
        <v>103.42532132694873</v>
      </c>
      <c r="N282" s="336">
        <v>12.479046</v>
      </c>
      <c r="O282" s="336">
        <v>-3.1146379999999998</v>
      </c>
    </row>
    <row r="283" spans="1:16" s="40" customFormat="1">
      <c r="B283" s="291" t="s">
        <v>477</v>
      </c>
      <c r="C283" s="286" t="s">
        <v>486</v>
      </c>
      <c r="D283" s="336">
        <v>1.2115629999999999</v>
      </c>
      <c r="E283" s="336">
        <v>1.0542119999999999</v>
      </c>
      <c r="F283" s="287">
        <v>20</v>
      </c>
      <c r="G283" s="336">
        <v>1.4224049999999999</v>
      </c>
      <c r="H283" s="288">
        <v>1.97</v>
      </c>
      <c r="I283" s="336">
        <v>3</v>
      </c>
      <c r="J283" s="289">
        <v>43.588999999999999</v>
      </c>
      <c r="K283" s="289">
        <v>2.5</v>
      </c>
      <c r="L283" s="336">
        <v>1.913958</v>
      </c>
      <c r="M283" s="292">
        <v>134.55787908507071</v>
      </c>
      <c r="N283" s="336">
        <v>1.2211E-2</v>
      </c>
      <c r="O283" s="336">
        <v>-4.9100000000000001E-4</v>
      </c>
    </row>
    <row r="284" spans="1:16" s="40" customFormat="1">
      <c r="B284" s="291" t="s">
        <v>477</v>
      </c>
      <c r="C284" s="286" t="s">
        <v>487</v>
      </c>
      <c r="D284" s="336">
        <v>1794.7391230000001</v>
      </c>
      <c r="E284" s="336">
        <v>271.283772</v>
      </c>
      <c r="F284" s="287">
        <v>60.8</v>
      </c>
      <c r="G284" s="336">
        <v>1959.664941</v>
      </c>
      <c r="H284" s="288">
        <v>2.9690000000000003</v>
      </c>
      <c r="I284" s="336">
        <v>21</v>
      </c>
      <c r="J284" s="289">
        <v>44.997</v>
      </c>
      <c r="K284" s="289">
        <v>2.5</v>
      </c>
      <c r="L284" s="336">
        <v>2682.4369200000001</v>
      </c>
      <c r="M284" s="292">
        <v>136.88242637188662</v>
      </c>
      <c r="N284" s="336">
        <v>26.181480000000001</v>
      </c>
      <c r="O284" s="336">
        <v>-5.8249250000000004</v>
      </c>
    </row>
    <row r="285" spans="1:16" s="40" customFormat="1">
      <c r="B285" s="291" t="s">
        <v>477</v>
      </c>
      <c r="C285" s="286" t="s">
        <v>488</v>
      </c>
      <c r="D285" s="336">
        <v>1776.857968</v>
      </c>
      <c r="E285" s="336">
        <v>242.214054</v>
      </c>
      <c r="F285" s="287">
        <v>65.7</v>
      </c>
      <c r="G285" s="336">
        <v>1935.9698430000001</v>
      </c>
      <c r="H285" s="288">
        <v>2.9080000000000004</v>
      </c>
      <c r="I285" s="336">
        <v>15</v>
      </c>
      <c r="J285" s="289">
        <v>44.997</v>
      </c>
      <c r="K285" s="289">
        <v>2.5</v>
      </c>
      <c r="L285" s="336">
        <v>2629.887796</v>
      </c>
      <c r="M285" s="292">
        <v>135.8434278048824</v>
      </c>
      <c r="N285" s="336">
        <v>25.328457</v>
      </c>
      <c r="O285" s="336">
        <v>-5.7726740000000003</v>
      </c>
    </row>
    <row r="286" spans="1:16" s="40" customFormat="1">
      <c r="B286" s="291" t="s">
        <v>477</v>
      </c>
      <c r="C286" s="286" t="s">
        <v>489</v>
      </c>
      <c r="D286" s="336">
        <v>17.881153999999999</v>
      </c>
      <c r="E286" s="336">
        <v>29.069718000000002</v>
      </c>
      <c r="F286" s="287">
        <v>20</v>
      </c>
      <c r="G286" s="336">
        <v>23.695098000000002</v>
      </c>
      <c r="H286" s="288">
        <v>8</v>
      </c>
      <c r="I286" s="336">
        <v>6</v>
      </c>
      <c r="J286" s="289">
        <v>45</v>
      </c>
      <c r="K286" s="289">
        <v>2.5</v>
      </c>
      <c r="L286" s="336">
        <v>52.549123999999999</v>
      </c>
      <c r="M286" s="292">
        <v>221.77213194053888</v>
      </c>
      <c r="N286" s="336">
        <v>0.853024</v>
      </c>
      <c r="O286" s="336">
        <v>-5.2250999999999999E-2</v>
      </c>
    </row>
    <row r="287" spans="1:16" s="40" customFormat="1">
      <c r="B287" s="291" t="s">
        <v>477</v>
      </c>
      <c r="C287" s="286" t="s">
        <v>490</v>
      </c>
      <c r="D287" s="336">
        <v>11.529095</v>
      </c>
      <c r="E287" s="336">
        <v>30.732109000000001</v>
      </c>
      <c r="F287" s="287">
        <v>20.100000000000001</v>
      </c>
      <c r="G287" s="336">
        <v>17.718921999999999</v>
      </c>
      <c r="H287" s="288">
        <v>11.016</v>
      </c>
      <c r="I287" s="336">
        <v>7</v>
      </c>
      <c r="J287" s="289">
        <v>45</v>
      </c>
      <c r="K287" s="289">
        <v>2.5</v>
      </c>
      <c r="L287" s="336">
        <v>43.733609999999999</v>
      </c>
      <c r="M287" s="292">
        <v>246.81868343909409</v>
      </c>
      <c r="N287" s="336">
        <v>0.87838899999999998</v>
      </c>
      <c r="O287" s="336">
        <v>-1.6459999999999999E-2</v>
      </c>
    </row>
    <row r="288" spans="1:16" s="40" customFormat="1">
      <c r="B288" s="291" t="s">
        <v>477</v>
      </c>
      <c r="C288" s="286" t="s">
        <v>491</v>
      </c>
      <c r="D288" s="336">
        <v>11.529095</v>
      </c>
      <c r="E288" s="336">
        <v>30.732109000000001</v>
      </c>
      <c r="F288" s="287">
        <v>20.100000000000001</v>
      </c>
      <c r="G288" s="336">
        <v>17.718921999999999</v>
      </c>
      <c r="H288" s="288">
        <v>11.016</v>
      </c>
      <c r="I288" s="336">
        <v>7</v>
      </c>
      <c r="J288" s="289">
        <v>45</v>
      </c>
      <c r="K288" s="289">
        <v>2.5</v>
      </c>
      <c r="L288" s="336">
        <v>43.733609999999999</v>
      </c>
      <c r="M288" s="292">
        <v>246.81868343909409</v>
      </c>
      <c r="N288" s="336">
        <v>0.87838899999999998</v>
      </c>
      <c r="O288" s="336">
        <v>-1.6459999999999999E-2</v>
      </c>
    </row>
    <row r="289" spans="1:16" s="40" customFormat="1">
      <c r="B289" s="291" t="s">
        <v>477</v>
      </c>
      <c r="C289" s="290" t="s">
        <v>492</v>
      </c>
      <c r="D289" s="336"/>
      <c r="E289" s="336"/>
      <c r="F289" s="287"/>
      <c r="G289" s="336"/>
      <c r="H289" s="288"/>
      <c r="I289" s="336"/>
      <c r="J289" s="289"/>
      <c r="K289" s="289"/>
      <c r="L289" s="336"/>
      <c r="M289" s="292"/>
      <c r="N289" s="336"/>
      <c r="O289" s="336"/>
    </row>
    <row r="290" spans="1:16" s="40" customFormat="1">
      <c r="B290" s="291" t="s">
        <v>477</v>
      </c>
      <c r="C290" s="286" t="s">
        <v>493</v>
      </c>
      <c r="D290" s="336"/>
      <c r="E290" s="336"/>
      <c r="F290" s="287"/>
      <c r="G290" s="336"/>
      <c r="H290" s="288"/>
      <c r="I290" s="336"/>
      <c r="J290" s="289"/>
      <c r="K290" s="289"/>
      <c r="L290" s="336"/>
      <c r="M290" s="292"/>
      <c r="N290" s="336"/>
      <c r="O290" s="336"/>
    </row>
    <row r="291" spans="1:16" s="40" customFormat="1">
      <c r="B291" s="285" t="s">
        <v>477</v>
      </c>
      <c r="C291" s="286" t="s">
        <v>494</v>
      </c>
      <c r="D291" s="336">
        <v>219.60969299999999</v>
      </c>
      <c r="E291" s="336">
        <v>30.575883000000001</v>
      </c>
      <c r="F291" s="287">
        <v>83.4</v>
      </c>
      <c r="G291" s="336">
        <v>245.11230699999999</v>
      </c>
      <c r="H291" s="288">
        <v>100</v>
      </c>
      <c r="I291" s="336">
        <v>1</v>
      </c>
      <c r="J291" s="289">
        <v>45</v>
      </c>
      <c r="K291" s="289">
        <v>2.5</v>
      </c>
      <c r="L291" s="336">
        <v>0</v>
      </c>
      <c r="M291" s="292">
        <v>0</v>
      </c>
      <c r="N291" s="336">
        <v>110.300538</v>
      </c>
      <c r="O291" s="336">
        <v>-164.463956</v>
      </c>
    </row>
    <row r="292" spans="1:16" s="40" customFormat="1" ht="12.75" customHeight="1">
      <c r="B292" s="825"/>
      <c r="C292" s="826" t="s">
        <v>495</v>
      </c>
      <c r="D292" s="337">
        <v>42158.650483612</v>
      </c>
      <c r="E292" s="337">
        <v>23434.421512221001</v>
      </c>
      <c r="F292" s="320">
        <f>0.575*100</f>
        <v>57.499999999999993</v>
      </c>
      <c r="G292" s="337">
        <v>52691.800999999999</v>
      </c>
      <c r="H292" s="321">
        <f>0.007059*100</f>
        <v>0.70589999999999997</v>
      </c>
      <c r="I292" s="337">
        <v>272</v>
      </c>
      <c r="J292" s="297">
        <f>0.271036*100</f>
        <v>27.1036</v>
      </c>
      <c r="K292" s="297">
        <v>2.5</v>
      </c>
      <c r="L292" s="337">
        <v>12352.64</v>
      </c>
      <c r="M292" s="322">
        <f>0.2344*100</f>
        <v>23.44</v>
      </c>
      <c r="N292" s="337">
        <v>159.25354358800001</v>
      </c>
      <c r="O292" s="337">
        <v>-177.66067948599999</v>
      </c>
    </row>
    <row r="293" spans="1:16" s="40" customFormat="1" ht="12.75" customHeight="1">
      <c r="B293" s="825"/>
      <c r="C293" s="827" t="s">
        <v>506</v>
      </c>
      <c r="D293" s="337">
        <v>853726.28910292406</v>
      </c>
      <c r="E293" s="337">
        <v>231394.28707894101</v>
      </c>
      <c r="F293" s="320">
        <f>0.6385*100</f>
        <v>63.849999999999994</v>
      </c>
      <c r="G293" s="337">
        <v>1026980.12</v>
      </c>
      <c r="H293" s="321">
        <f>0.003761*100</f>
        <v>0.37609999999999999</v>
      </c>
      <c r="I293" s="337">
        <f>10113-1</f>
        <v>10112</v>
      </c>
      <c r="J293" s="297">
        <f>0.422215*100</f>
        <v>42.221499999999999</v>
      </c>
      <c r="K293" s="297">
        <v>1.809588</v>
      </c>
      <c r="L293" s="337">
        <v>188904.095</v>
      </c>
      <c r="M293" s="322">
        <f>0.1839*100</f>
        <v>18.39</v>
      </c>
      <c r="N293" s="337">
        <v>1557.763080854</v>
      </c>
      <c r="O293" s="337">
        <v>-1952.21332252</v>
      </c>
    </row>
    <row r="294" spans="1:16">
      <c r="D294" s="9"/>
      <c r="E294" s="9"/>
      <c r="F294" s="9"/>
      <c r="G294" s="9"/>
      <c r="H294" s="9"/>
      <c r="I294" s="9"/>
      <c r="J294" s="9"/>
      <c r="K294" s="9"/>
      <c r="L294" s="9"/>
      <c r="M294" s="9"/>
      <c r="N294" s="9"/>
      <c r="O294" s="9"/>
    </row>
    <row r="295" spans="1:16" s="40" customFormat="1"/>
    <row r="296" spans="1:16" s="217" customFormat="1" ht="84" customHeight="1">
      <c r="A296" s="177"/>
      <c r="B296" s="821" t="s">
        <v>417</v>
      </c>
      <c r="C296" s="822" t="s">
        <v>463</v>
      </c>
      <c r="D296" s="823" t="s">
        <v>464</v>
      </c>
      <c r="E296" s="823" t="s">
        <v>465</v>
      </c>
      <c r="F296" s="823" t="s">
        <v>466</v>
      </c>
      <c r="G296" s="823" t="s">
        <v>467</v>
      </c>
      <c r="H296" s="823" t="s">
        <v>468</v>
      </c>
      <c r="I296" s="823" t="s">
        <v>469</v>
      </c>
      <c r="J296" s="823" t="s">
        <v>470</v>
      </c>
      <c r="K296" s="823" t="s">
        <v>471</v>
      </c>
      <c r="L296" s="823" t="s">
        <v>472</v>
      </c>
      <c r="M296" s="823" t="s">
        <v>473</v>
      </c>
      <c r="N296" s="822" t="s">
        <v>474</v>
      </c>
      <c r="O296" s="822" t="s">
        <v>475</v>
      </c>
      <c r="P296" s="40"/>
    </row>
    <row r="297" spans="1:16" s="13" customFormat="1">
      <c r="A297" s="9"/>
      <c r="B297" s="260" t="s">
        <v>289</v>
      </c>
      <c r="C297" s="318" t="s">
        <v>160</v>
      </c>
      <c r="D297" s="318" t="s">
        <v>161</v>
      </c>
      <c r="E297" s="318" t="s">
        <v>162</v>
      </c>
      <c r="F297" s="318" t="s">
        <v>163</v>
      </c>
      <c r="G297" s="318" t="s">
        <v>164</v>
      </c>
      <c r="H297" s="318" t="s">
        <v>231</v>
      </c>
      <c r="I297" s="318" t="s">
        <v>232</v>
      </c>
      <c r="J297" s="318" t="s">
        <v>233</v>
      </c>
      <c r="K297" s="318" t="s">
        <v>234</v>
      </c>
      <c r="L297" s="318" t="s">
        <v>318</v>
      </c>
      <c r="M297" s="318" t="s">
        <v>235</v>
      </c>
      <c r="N297" s="318" t="s">
        <v>236</v>
      </c>
      <c r="O297" s="318" t="s">
        <v>237</v>
      </c>
      <c r="P297" s="40"/>
    </row>
    <row r="298" spans="1:16" s="40" customFormat="1" ht="19.5" customHeight="1">
      <c r="B298" s="284" t="s">
        <v>476</v>
      </c>
      <c r="C298" s="285" t="s">
        <v>477</v>
      </c>
      <c r="D298" s="286"/>
      <c r="E298" s="286"/>
      <c r="F298" s="286"/>
      <c r="G298" s="286"/>
      <c r="H298" s="286"/>
      <c r="I298" s="286"/>
      <c r="J298" s="286"/>
      <c r="K298" s="286"/>
      <c r="L298" s="286"/>
      <c r="M298" s="286"/>
      <c r="N298" s="286"/>
      <c r="O298" s="286"/>
    </row>
    <row r="299" spans="1:16" s="40" customFormat="1">
      <c r="B299" s="824" t="s">
        <v>477</v>
      </c>
      <c r="C299" s="286" t="s">
        <v>478</v>
      </c>
      <c r="D299" s="336">
        <v>129639.413423269</v>
      </c>
      <c r="E299" s="336">
        <v>234890.03375475801</v>
      </c>
      <c r="F299" s="287">
        <v>56.289999999999992</v>
      </c>
      <c r="G299" s="336">
        <v>264193.761</v>
      </c>
      <c r="H299" s="288">
        <v>6.9399999999999989E-2</v>
      </c>
      <c r="I299" s="336">
        <v>2088</v>
      </c>
      <c r="J299" s="289">
        <v>30.038399999999999</v>
      </c>
      <c r="K299" s="289">
        <v>2.0567829999999998</v>
      </c>
      <c r="L299" s="336">
        <v>37982.065999999999</v>
      </c>
      <c r="M299" s="292">
        <v>14.37</v>
      </c>
      <c r="N299" s="336">
        <v>55.819099481000002</v>
      </c>
      <c r="O299" s="336">
        <v>-57.212963203999998</v>
      </c>
    </row>
    <row r="300" spans="1:16" s="40" customFormat="1">
      <c r="B300" s="291" t="s">
        <v>477</v>
      </c>
      <c r="C300" s="286" t="s">
        <v>479</v>
      </c>
      <c r="D300" s="336">
        <v>82825.672165707001</v>
      </c>
      <c r="E300" s="336">
        <v>157887.804805647</v>
      </c>
      <c r="F300" s="287">
        <v>56.32</v>
      </c>
      <c r="G300" s="336">
        <v>173760.389</v>
      </c>
      <c r="H300" s="288">
        <v>4.7399999999999998E-2</v>
      </c>
      <c r="I300" s="336">
        <v>1471</v>
      </c>
      <c r="J300" s="289">
        <v>29.198699999999999</v>
      </c>
      <c r="K300" s="289">
        <v>2.0454110000000001</v>
      </c>
      <c r="L300" s="336">
        <v>19281.014999999999</v>
      </c>
      <c r="M300" s="292">
        <v>11.09</v>
      </c>
      <c r="N300" s="336">
        <v>24.330596232000001</v>
      </c>
      <c r="O300" s="336">
        <v>-27.316057647000001</v>
      </c>
    </row>
    <row r="301" spans="1:16" s="40" customFormat="1">
      <c r="B301" s="291" t="s">
        <v>477</v>
      </c>
      <c r="C301" s="286" t="s">
        <v>480</v>
      </c>
      <c r="D301" s="336">
        <v>46813.741257561996</v>
      </c>
      <c r="E301" s="336">
        <v>77002.228949110999</v>
      </c>
      <c r="F301" s="287">
        <v>56.24</v>
      </c>
      <c r="G301" s="336">
        <v>90433.372000000003</v>
      </c>
      <c r="H301" s="288">
        <v>0.11169999999999999</v>
      </c>
      <c r="I301" s="336">
        <v>617</v>
      </c>
      <c r="J301" s="289">
        <v>31.651899999999998</v>
      </c>
      <c r="K301" s="289">
        <v>2.0786349999999998</v>
      </c>
      <c r="L301" s="336">
        <v>18701.050999999999</v>
      </c>
      <c r="M301" s="292">
        <v>20.669999999999998</v>
      </c>
      <c r="N301" s="336">
        <v>31.488503249000001</v>
      </c>
      <c r="O301" s="336">
        <v>-29.896905557</v>
      </c>
    </row>
    <row r="302" spans="1:16" s="40" customFormat="1">
      <c r="B302" s="291" t="s">
        <v>477</v>
      </c>
      <c r="C302" s="286" t="s">
        <v>481</v>
      </c>
      <c r="D302" s="336">
        <v>136687.24015963101</v>
      </c>
      <c r="E302" s="336">
        <v>111594.723978204</v>
      </c>
      <c r="F302" s="287">
        <v>54.31</v>
      </c>
      <c r="G302" s="336">
        <v>197733.48499999999</v>
      </c>
      <c r="H302" s="288">
        <v>0.19090000000000001</v>
      </c>
      <c r="I302" s="336">
        <v>1895</v>
      </c>
      <c r="J302" s="289">
        <v>30.440800000000003</v>
      </c>
      <c r="K302" s="289">
        <v>1.9711590000000001</v>
      </c>
      <c r="L302" s="336">
        <v>52325.887000000002</v>
      </c>
      <c r="M302" s="292">
        <v>26.46</v>
      </c>
      <c r="N302" s="336">
        <v>113.03814092099999</v>
      </c>
      <c r="O302" s="336">
        <v>-144.65587583600001</v>
      </c>
    </row>
    <row r="303" spans="1:16" s="40" customFormat="1">
      <c r="B303" s="291" t="s">
        <v>477</v>
      </c>
      <c r="C303" s="286" t="s">
        <v>482</v>
      </c>
      <c r="D303" s="336">
        <v>100400.841531896</v>
      </c>
      <c r="E303" s="336">
        <v>35471.986918773997</v>
      </c>
      <c r="F303" s="287">
        <v>57.48</v>
      </c>
      <c r="G303" s="336">
        <v>114504.393</v>
      </c>
      <c r="H303" s="288">
        <v>0.36610000000000004</v>
      </c>
      <c r="I303" s="336">
        <v>1670</v>
      </c>
      <c r="J303" s="289">
        <v>21.191499999999998</v>
      </c>
      <c r="K303" s="289">
        <v>1.8212299999999999</v>
      </c>
      <c r="L303" s="336">
        <v>29832.688999999998</v>
      </c>
      <c r="M303" s="292">
        <v>26.05</v>
      </c>
      <c r="N303" s="336">
        <v>90.723026392999998</v>
      </c>
      <c r="O303" s="336">
        <v>-126.87342004600001</v>
      </c>
    </row>
    <row r="304" spans="1:16" s="40" customFormat="1">
      <c r="B304" s="291" t="s">
        <v>477</v>
      </c>
      <c r="C304" s="286" t="s">
        <v>483</v>
      </c>
      <c r="D304" s="336">
        <v>83054.868684335001</v>
      </c>
      <c r="E304" s="336">
        <v>9084.4188178660006</v>
      </c>
      <c r="F304" s="287">
        <v>57.19</v>
      </c>
      <c r="G304" s="336">
        <v>86455.81</v>
      </c>
      <c r="H304" s="288">
        <v>0.57840000000000003</v>
      </c>
      <c r="I304" s="336">
        <v>1233</v>
      </c>
      <c r="J304" s="289">
        <v>14.59</v>
      </c>
      <c r="K304" s="289">
        <v>2.1642519999999998</v>
      </c>
      <c r="L304" s="336">
        <v>19715.423999999999</v>
      </c>
      <c r="M304" s="292">
        <v>22.8</v>
      </c>
      <c r="N304" s="336">
        <v>72.941575275000005</v>
      </c>
      <c r="O304" s="336">
        <v>-88.489882283</v>
      </c>
    </row>
    <row r="305" spans="1:16" s="40" customFormat="1">
      <c r="B305" s="291" t="s">
        <v>477</v>
      </c>
      <c r="C305" s="286" t="s">
        <v>484</v>
      </c>
      <c r="D305" s="336">
        <v>69876.906902338</v>
      </c>
      <c r="E305" s="336">
        <v>17874.583415843001</v>
      </c>
      <c r="F305" s="287">
        <v>55.559999999999995</v>
      </c>
      <c r="G305" s="336">
        <v>73721.004000000001</v>
      </c>
      <c r="H305" s="288">
        <v>1.1138000000000001</v>
      </c>
      <c r="I305" s="336">
        <v>1339</v>
      </c>
      <c r="J305" s="289">
        <v>19.8992</v>
      </c>
      <c r="K305" s="289">
        <v>2.2897850000000002</v>
      </c>
      <c r="L305" s="336">
        <v>31283.023000000001</v>
      </c>
      <c r="M305" s="292">
        <v>42.43</v>
      </c>
      <c r="N305" s="336">
        <v>169.808002327</v>
      </c>
      <c r="O305" s="336">
        <v>-235.95627717799999</v>
      </c>
    </row>
    <row r="306" spans="1:16" s="40" customFormat="1">
      <c r="B306" s="291" t="s">
        <v>477</v>
      </c>
      <c r="C306" s="286" t="s">
        <v>485</v>
      </c>
      <c r="D306" s="336">
        <v>69654.800316373003</v>
      </c>
      <c r="E306" s="336">
        <v>17864.045068233001</v>
      </c>
      <c r="F306" s="287">
        <v>55.58</v>
      </c>
      <c r="G306" s="336">
        <v>73515.846999999994</v>
      </c>
      <c r="H306" s="288">
        <v>1.1116999999999999</v>
      </c>
      <c r="I306" s="336">
        <v>1264</v>
      </c>
      <c r="J306" s="289">
        <v>19.936499999999999</v>
      </c>
      <c r="K306" s="289">
        <v>2.2882370000000001</v>
      </c>
      <c r="L306" s="336">
        <v>31245.538</v>
      </c>
      <c r="M306" s="292">
        <v>42.5</v>
      </c>
      <c r="N306" s="336">
        <v>169.52354570700001</v>
      </c>
      <c r="O306" s="336">
        <v>-233.56055960099999</v>
      </c>
    </row>
    <row r="307" spans="1:16" s="40" customFormat="1">
      <c r="B307" s="291" t="s">
        <v>477</v>
      </c>
      <c r="C307" s="286" t="s">
        <v>486</v>
      </c>
      <c r="D307" s="336">
        <v>222.10658596499999</v>
      </c>
      <c r="E307" s="336">
        <v>10.538347610000001</v>
      </c>
      <c r="F307" s="287">
        <v>25.290000000000003</v>
      </c>
      <c r="G307" s="336">
        <v>205.15700000000001</v>
      </c>
      <c r="H307" s="288">
        <v>1.8526</v>
      </c>
      <c r="I307" s="336">
        <v>75</v>
      </c>
      <c r="J307" s="289">
        <v>6.5587000000000009</v>
      </c>
      <c r="K307" s="289">
        <v>2.8444219999999998</v>
      </c>
      <c r="L307" s="336">
        <v>37.484999999999999</v>
      </c>
      <c r="M307" s="292">
        <v>18.27</v>
      </c>
      <c r="N307" s="336">
        <v>0.28445661999999999</v>
      </c>
      <c r="O307" s="336">
        <v>-2.3957175770000001</v>
      </c>
    </row>
    <row r="308" spans="1:16" s="40" customFormat="1">
      <c r="B308" s="291" t="s">
        <v>477</v>
      </c>
      <c r="C308" s="286" t="s">
        <v>487</v>
      </c>
      <c r="D308" s="336">
        <v>15851.522601293</v>
      </c>
      <c r="E308" s="336">
        <v>7599.1591303880004</v>
      </c>
      <c r="F308" s="287">
        <v>30.459999999999997</v>
      </c>
      <c r="G308" s="336">
        <v>14425.137000000001</v>
      </c>
      <c r="H308" s="288">
        <v>3.3254999999999999</v>
      </c>
      <c r="I308" s="336">
        <v>3796</v>
      </c>
      <c r="J308" s="289">
        <v>32.198</v>
      </c>
      <c r="K308" s="289">
        <v>1.937654</v>
      </c>
      <c r="L308" s="336">
        <v>13385.225</v>
      </c>
      <c r="M308" s="292">
        <v>92.789999999999992</v>
      </c>
      <c r="N308" s="336">
        <v>150.83999107599999</v>
      </c>
      <c r="O308" s="336">
        <v>-232.50290442400001</v>
      </c>
    </row>
    <row r="309" spans="1:16" s="40" customFormat="1">
      <c r="B309" s="291" t="s">
        <v>477</v>
      </c>
      <c r="C309" s="286" t="s">
        <v>488</v>
      </c>
      <c r="D309" s="336">
        <v>14609.511937388001</v>
      </c>
      <c r="E309" s="336">
        <v>7449.2579793060004</v>
      </c>
      <c r="F309" s="287">
        <v>30.240000000000002</v>
      </c>
      <c r="G309" s="336">
        <v>13582.237999999999</v>
      </c>
      <c r="H309" s="288">
        <v>3.0354000000000001</v>
      </c>
      <c r="I309" s="336">
        <v>3761</v>
      </c>
      <c r="J309" s="289">
        <v>31.904199999999999</v>
      </c>
      <c r="K309" s="289">
        <v>1.9823869999999999</v>
      </c>
      <c r="L309" s="336">
        <v>12193.54</v>
      </c>
      <c r="M309" s="292">
        <v>89.77000000000001</v>
      </c>
      <c r="N309" s="336">
        <v>125.935657514</v>
      </c>
      <c r="O309" s="336">
        <v>-137.88787868</v>
      </c>
    </row>
    <row r="310" spans="1:16" s="40" customFormat="1">
      <c r="B310" s="291" t="s">
        <v>477</v>
      </c>
      <c r="C310" s="286" t="s">
        <v>489</v>
      </c>
      <c r="D310" s="336">
        <v>1242.010663905</v>
      </c>
      <c r="E310" s="336">
        <v>149.90115108200001</v>
      </c>
      <c r="F310" s="287">
        <v>41.19</v>
      </c>
      <c r="G310" s="336">
        <v>842.899</v>
      </c>
      <c r="H310" s="288">
        <v>7.9999000000000002</v>
      </c>
      <c r="I310" s="336">
        <v>35</v>
      </c>
      <c r="J310" s="289">
        <v>36.932500000000005</v>
      </c>
      <c r="K310" s="289">
        <v>1.216842</v>
      </c>
      <c r="L310" s="336">
        <v>1191.6849999999999</v>
      </c>
      <c r="M310" s="292">
        <v>141.37</v>
      </c>
      <c r="N310" s="336">
        <v>24.904333562000001</v>
      </c>
      <c r="O310" s="336">
        <v>-94.615025743999993</v>
      </c>
    </row>
    <row r="311" spans="1:16" s="40" customFormat="1">
      <c r="B311" s="291" t="s">
        <v>477</v>
      </c>
      <c r="C311" s="286" t="s">
        <v>490</v>
      </c>
      <c r="D311" s="336">
        <v>2383.7336160310001</v>
      </c>
      <c r="E311" s="336">
        <v>4.2114600649999998</v>
      </c>
      <c r="F311" s="287">
        <v>49.53</v>
      </c>
      <c r="G311" s="336">
        <v>2005.43</v>
      </c>
      <c r="H311" s="288">
        <v>19.0655</v>
      </c>
      <c r="I311" s="336">
        <v>47</v>
      </c>
      <c r="J311" s="289">
        <v>27.551300000000001</v>
      </c>
      <c r="K311" s="289">
        <v>1.952688</v>
      </c>
      <c r="L311" s="336">
        <v>2925.9520000000002</v>
      </c>
      <c r="M311" s="292">
        <v>145.9</v>
      </c>
      <c r="N311" s="336">
        <v>101.570089908</v>
      </c>
      <c r="O311" s="336">
        <v>-301.44216891399998</v>
      </c>
    </row>
    <row r="312" spans="1:16" s="40" customFormat="1">
      <c r="B312" s="291" t="s">
        <v>477</v>
      </c>
      <c r="C312" s="286" t="s">
        <v>491</v>
      </c>
      <c r="D312" s="336">
        <v>734.94267797099997</v>
      </c>
      <c r="E312" s="336">
        <v>1.6411394340000001</v>
      </c>
      <c r="F312" s="287">
        <v>29.99</v>
      </c>
      <c r="G312" s="336">
        <v>387.96499999999997</v>
      </c>
      <c r="H312" s="288">
        <v>11.000500000000001</v>
      </c>
      <c r="I312" s="336">
        <v>35</v>
      </c>
      <c r="J312" s="289">
        <v>37.273499999999999</v>
      </c>
      <c r="K312" s="289">
        <v>3.4273509999999998</v>
      </c>
      <c r="L312" s="336">
        <v>717.66899999999998</v>
      </c>
      <c r="M312" s="292">
        <v>184.98000000000002</v>
      </c>
      <c r="N312" s="336">
        <v>15.907830939</v>
      </c>
      <c r="O312" s="336">
        <v>-79.509547897999994</v>
      </c>
    </row>
    <row r="313" spans="1:16" s="40" customFormat="1">
      <c r="B313" s="291" t="s">
        <v>477</v>
      </c>
      <c r="C313" s="286" t="s">
        <v>492</v>
      </c>
      <c r="D313" s="336">
        <v>1648.7909380599999</v>
      </c>
      <c r="E313" s="336">
        <v>2.570320631</v>
      </c>
      <c r="F313" s="287">
        <v>61.99</v>
      </c>
      <c r="G313" s="336">
        <v>1617.4649999999999</v>
      </c>
      <c r="H313" s="288">
        <v>21</v>
      </c>
      <c r="I313" s="336">
        <v>12</v>
      </c>
      <c r="J313" s="289">
        <v>25.219399999999997</v>
      </c>
      <c r="K313" s="289">
        <v>1.598975</v>
      </c>
      <c r="L313" s="336">
        <v>2208.2829999999999</v>
      </c>
      <c r="M313" s="292">
        <v>136.52000000000001</v>
      </c>
      <c r="N313" s="336">
        <v>85.662258969000007</v>
      </c>
      <c r="O313" s="336">
        <v>-221.93262101600001</v>
      </c>
    </row>
    <row r="314" spans="1:16" s="40" customFormat="1">
      <c r="B314" s="291" t="s">
        <v>477</v>
      </c>
      <c r="C314" s="286" t="s">
        <v>493</v>
      </c>
      <c r="D314" s="336"/>
      <c r="E314" s="336"/>
      <c r="F314" s="287"/>
      <c r="G314" s="336"/>
      <c r="H314" s="288"/>
      <c r="I314" s="336"/>
      <c r="J314" s="289"/>
      <c r="K314" s="289"/>
      <c r="L314" s="336"/>
      <c r="M314" s="292"/>
      <c r="N314" s="336"/>
      <c r="O314" s="336"/>
    </row>
    <row r="315" spans="1:16" s="40" customFormat="1">
      <c r="B315" s="285" t="s">
        <v>477</v>
      </c>
      <c r="C315" s="286" t="s">
        <v>494</v>
      </c>
      <c r="D315" s="336">
        <v>2847.8013964739998</v>
      </c>
      <c r="E315" s="336">
        <v>104.369586872</v>
      </c>
      <c r="F315" s="287">
        <v>61.970000000000006</v>
      </c>
      <c r="G315" s="336">
        <v>2885.0320000000002</v>
      </c>
      <c r="H315" s="288">
        <v>100</v>
      </c>
      <c r="I315" s="336">
        <v>31</v>
      </c>
      <c r="J315" s="289">
        <v>0.28239999999999998</v>
      </c>
      <c r="K315" s="289">
        <v>1.7921530000000001</v>
      </c>
      <c r="L315" s="336">
        <v>101.86</v>
      </c>
      <c r="M315" s="292">
        <v>3.53</v>
      </c>
      <c r="N315" s="336">
        <v>1911.8711129999999</v>
      </c>
      <c r="O315" s="336">
        <v>-1923.0100345559999</v>
      </c>
    </row>
    <row r="316" spans="1:16" s="40" customFormat="1" ht="12.75" customHeight="1">
      <c r="B316" s="825"/>
      <c r="C316" s="826" t="s">
        <v>495</v>
      </c>
      <c r="D316" s="337">
        <v>540742.32831526699</v>
      </c>
      <c r="E316" s="337">
        <v>416623.48706277</v>
      </c>
      <c r="F316" s="320">
        <v>55.379999999999995</v>
      </c>
      <c r="G316" s="337">
        <v>755924.05200000003</v>
      </c>
      <c r="H316" s="321">
        <v>0.80009999999999992</v>
      </c>
      <c r="I316" s="337">
        <v>12099</v>
      </c>
      <c r="J316" s="297">
        <v>25.968900000000001</v>
      </c>
      <c r="K316" s="297">
        <v>2.03016</v>
      </c>
      <c r="L316" s="337">
        <v>187552.125</v>
      </c>
      <c r="M316" s="322">
        <v>24.81</v>
      </c>
      <c r="N316" s="337">
        <v>2666.6110383810001</v>
      </c>
      <c r="O316" s="337">
        <v>-3110.1435264410002</v>
      </c>
    </row>
    <row r="317" spans="1:16">
      <c r="D317" s="9"/>
      <c r="E317" s="9"/>
      <c r="F317" s="9"/>
      <c r="G317" s="9"/>
      <c r="H317" s="9"/>
      <c r="I317" s="9"/>
      <c r="J317" s="9"/>
      <c r="K317" s="9"/>
      <c r="L317" s="9"/>
      <c r="M317" s="9"/>
      <c r="N317" s="9"/>
      <c r="O317" s="9"/>
    </row>
    <row r="318" spans="1:16" s="217" customFormat="1" ht="84" customHeight="1">
      <c r="A318" s="177"/>
      <c r="B318" s="821" t="s">
        <v>417</v>
      </c>
      <c r="C318" s="822" t="s">
        <v>463</v>
      </c>
      <c r="D318" s="822" t="s">
        <v>464</v>
      </c>
      <c r="E318" s="822" t="s">
        <v>465</v>
      </c>
      <c r="F318" s="822" t="s">
        <v>466</v>
      </c>
      <c r="G318" s="822" t="s">
        <v>467</v>
      </c>
      <c r="H318" s="822" t="s">
        <v>468</v>
      </c>
      <c r="I318" s="822" t="s">
        <v>469</v>
      </c>
      <c r="J318" s="822" t="s">
        <v>470</v>
      </c>
      <c r="K318" s="822" t="s">
        <v>471</v>
      </c>
      <c r="L318" s="822" t="s">
        <v>472</v>
      </c>
      <c r="M318" s="822" t="s">
        <v>473</v>
      </c>
      <c r="N318" s="822" t="s">
        <v>474</v>
      </c>
      <c r="O318" s="822" t="s">
        <v>475</v>
      </c>
      <c r="P318" s="40"/>
    </row>
    <row r="319" spans="1:16" s="13" customFormat="1">
      <c r="A319" s="9"/>
      <c r="B319" s="260" t="s">
        <v>289</v>
      </c>
      <c r="C319" s="319" t="s">
        <v>160</v>
      </c>
      <c r="D319" s="319" t="s">
        <v>161</v>
      </c>
      <c r="E319" s="319" t="s">
        <v>162</v>
      </c>
      <c r="F319" s="319" t="s">
        <v>163</v>
      </c>
      <c r="G319" s="319" t="s">
        <v>164</v>
      </c>
      <c r="H319" s="319" t="s">
        <v>231</v>
      </c>
      <c r="I319" s="319" t="s">
        <v>232</v>
      </c>
      <c r="J319" s="319" t="s">
        <v>233</v>
      </c>
      <c r="K319" s="319" t="s">
        <v>234</v>
      </c>
      <c r="L319" s="319" t="s">
        <v>318</v>
      </c>
      <c r="M319" s="319" t="s">
        <v>235</v>
      </c>
      <c r="N319" s="319" t="s">
        <v>236</v>
      </c>
      <c r="O319" s="319" t="s">
        <v>237</v>
      </c>
      <c r="P319" s="40"/>
    </row>
    <row r="320" spans="1:16" s="40" customFormat="1" ht="19.5" customHeight="1">
      <c r="B320" s="284" t="s">
        <v>496</v>
      </c>
      <c r="C320" s="285" t="s">
        <v>477</v>
      </c>
      <c r="D320" s="286"/>
      <c r="E320" s="286"/>
      <c r="F320" s="286"/>
      <c r="G320" s="286"/>
      <c r="H320" s="286"/>
      <c r="I320" s="286"/>
      <c r="J320" s="286"/>
      <c r="K320" s="286"/>
      <c r="L320" s="286"/>
      <c r="M320" s="286"/>
      <c r="N320" s="286"/>
      <c r="O320" s="286"/>
    </row>
    <row r="321" spans="2:15" s="40" customFormat="1">
      <c r="B321" s="824" t="s">
        <v>477</v>
      </c>
      <c r="C321" s="286" t="s">
        <v>478</v>
      </c>
      <c r="D321" s="336">
        <v>19280.891841312001</v>
      </c>
      <c r="E321" s="336">
        <v>4193.0265905140004</v>
      </c>
      <c r="F321" s="287">
        <v>59.63</v>
      </c>
      <c r="G321" s="336">
        <v>21412.888999999999</v>
      </c>
      <c r="H321" s="288">
        <v>9.1899999999999996E-2</v>
      </c>
      <c r="I321" s="336">
        <v>1219</v>
      </c>
      <c r="J321" s="289">
        <v>15.307200000000002</v>
      </c>
      <c r="K321" s="289">
        <v>1.7939529999999999</v>
      </c>
      <c r="L321" s="336">
        <v>1189.5530000000001</v>
      </c>
      <c r="M321" s="292">
        <v>5.55</v>
      </c>
      <c r="N321" s="336">
        <v>2.722395986</v>
      </c>
      <c r="O321" s="336">
        <v>-4.6407324020000003</v>
      </c>
    </row>
    <row r="322" spans="2:15" s="40" customFormat="1">
      <c r="B322" s="291" t="s">
        <v>477</v>
      </c>
      <c r="C322" s="286" t="s">
        <v>479</v>
      </c>
      <c r="D322" s="336">
        <v>9983.7483950839996</v>
      </c>
      <c r="E322" s="336">
        <v>2951.7455544489999</v>
      </c>
      <c r="F322" s="287">
        <v>58.589999999999996</v>
      </c>
      <c r="G322" s="336">
        <v>11293.183999999999</v>
      </c>
      <c r="H322" s="288">
        <v>5.3999999999999999E-2</v>
      </c>
      <c r="I322" s="336">
        <v>492</v>
      </c>
      <c r="J322" s="289">
        <v>16.2485</v>
      </c>
      <c r="K322" s="289">
        <v>2.0318239999999999</v>
      </c>
      <c r="L322" s="336">
        <v>477.154</v>
      </c>
      <c r="M322" s="292">
        <v>4.22</v>
      </c>
      <c r="N322" s="336">
        <v>0.78079114900000002</v>
      </c>
      <c r="O322" s="336">
        <v>-2.9942551540000002</v>
      </c>
    </row>
    <row r="323" spans="2:15" s="40" customFormat="1">
      <c r="B323" s="291" t="s">
        <v>477</v>
      </c>
      <c r="C323" s="286" t="s">
        <v>480</v>
      </c>
      <c r="D323" s="336">
        <v>9297.1434462279994</v>
      </c>
      <c r="E323" s="336">
        <v>1241.2810360650001</v>
      </c>
      <c r="F323" s="287">
        <v>62.11</v>
      </c>
      <c r="G323" s="336">
        <v>10119.705</v>
      </c>
      <c r="H323" s="288">
        <v>0.13420000000000001</v>
      </c>
      <c r="I323" s="336">
        <v>727</v>
      </c>
      <c r="J323" s="289">
        <v>14.2567</v>
      </c>
      <c r="K323" s="289">
        <v>1.5284979999999999</v>
      </c>
      <c r="L323" s="336">
        <v>712.399</v>
      </c>
      <c r="M323" s="292">
        <v>7.03</v>
      </c>
      <c r="N323" s="336">
        <v>1.9416048370000001</v>
      </c>
      <c r="O323" s="336">
        <v>-1.6464772480000001</v>
      </c>
    </row>
    <row r="324" spans="2:15" s="40" customFormat="1">
      <c r="B324" s="291" t="s">
        <v>477</v>
      </c>
      <c r="C324" s="286" t="s">
        <v>481</v>
      </c>
      <c r="D324" s="336">
        <v>28345.411623600001</v>
      </c>
      <c r="E324" s="336">
        <v>6772.8418547499996</v>
      </c>
      <c r="F324" s="287">
        <v>67.11</v>
      </c>
      <c r="G324" s="336">
        <v>35963.120000000003</v>
      </c>
      <c r="H324" s="288">
        <v>0.19819999999999999</v>
      </c>
      <c r="I324" s="336">
        <v>3297</v>
      </c>
      <c r="J324" s="289">
        <v>14.173</v>
      </c>
      <c r="K324" s="289">
        <v>1.5571569999999999</v>
      </c>
      <c r="L324" s="336">
        <v>2875.2730000000001</v>
      </c>
      <c r="M324" s="292">
        <v>7.99</v>
      </c>
      <c r="N324" s="336">
        <v>10.045430465000001</v>
      </c>
      <c r="O324" s="336">
        <v>-16.753250229999999</v>
      </c>
    </row>
    <row r="325" spans="2:15" s="40" customFormat="1">
      <c r="B325" s="291" t="s">
        <v>477</v>
      </c>
      <c r="C325" s="286" t="s">
        <v>482</v>
      </c>
      <c r="D325" s="336">
        <v>60979.157205531003</v>
      </c>
      <c r="E325" s="336">
        <v>6596.1127906680003</v>
      </c>
      <c r="F325" s="287">
        <v>56.66</v>
      </c>
      <c r="G325" s="336">
        <v>64608.514000000003</v>
      </c>
      <c r="H325" s="288">
        <v>0.33650000000000002</v>
      </c>
      <c r="I325" s="336">
        <v>7060</v>
      </c>
      <c r="J325" s="289">
        <v>9.3445</v>
      </c>
      <c r="K325" s="289">
        <v>1.776556</v>
      </c>
      <c r="L325" s="336">
        <v>4730.7089999999998</v>
      </c>
      <c r="M325" s="292">
        <v>7.32</v>
      </c>
      <c r="N325" s="336">
        <v>20.49927782</v>
      </c>
      <c r="O325" s="336">
        <v>-27.213725119999999</v>
      </c>
    </row>
    <row r="326" spans="2:15" s="40" customFormat="1">
      <c r="B326" s="291" t="s">
        <v>477</v>
      </c>
      <c r="C326" s="286" t="s">
        <v>483</v>
      </c>
      <c r="D326" s="336">
        <v>59227.389060226997</v>
      </c>
      <c r="E326" s="336">
        <v>7432.3842163449999</v>
      </c>
      <c r="F326" s="287">
        <v>52.49</v>
      </c>
      <c r="G326" s="336">
        <v>64415.61</v>
      </c>
      <c r="H326" s="288">
        <v>0.59909999999999997</v>
      </c>
      <c r="I326" s="336">
        <v>5834</v>
      </c>
      <c r="J326" s="289">
        <v>10.658900000000001</v>
      </c>
      <c r="K326" s="289">
        <v>1.591888</v>
      </c>
      <c r="L326" s="336">
        <v>7395.6409999999996</v>
      </c>
      <c r="M326" s="292">
        <v>11.48</v>
      </c>
      <c r="N326" s="336">
        <v>41.372903833999999</v>
      </c>
      <c r="O326" s="336">
        <v>-71.426871504000005</v>
      </c>
    </row>
    <row r="327" spans="2:15" s="40" customFormat="1">
      <c r="B327" s="291" t="s">
        <v>477</v>
      </c>
      <c r="C327" s="286" t="s">
        <v>484</v>
      </c>
      <c r="D327" s="336">
        <v>47880.561249945</v>
      </c>
      <c r="E327" s="336">
        <v>4588.9478269700003</v>
      </c>
      <c r="F327" s="287">
        <v>56.820000000000007</v>
      </c>
      <c r="G327" s="336">
        <v>50515.62</v>
      </c>
      <c r="H327" s="288">
        <v>1.1068</v>
      </c>
      <c r="I327" s="336">
        <v>5476</v>
      </c>
      <c r="J327" s="289">
        <v>11.865499999999999</v>
      </c>
      <c r="K327" s="289">
        <v>1.5910770000000001</v>
      </c>
      <c r="L327" s="336">
        <v>8584.4459999999999</v>
      </c>
      <c r="M327" s="292">
        <v>16.989999999999998</v>
      </c>
      <c r="N327" s="336">
        <v>70.103946957999995</v>
      </c>
      <c r="O327" s="336">
        <v>-99.496311227999996</v>
      </c>
    </row>
    <row r="328" spans="2:15" s="40" customFormat="1">
      <c r="B328" s="291" t="s">
        <v>477</v>
      </c>
      <c r="C328" s="286" t="s">
        <v>485</v>
      </c>
      <c r="D328" s="336">
        <v>46029.135197283002</v>
      </c>
      <c r="E328" s="336">
        <v>4372.6795392900003</v>
      </c>
      <c r="F328" s="287">
        <v>56.889999999999993</v>
      </c>
      <c r="G328" s="336">
        <v>48745.195</v>
      </c>
      <c r="H328" s="288">
        <v>1.0734000000000001</v>
      </c>
      <c r="I328" s="336">
        <v>4791</v>
      </c>
      <c r="J328" s="289">
        <v>11.859599999999999</v>
      </c>
      <c r="K328" s="289">
        <v>1.604007</v>
      </c>
      <c r="L328" s="336">
        <v>8277.2340000000004</v>
      </c>
      <c r="M328" s="292">
        <v>16.98</v>
      </c>
      <c r="N328" s="336">
        <v>65.705472635999996</v>
      </c>
      <c r="O328" s="336">
        <v>-86.053040041000003</v>
      </c>
    </row>
    <row r="329" spans="2:15" s="40" customFormat="1">
      <c r="B329" s="291" t="s">
        <v>477</v>
      </c>
      <c r="C329" s="286" t="s">
        <v>486</v>
      </c>
      <c r="D329" s="336">
        <v>1851.4260526620001</v>
      </c>
      <c r="E329" s="336">
        <v>216.26828767999999</v>
      </c>
      <c r="F329" s="287">
        <v>55.58</v>
      </c>
      <c r="G329" s="336">
        <v>1770.425</v>
      </c>
      <c r="H329" s="288">
        <v>2.0266999999999999</v>
      </c>
      <c r="I329" s="336">
        <v>685</v>
      </c>
      <c r="J329" s="289">
        <v>12.0304</v>
      </c>
      <c r="K329" s="289">
        <v>1.2350719999999999</v>
      </c>
      <c r="L329" s="336">
        <v>307.21199999999999</v>
      </c>
      <c r="M329" s="292">
        <v>17.349999999999998</v>
      </c>
      <c r="N329" s="336">
        <v>4.3984743220000002</v>
      </c>
      <c r="O329" s="336">
        <v>-13.443271187000001</v>
      </c>
    </row>
    <row r="330" spans="2:15" s="40" customFormat="1">
      <c r="B330" s="291" t="s">
        <v>477</v>
      </c>
      <c r="C330" s="286" t="s">
        <v>487</v>
      </c>
      <c r="D330" s="336">
        <v>3576.7286934479998</v>
      </c>
      <c r="E330" s="336">
        <v>1560.3908918110001</v>
      </c>
      <c r="F330" s="287">
        <v>59.88</v>
      </c>
      <c r="G330" s="336">
        <v>3741.076</v>
      </c>
      <c r="H330" s="288">
        <v>3.6947000000000001</v>
      </c>
      <c r="I330" s="336">
        <v>8275</v>
      </c>
      <c r="J330" s="289">
        <v>16.9559</v>
      </c>
      <c r="K330" s="289">
        <v>2.1224059999999998</v>
      </c>
      <c r="L330" s="336">
        <v>1411.06</v>
      </c>
      <c r="M330" s="292">
        <v>37.71</v>
      </c>
      <c r="N330" s="336">
        <v>25.161172509</v>
      </c>
      <c r="O330" s="336">
        <v>-68.485523767000004</v>
      </c>
    </row>
    <row r="331" spans="2:15" s="40" customFormat="1">
      <c r="B331" s="291" t="s">
        <v>477</v>
      </c>
      <c r="C331" s="286" t="s">
        <v>488</v>
      </c>
      <c r="D331" s="336">
        <v>3112.049043167</v>
      </c>
      <c r="E331" s="336">
        <v>1506.4020296010001</v>
      </c>
      <c r="F331" s="287">
        <v>59.9</v>
      </c>
      <c r="G331" s="336">
        <v>3339.5720000000001</v>
      </c>
      <c r="H331" s="288">
        <v>3.2216</v>
      </c>
      <c r="I331" s="336">
        <v>8123</v>
      </c>
      <c r="J331" s="289">
        <v>16.843700000000002</v>
      </c>
      <c r="K331" s="289">
        <v>2.2579910000000001</v>
      </c>
      <c r="L331" s="336">
        <v>1243.9780000000001</v>
      </c>
      <c r="M331" s="292">
        <v>37.24</v>
      </c>
      <c r="N331" s="336">
        <v>19.494124459999998</v>
      </c>
      <c r="O331" s="336">
        <v>-51.893871910000001</v>
      </c>
    </row>
    <row r="332" spans="2:15" s="40" customFormat="1">
      <c r="B332" s="291" t="s">
        <v>477</v>
      </c>
      <c r="C332" s="286" t="s">
        <v>489</v>
      </c>
      <c r="D332" s="336">
        <v>464.67965028100002</v>
      </c>
      <c r="E332" s="336">
        <v>53.988862210000001</v>
      </c>
      <c r="F332" s="287">
        <v>59.489999999999995</v>
      </c>
      <c r="G332" s="336">
        <v>401.50400000000002</v>
      </c>
      <c r="H332" s="288">
        <v>7.6297000000000006</v>
      </c>
      <c r="I332" s="336">
        <v>152</v>
      </c>
      <c r="J332" s="289">
        <v>17.889600000000002</v>
      </c>
      <c r="K332" s="289">
        <v>0.99466100000000002</v>
      </c>
      <c r="L332" s="336">
        <v>167.08199999999999</v>
      </c>
      <c r="M332" s="292">
        <v>41.61</v>
      </c>
      <c r="N332" s="336">
        <v>5.6670480489999999</v>
      </c>
      <c r="O332" s="336">
        <v>-16.591651856999999</v>
      </c>
    </row>
    <row r="333" spans="2:15" s="40" customFormat="1">
      <c r="B333" s="291" t="s">
        <v>477</v>
      </c>
      <c r="C333" s="286" t="s">
        <v>490</v>
      </c>
      <c r="D333" s="336">
        <v>590.99862850399995</v>
      </c>
      <c r="E333" s="336">
        <v>70.120764080000001</v>
      </c>
      <c r="F333" s="287">
        <v>58.599999999999994</v>
      </c>
      <c r="G333" s="336">
        <v>416.41</v>
      </c>
      <c r="H333" s="288">
        <v>13.5129</v>
      </c>
      <c r="I333" s="336">
        <v>201</v>
      </c>
      <c r="J333" s="289">
        <v>30.119299999999999</v>
      </c>
      <c r="K333" s="289">
        <v>1.7946340000000001</v>
      </c>
      <c r="L333" s="336">
        <v>449.44600000000003</v>
      </c>
      <c r="M333" s="292">
        <v>107.92999999999999</v>
      </c>
      <c r="N333" s="336">
        <v>15.8849734</v>
      </c>
      <c r="O333" s="336">
        <v>-97.691801784999996</v>
      </c>
    </row>
    <row r="334" spans="2:15" s="40" customFormat="1">
      <c r="B334" s="291" t="s">
        <v>477</v>
      </c>
      <c r="C334" s="286" t="s">
        <v>491</v>
      </c>
      <c r="D334" s="336">
        <v>431.03324390300003</v>
      </c>
      <c r="E334" s="336">
        <v>58.777142900000001</v>
      </c>
      <c r="F334" s="287">
        <v>56.84</v>
      </c>
      <c r="G334" s="336">
        <v>311.89699999999999</v>
      </c>
      <c r="H334" s="288">
        <v>11.001300000000001</v>
      </c>
      <c r="I334" s="336">
        <v>119</v>
      </c>
      <c r="J334" s="289">
        <v>33.529699999999998</v>
      </c>
      <c r="K334" s="289">
        <v>2.035704</v>
      </c>
      <c r="L334" s="336">
        <v>378.88799999999998</v>
      </c>
      <c r="M334" s="292">
        <v>121.46999999999998</v>
      </c>
      <c r="N334" s="336">
        <v>11.505031425</v>
      </c>
      <c r="O334" s="336">
        <v>-70.648640012000001</v>
      </c>
    </row>
    <row r="335" spans="2:15" s="40" customFormat="1">
      <c r="B335" s="291" t="s">
        <v>477</v>
      </c>
      <c r="C335" s="286" t="s">
        <v>492</v>
      </c>
      <c r="D335" s="336">
        <v>159.96538460100001</v>
      </c>
      <c r="E335" s="336">
        <v>11.34362118</v>
      </c>
      <c r="F335" s="287">
        <v>67.73</v>
      </c>
      <c r="G335" s="336">
        <v>104.512</v>
      </c>
      <c r="H335" s="288">
        <v>21.008099999999999</v>
      </c>
      <c r="I335" s="336">
        <v>82</v>
      </c>
      <c r="J335" s="289">
        <v>19.941500000000001</v>
      </c>
      <c r="K335" s="289">
        <v>1.0752060000000001</v>
      </c>
      <c r="L335" s="336">
        <v>70.558999999999997</v>
      </c>
      <c r="M335" s="292">
        <v>67.510000000000005</v>
      </c>
      <c r="N335" s="336">
        <v>4.3799419750000004</v>
      </c>
      <c r="O335" s="336">
        <v>-27.043161773000001</v>
      </c>
    </row>
    <row r="336" spans="2:15" s="40" customFormat="1">
      <c r="B336" s="291" t="s">
        <v>477</v>
      </c>
      <c r="C336" s="286" t="s">
        <v>493</v>
      </c>
      <c r="D336" s="336"/>
      <c r="E336" s="336"/>
      <c r="F336" s="287"/>
      <c r="G336" s="336"/>
      <c r="H336" s="288"/>
      <c r="I336" s="336"/>
      <c r="J336" s="289"/>
      <c r="K336" s="289"/>
      <c r="L336" s="336"/>
      <c r="M336" s="292"/>
      <c r="N336" s="336"/>
      <c r="O336" s="336"/>
    </row>
    <row r="337" spans="1:16" s="40" customFormat="1">
      <c r="B337" s="285" t="s">
        <v>477</v>
      </c>
      <c r="C337" s="286" t="s">
        <v>494</v>
      </c>
      <c r="D337" s="336">
        <v>946.00714487200003</v>
      </c>
      <c r="E337" s="336">
        <v>9.4699239399999993</v>
      </c>
      <c r="F337" s="287">
        <v>23.59</v>
      </c>
      <c r="G337" s="336">
        <v>895.20699999999999</v>
      </c>
      <c r="H337" s="288">
        <v>100</v>
      </c>
      <c r="I337" s="336">
        <v>229</v>
      </c>
      <c r="J337" s="289">
        <v>0.81630000000000003</v>
      </c>
      <c r="K337" s="289">
        <v>1.017733</v>
      </c>
      <c r="L337" s="336">
        <v>91.353999999999999</v>
      </c>
      <c r="M337" s="292">
        <v>10.199999999999999</v>
      </c>
      <c r="N337" s="336">
        <v>659.15739700300003</v>
      </c>
      <c r="O337" s="336">
        <v>-674.97573889900002</v>
      </c>
    </row>
    <row r="338" spans="1:16" s="40" customFormat="1" ht="12.75" customHeight="1">
      <c r="B338" s="825"/>
      <c r="C338" s="826" t="s">
        <v>495</v>
      </c>
      <c r="D338" s="337">
        <v>220827.14544743899</v>
      </c>
      <c r="E338" s="337">
        <v>31223.294859078</v>
      </c>
      <c r="F338" s="320">
        <v>58.51</v>
      </c>
      <c r="G338" s="337">
        <v>241968.44500000001</v>
      </c>
      <c r="H338" s="321">
        <v>0.96830000000000005</v>
      </c>
      <c r="I338" s="337">
        <v>31591</v>
      </c>
      <c r="J338" s="297">
        <v>11.587899999999999</v>
      </c>
      <c r="K338" s="297">
        <v>1.660174</v>
      </c>
      <c r="L338" s="337">
        <v>26727.48</v>
      </c>
      <c r="M338" s="322">
        <v>11.04</v>
      </c>
      <c r="N338" s="337">
        <v>844.94749797500003</v>
      </c>
      <c r="O338" s="337">
        <v>-1060.683954935</v>
      </c>
    </row>
    <row r="339" spans="1:16">
      <c r="D339" s="9"/>
      <c r="E339" s="9"/>
      <c r="F339" s="9"/>
      <c r="G339" s="9"/>
      <c r="H339" s="9"/>
      <c r="I339" s="9"/>
      <c r="J339" s="9"/>
      <c r="K339" s="9"/>
      <c r="L339" s="9"/>
      <c r="M339" s="9"/>
      <c r="N339" s="9"/>
      <c r="O339" s="9"/>
    </row>
    <row r="340" spans="1:16" s="217" customFormat="1" ht="84" customHeight="1">
      <c r="A340" s="177"/>
      <c r="B340" s="821" t="s">
        <v>417</v>
      </c>
      <c r="C340" s="822" t="s">
        <v>463</v>
      </c>
      <c r="D340" s="822" t="s">
        <v>464</v>
      </c>
      <c r="E340" s="822" t="s">
        <v>465</v>
      </c>
      <c r="F340" s="822" t="s">
        <v>466</v>
      </c>
      <c r="G340" s="822" t="s">
        <v>467</v>
      </c>
      <c r="H340" s="822" t="s">
        <v>468</v>
      </c>
      <c r="I340" s="822" t="s">
        <v>469</v>
      </c>
      <c r="J340" s="822" t="s">
        <v>470</v>
      </c>
      <c r="K340" s="822" t="s">
        <v>471</v>
      </c>
      <c r="L340" s="822" t="s">
        <v>472</v>
      </c>
      <c r="M340" s="822" t="s">
        <v>473</v>
      </c>
      <c r="N340" s="822" t="s">
        <v>474</v>
      </c>
      <c r="O340" s="822" t="s">
        <v>475</v>
      </c>
      <c r="P340" s="40"/>
    </row>
    <row r="341" spans="1:16" s="13" customFormat="1">
      <c r="A341" s="9"/>
      <c r="B341" s="260" t="s">
        <v>289</v>
      </c>
      <c r="C341" s="319" t="s">
        <v>160</v>
      </c>
      <c r="D341" s="319" t="s">
        <v>161</v>
      </c>
      <c r="E341" s="319" t="s">
        <v>162</v>
      </c>
      <c r="F341" s="319" t="s">
        <v>163</v>
      </c>
      <c r="G341" s="319" t="s">
        <v>164</v>
      </c>
      <c r="H341" s="319" t="s">
        <v>231</v>
      </c>
      <c r="I341" s="319" t="s">
        <v>232</v>
      </c>
      <c r="J341" s="319" t="s">
        <v>233</v>
      </c>
      <c r="K341" s="319" t="s">
        <v>234</v>
      </c>
      <c r="L341" s="319" t="s">
        <v>318</v>
      </c>
      <c r="M341" s="319" t="s">
        <v>235</v>
      </c>
      <c r="N341" s="319" t="s">
        <v>236</v>
      </c>
      <c r="O341" s="319" t="s">
        <v>237</v>
      </c>
      <c r="P341" s="40"/>
    </row>
    <row r="342" spans="1:16" s="40" customFormat="1" ht="19.5" customHeight="1">
      <c r="B342" s="284" t="s">
        <v>497</v>
      </c>
      <c r="C342" s="285" t="s">
        <v>477</v>
      </c>
      <c r="D342" s="286"/>
      <c r="E342" s="286"/>
      <c r="F342" s="286"/>
      <c r="G342" s="286"/>
      <c r="H342" s="286"/>
      <c r="I342" s="286"/>
      <c r="J342" s="286"/>
      <c r="K342" s="286"/>
      <c r="L342" s="286"/>
      <c r="M342" s="286"/>
      <c r="N342" s="286"/>
      <c r="O342" s="286"/>
    </row>
    <row r="343" spans="1:16" s="40" customFormat="1">
      <c r="B343" s="824" t="s">
        <v>477</v>
      </c>
      <c r="C343" s="286" t="s">
        <v>478</v>
      </c>
      <c r="D343" s="336">
        <v>2907.952606546</v>
      </c>
      <c r="E343" s="336">
        <v>1285.4491690929999</v>
      </c>
      <c r="F343" s="287">
        <v>62</v>
      </c>
      <c r="G343" s="336">
        <v>3704.931</v>
      </c>
      <c r="H343" s="288">
        <v>5.8699999999999995E-2</v>
      </c>
      <c r="I343" s="336">
        <v>17</v>
      </c>
      <c r="J343" s="289">
        <v>18.4375</v>
      </c>
      <c r="K343" s="289">
        <v>4.2274200000000004</v>
      </c>
      <c r="L343" s="336">
        <v>393.21600000000001</v>
      </c>
      <c r="M343" s="292">
        <v>10.61</v>
      </c>
      <c r="N343" s="336">
        <v>0.371788907</v>
      </c>
      <c r="O343" s="336">
        <v>-0.31732586200000001</v>
      </c>
    </row>
    <row r="344" spans="1:16" s="40" customFormat="1">
      <c r="B344" s="291" t="s">
        <v>477</v>
      </c>
      <c r="C344" s="286" t="s">
        <v>479</v>
      </c>
      <c r="D344" s="336">
        <v>2216.8067095030001</v>
      </c>
      <c r="E344" s="336">
        <v>218.21642470099999</v>
      </c>
      <c r="F344" s="287">
        <v>62</v>
      </c>
      <c r="G344" s="336">
        <v>2352.1010000000001</v>
      </c>
      <c r="H344" s="288">
        <v>0.03</v>
      </c>
      <c r="I344" s="336">
        <v>11</v>
      </c>
      <c r="J344" s="289">
        <v>20</v>
      </c>
      <c r="K344" s="289">
        <v>4.9886499999999998</v>
      </c>
      <c r="L344" s="336">
        <v>247.339</v>
      </c>
      <c r="M344" s="292">
        <v>10.51</v>
      </c>
      <c r="N344" s="336">
        <v>0.14112606</v>
      </c>
      <c r="O344" s="336">
        <v>-9.5026959999999994E-2</v>
      </c>
    </row>
    <row r="345" spans="1:16" s="40" customFormat="1">
      <c r="B345" s="291" t="s">
        <v>477</v>
      </c>
      <c r="C345" s="286" t="s">
        <v>480</v>
      </c>
      <c r="D345" s="336">
        <v>691.14589704299999</v>
      </c>
      <c r="E345" s="336">
        <v>1067.2327443920001</v>
      </c>
      <c r="F345" s="287">
        <v>61.99</v>
      </c>
      <c r="G345" s="336">
        <v>1352.83</v>
      </c>
      <c r="H345" s="288">
        <v>0.1087</v>
      </c>
      <c r="I345" s="336">
        <v>6</v>
      </c>
      <c r="J345" s="289">
        <v>15.7211</v>
      </c>
      <c r="K345" s="289">
        <v>2.903905</v>
      </c>
      <c r="L345" s="336">
        <v>145.87700000000001</v>
      </c>
      <c r="M345" s="292">
        <v>10.780000000000001</v>
      </c>
      <c r="N345" s="336">
        <v>0.230662847</v>
      </c>
      <c r="O345" s="336">
        <v>-0.22229890199999999</v>
      </c>
    </row>
    <row r="346" spans="1:16" s="40" customFormat="1">
      <c r="B346" s="291" t="s">
        <v>477</v>
      </c>
      <c r="C346" s="286" t="s">
        <v>481</v>
      </c>
      <c r="D346" s="336">
        <v>2590.832933012</v>
      </c>
      <c r="E346" s="336">
        <v>560.64069415200004</v>
      </c>
      <c r="F346" s="287">
        <v>57.56</v>
      </c>
      <c r="G346" s="336">
        <v>2913.5770000000002</v>
      </c>
      <c r="H346" s="288">
        <v>0.20240000000000002</v>
      </c>
      <c r="I346" s="336">
        <v>6</v>
      </c>
      <c r="J346" s="289">
        <v>21.495000000000001</v>
      </c>
      <c r="K346" s="289">
        <v>4.1226260000000003</v>
      </c>
      <c r="L346" s="336">
        <v>750.553</v>
      </c>
      <c r="M346" s="292">
        <v>25.759999999999998</v>
      </c>
      <c r="N346" s="336">
        <v>1.2585475989999999</v>
      </c>
      <c r="O346" s="336">
        <v>-0.83578553099999997</v>
      </c>
    </row>
    <row r="347" spans="1:16" s="40" customFormat="1">
      <c r="B347" s="291" t="s">
        <v>477</v>
      </c>
      <c r="C347" s="286" t="s">
        <v>482</v>
      </c>
      <c r="D347" s="336">
        <v>11425.68183628</v>
      </c>
      <c r="E347" s="336">
        <v>4761.164212742</v>
      </c>
      <c r="F347" s="287">
        <v>61.129999999999995</v>
      </c>
      <c r="G347" s="336">
        <v>14336.472</v>
      </c>
      <c r="H347" s="288">
        <v>0.31740000000000002</v>
      </c>
      <c r="I347" s="336">
        <v>25</v>
      </c>
      <c r="J347" s="289">
        <v>25.9421</v>
      </c>
      <c r="K347" s="289">
        <v>3.7204410000000001</v>
      </c>
      <c r="L347" s="336">
        <v>4925.0479999999998</v>
      </c>
      <c r="M347" s="292">
        <v>34.35</v>
      </c>
      <c r="N347" s="336">
        <v>11.804691204999999</v>
      </c>
      <c r="O347" s="336">
        <v>-5.8337604939999999</v>
      </c>
    </row>
    <row r="348" spans="1:16" s="40" customFormat="1">
      <c r="B348" s="291" t="s">
        <v>477</v>
      </c>
      <c r="C348" s="286" t="s">
        <v>483</v>
      </c>
      <c r="D348" s="336">
        <v>5368.8901977400001</v>
      </c>
      <c r="E348" s="336">
        <v>2160.2013282749999</v>
      </c>
      <c r="F348" s="287">
        <v>68.75</v>
      </c>
      <c r="G348" s="336">
        <v>6854.1220000000003</v>
      </c>
      <c r="H348" s="288">
        <v>0.53689999999999993</v>
      </c>
      <c r="I348" s="336">
        <v>23</v>
      </c>
      <c r="J348" s="289">
        <v>24.360900000000001</v>
      </c>
      <c r="K348" s="289">
        <v>3.9414720000000001</v>
      </c>
      <c r="L348" s="336">
        <v>2821.2330000000002</v>
      </c>
      <c r="M348" s="292">
        <v>41.160000000000004</v>
      </c>
      <c r="N348" s="336">
        <v>8.9647919300000005</v>
      </c>
      <c r="O348" s="336">
        <v>-4.659077012</v>
      </c>
    </row>
    <row r="349" spans="1:16" s="40" customFormat="1">
      <c r="B349" s="291" t="s">
        <v>477</v>
      </c>
      <c r="C349" s="286" t="s">
        <v>484</v>
      </c>
      <c r="D349" s="336">
        <v>7202.809614666</v>
      </c>
      <c r="E349" s="336">
        <v>5575.4941568960003</v>
      </c>
      <c r="F349" s="287">
        <v>61.99</v>
      </c>
      <c r="G349" s="336">
        <v>10659.616</v>
      </c>
      <c r="H349" s="288">
        <v>1.2677</v>
      </c>
      <c r="I349" s="336">
        <v>19</v>
      </c>
      <c r="J349" s="289">
        <v>29.9404</v>
      </c>
      <c r="K349" s="289">
        <v>4.2686469999999996</v>
      </c>
      <c r="L349" s="336">
        <v>8794.5190000000002</v>
      </c>
      <c r="M349" s="292">
        <v>82.5</v>
      </c>
      <c r="N349" s="336">
        <v>40.860777163000002</v>
      </c>
      <c r="O349" s="336">
        <v>-46.841664381000001</v>
      </c>
    </row>
    <row r="350" spans="1:16" s="40" customFormat="1">
      <c r="B350" s="291" t="s">
        <v>477</v>
      </c>
      <c r="C350" s="286" t="s">
        <v>485</v>
      </c>
      <c r="D350" s="336">
        <v>7202.809614666</v>
      </c>
      <c r="E350" s="336">
        <v>5575.4941568960003</v>
      </c>
      <c r="F350" s="287">
        <v>61.99</v>
      </c>
      <c r="G350" s="336">
        <v>10659.616</v>
      </c>
      <c r="H350" s="288">
        <v>1.2677</v>
      </c>
      <c r="I350" s="336">
        <v>19</v>
      </c>
      <c r="J350" s="289">
        <v>29.9404</v>
      </c>
      <c r="K350" s="289">
        <v>4.2686469999999996</v>
      </c>
      <c r="L350" s="336">
        <v>8794.5190000000002</v>
      </c>
      <c r="M350" s="292">
        <v>82.5</v>
      </c>
      <c r="N350" s="336">
        <v>40.860777163000002</v>
      </c>
      <c r="O350" s="336">
        <v>-46.841664381000001</v>
      </c>
    </row>
    <row r="351" spans="1:16" s="40" customFormat="1">
      <c r="B351" s="291" t="s">
        <v>477</v>
      </c>
      <c r="C351" s="286" t="s">
        <v>486</v>
      </c>
      <c r="D351" s="336"/>
      <c r="E351" s="336"/>
      <c r="F351" s="287"/>
      <c r="G351" s="336"/>
      <c r="H351" s="288"/>
      <c r="I351" s="336"/>
      <c r="J351" s="289"/>
      <c r="K351" s="289"/>
      <c r="L351" s="336"/>
      <c r="M351" s="292"/>
      <c r="N351" s="336"/>
      <c r="O351" s="336"/>
    </row>
    <row r="352" spans="1:16" s="40" customFormat="1">
      <c r="B352" s="291" t="s">
        <v>477</v>
      </c>
      <c r="C352" s="286" t="s">
        <v>487</v>
      </c>
      <c r="D352" s="336">
        <v>202.65583400700001</v>
      </c>
      <c r="E352" s="336"/>
      <c r="F352" s="287"/>
      <c r="G352" s="336">
        <v>202.65600000000001</v>
      </c>
      <c r="H352" s="288">
        <v>2.6871999999999998</v>
      </c>
      <c r="I352" s="336">
        <v>15</v>
      </c>
      <c r="J352" s="289">
        <v>14.047899999999998</v>
      </c>
      <c r="K352" s="289">
        <v>2.2709899999999998</v>
      </c>
      <c r="L352" s="336">
        <v>81.635999999999996</v>
      </c>
      <c r="M352" s="292">
        <v>40.28</v>
      </c>
      <c r="N352" s="336">
        <v>0.76530768900000001</v>
      </c>
      <c r="O352" s="336">
        <v>-2.8830827E-2</v>
      </c>
    </row>
    <row r="353" spans="1:16" s="40" customFormat="1">
      <c r="B353" s="291" t="s">
        <v>477</v>
      </c>
      <c r="C353" s="286" t="s">
        <v>488</v>
      </c>
      <c r="D353" s="336">
        <v>202.64563400700001</v>
      </c>
      <c r="E353" s="336"/>
      <c r="F353" s="287"/>
      <c r="G353" s="336">
        <v>202.64599999999999</v>
      </c>
      <c r="H353" s="288">
        <v>2.6869000000000001</v>
      </c>
      <c r="I353" s="336">
        <v>14</v>
      </c>
      <c r="J353" s="289">
        <v>14.0471</v>
      </c>
      <c r="K353" s="289">
        <v>2.2710539999999999</v>
      </c>
      <c r="L353" s="336">
        <v>81.623999999999995</v>
      </c>
      <c r="M353" s="292">
        <v>40.270000000000003</v>
      </c>
      <c r="N353" s="336">
        <v>0.76505472900000004</v>
      </c>
      <c r="O353" s="336">
        <v>-2.8830827E-2</v>
      </c>
    </row>
    <row r="354" spans="1:16" s="40" customFormat="1">
      <c r="B354" s="291" t="s">
        <v>477</v>
      </c>
      <c r="C354" s="286" t="s">
        <v>489</v>
      </c>
      <c r="D354" s="336">
        <v>1.0200000000000001E-2</v>
      </c>
      <c r="E354" s="336"/>
      <c r="F354" s="287"/>
      <c r="G354" s="336">
        <v>0.01</v>
      </c>
      <c r="H354" s="288">
        <v>8</v>
      </c>
      <c r="I354" s="336">
        <v>1</v>
      </c>
      <c r="J354" s="289">
        <v>31</v>
      </c>
      <c r="K354" s="289">
        <v>1</v>
      </c>
      <c r="L354" s="336">
        <v>1.2E-2</v>
      </c>
      <c r="M354" s="292">
        <v>114.74</v>
      </c>
      <c r="N354" s="336">
        <v>2.5295999999999999E-4</v>
      </c>
      <c r="O354" s="336"/>
    </row>
    <row r="355" spans="1:16" s="40" customFormat="1">
      <c r="B355" s="291" t="s">
        <v>477</v>
      </c>
      <c r="C355" s="286" t="s">
        <v>490</v>
      </c>
      <c r="D355" s="336"/>
      <c r="E355" s="336"/>
      <c r="F355" s="287"/>
      <c r="G355" s="336"/>
      <c r="H355" s="288"/>
      <c r="I355" s="336"/>
      <c r="J355" s="289"/>
      <c r="K355" s="289"/>
      <c r="L355" s="336"/>
      <c r="M355" s="292"/>
      <c r="N355" s="336"/>
      <c r="O355" s="336"/>
    </row>
    <row r="356" spans="1:16" s="40" customFormat="1">
      <c r="B356" s="291" t="s">
        <v>477</v>
      </c>
      <c r="C356" s="286" t="s">
        <v>491</v>
      </c>
      <c r="D356" s="336"/>
      <c r="E356" s="336"/>
      <c r="F356" s="287"/>
      <c r="G356" s="336"/>
      <c r="H356" s="288"/>
      <c r="I356" s="336"/>
      <c r="J356" s="289"/>
      <c r="K356" s="289"/>
      <c r="L356" s="336"/>
      <c r="M356" s="292"/>
      <c r="N356" s="336"/>
      <c r="O356" s="336"/>
    </row>
    <row r="357" spans="1:16" s="40" customFormat="1">
      <c r="B357" s="291" t="s">
        <v>477</v>
      </c>
      <c r="C357" s="286" t="s">
        <v>492</v>
      </c>
      <c r="D357" s="336"/>
      <c r="E357" s="336"/>
      <c r="F357" s="287"/>
      <c r="G357" s="336"/>
      <c r="H357" s="288"/>
      <c r="I357" s="336"/>
      <c r="J357" s="289"/>
      <c r="K357" s="289"/>
      <c r="L357" s="336"/>
      <c r="M357" s="292"/>
      <c r="N357" s="336"/>
      <c r="O357" s="336"/>
    </row>
    <row r="358" spans="1:16" s="40" customFormat="1">
      <c r="B358" s="291" t="s">
        <v>477</v>
      </c>
      <c r="C358" s="286" t="s">
        <v>493</v>
      </c>
      <c r="D358" s="336"/>
      <c r="E358" s="336"/>
      <c r="F358" s="287"/>
      <c r="G358" s="336"/>
      <c r="H358" s="288"/>
      <c r="I358" s="336"/>
      <c r="J358" s="289"/>
      <c r="K358" s="289"/>
      <c r="L358" s="336"/>
      <c r="M358" s="292"/>
      <c r="N358" s="336"/>
      <c r="O358" s="336"/>
    </row>
    <row r="359" spans="1:16" s="40" customFormat="1">
      <c r="B359" s="285" t="s">
        <v>477</v>
      </c>
      <c r="C359" s="286" t="s">
        <v>494</v>
      </c>
      <c r="D359" s="336">
        <v>1.5975130000000001E-2</v>
      </c>
      <c r="E359" s="336"/>
      <c r="F359" s="287"/>
      <c r="G359" s="336">
        <v>1.6E-2</v>
      </c>
      <c r="H359" s="288">
        <v>100</v>
      </c>
      <c r="I359" s="336">
        <v>3</v>
      </c>
      <c r="J359" s="289">
        <v>26</v>
      </c>
      <c r="K359" s="289">
        <v>1</v>
      </c>
      <c r="L359" s="336">
        <v>5.1999999999999998E-2</v>
      </c>
      <c r="M359" s="292">
        <v>325</v>
      </c>
      <c r="N359" s="336"/>
      <c r="O359" s="336"/>
    </row>
    <row r="360" spans="1:16" s="40" customFormat="1" ht="12.75" customHeight="1">
      <c r="B360" s="825"/>
      <c r="C360" s="826" t="s">
        <v>495</v>
      </c>
      <c r="D360" s="337">
        <v>29698.838997381001</v>
      </c>
      <c r="E360" s="337">
        <v>14342.949561158001</v>
      </c>
      <c r="F360" s="320">
        <v>62.55</v>
      </c>
      <c r="G360" s="337">
        <v>38671.39</v>
      </c>
      <c r="H360" s="321">
        <v>0.59719999999999995</v>
      </c>
      <c r="I360" s="337">
        <v>108</v>
      </c>
      <c r="J360" s="297">
        <v>25.647599999999997</v>
      </c>
      <c r="K360" s="297">
        <v>3.9820030000000002</v>
      </c>
      <c r="L360" s="337">
        <v>17766.257000000001</v>
      </c>
      <c r="M360" s="322">
        <v>45.94</v>
      </c>
      <c r="N360" s="337">
        <v>64.025904492999999</v>
      </c>
      <c r="O360" s="337">
        <v>-58.516444106999998</v>
      </c>
    </row>
    <row r="361" spans="1:16">
      <c r="D361" s="9"/>
      <c r="E361" s="9"/>
      <c r="F361" s="9"/>
      <c r="G361" s="9"/>
      <c r="H361" s="9"/>
      <c r="I361" s="9"/>
      <c r="J361" s="9"/>
      <c r="K361" s="9"/>
      <c r="L361" s="9"/>
      <c r="M361" s="9"/>
      <c r="N361" s="9"/>
      <c r="O361" s="9"/>
    </row>
    <row r="362" spans="1:16" s="217" customFormat="1" ht="84" customHeight="1">
      <c r="A362" s="177"/>
      <c r="B362" s="821" t="s">
        <v>417</v>
      </c>
      <c r="C362" s="822" t="s">
        <v>463</v>
      </c>
      <c r="D362" s="822" t="s">
        <v>464</v>
      </c>
      <c r="E362" s="822" t="s">
        <v>465</v>
      </c>
      <c r="F362" s="822" t="s">
        <v>466</v>
      </c>
      <c r="G362" s="822" t="s">
        <v>467</v>
      </c>
      <c r="H362" s="822" t="s">
        <v>468</v>
      </c>
      <c r="I362" s="822" t="s">
        <v>469</v>
      </c>
      <c r="J362" s="822" t="s">
        <v>470</v>
      </c>
      <c r="K362" s="822" t="s">
        <v>471</v>
      </c>
      <c r="L362" s="822" t="s">
        <v>472</v>
      </c>
      <c r="M362" s="822" t="s">
        <v>473</v>
      </c>
      <c r="N362" s="822" t="s">
        <v>474</v>
      </c>
      <c r="O362" s="822" t="s">
        <v>475</v>
      </c>
      <c r="P362" s="40"/>
    </row>
    <row r="363" spans="1:16" s="13" customFormat="1">
      <c r="A363" s="9"/>
      <c r="B363" s="260" t="s">
        <v>289</v>
      </c>
      <c r="C363" s="319" t="s">
        <v>160</v>
      </c>
      <c r="D363" s="319" t="s">
        <v>161</v>
      </c>
      <c r="E363" s="319" t="s">
        <v>162</v>
      </c>
      <c r="F363" s="319" t="s">
        <v>163</v>
      </c>
      <c r="G363" s="319" t="s">
        <v>164</v>
      </c>
      <c r="H363" s="319" t="s">
        <v>231</v>
      </c>
      <c r="I363" s="319" t="s">
        <v>232</v>
      </c>
      <c r="J363" s="319" t="s">
        <v>233</v>
      </c>
      <c r="K363" s="319" t="s">
        <v>234</v>
      </c>
      <c r="L363" s="319" t="s">
        <v>318</v>
      </c>
      <c r="M363" s="319" t="s">
        <v>235</v>
      </c>
      <c r="N363" s="319" t="s">
        <v>236</v>
      </c>
      <c r="O363" s="319" t="s">
        <v>237</v>
      </c>
      <c r="P363" s="40"/>
    </row>
    <row r="364" spans="1:16" s="40" customFormat="1" ht="19.5" customHeight="1">
      <c r="B364" s="284" t="s">
        <v>441</v>
      </c>
      <c r="C364" s="285" t="s">
        <v>477</v>
      </c>
      <c r="D364" s="286"/>
      <c r="E364" s="286"/>
      <c r="F364" s="286"/>
      <c r="G364" s="286"/>
      <c r="H364" s="286"/>
      <c r="I364" s="286"/>
      <c r="J364" s="286"/>
      <c r="K364" s="286"/>
      <c r="L364" s="286"/>
      <c r="M364" s="286"/>
      <c r="N364" s="286"/>
      <c r="O364" s="286"/>
    </row>
    <row r="365" spans="1:16" s="40" customFormat="1">
      <c r="B365" s="824" t="s">
        <v>477</v>
      </c>
      <c r="C365" s="286" t="s">
        <v>478</v>
      </c>
      <c r="D365" s="336">
        <v>89669.258946410002</v>
      </c>
      <c r="E365" s="336">
        <v>50892.700428709999</v>
      </c>
      <c r="F365" s="287">
        <v>57.87</v>
      </c>
      <c r="G365" s="336">
        <v>111820.527</v>
      </c>
      <c r="H365" s="288">
        <v>6.4299999999999996E-2</v>
      </c>
      <c r="I365" s="336">
        <v>1889</v>
      </c>
      <c r="J365" s="289">
        <v>39.191199999999995</v>
      </c>
      <c r="K365" s="289">
        <v>1.525142</v>
      </c>
      <c r="L365" s="336">
        <v>20756.357</v>
      </c>
      <c r="M365" s="292">
        <v>18.559999999999999</v>
      </c>
      <c r="N365" s="336">
        <v>28.524275410000001</v>
      </c>
      <c r="O365" s="336">
        <v>-45.643394942999997</v>
      </c>
    </row>
    <row r="366" spans="1:16" s="40" customFormat="1">
      <c r="B366" s="291" t="s">
        <v>477</v>
      </c>
      <c r="C366" s="286" t="s">
        <v>479</v>
      </c>
      <c r="D366" s="336">
        <v>79145.747090621997</v>
      </c>
      <c r="E366" s="336">
        <v>40617.982221024999</v>
      </c>
      <c r="F366" s="287">
        <v>57.02</v>
      </c>
      <c r="G366" s="336">
        <v>95004.88</v>
      </c>
      <c r="H366" s="288">
        <v>5.3899999999999997E-2</v>
      </c>
      <c r="I366" s="336">
        <v>1657</v>
      </c>
      <c r="J366" s="289">
        <v>39.3658</v>
      </c>
      <c r="K366" s="289">
        <v>1.5380940000000001</v>
      </c>
      <c r="L366" s="336">
        <v>16042.120999999999</v>
      </c>
      <c r="M366" s="292">
        <v>16.88</v>
      </c>
      <c r="N366" s="336">
        <v>20.523965977</v>
      </c>
      <c r="O366" s="336">
        <v>-44.038656369000002</v>
      </c>
    </row>
    <row r="367" spans="1:16" s="40" customFormat="1">
      <c r="B367" s="291" t="s">
        <v>477</v>
      </c>
      <c r="C367" s="286" t="s">
        <v>480</v>
      </c>
      <c r="D367" s="336">
        <v>10523.511855788</v>
      </c>
      <c r="E367" s="336">
        <v>10274.718207685</v>
      </c>
      <c r="F367" s="287">
        <v>61.23</v>
      </c>
      <c r="G367" s="336">
        <v>16815.647000000001</v>
      </c>
      <c r="H367" s="288">
        <v>0.12279999999999999</v>
      </c>
      <c r="I367" s="336">
        <v>232</v>
      </c>
      <c r="J367" s="289">
        <v>38.204300000000003</v>
      </c>
      <c r="K367" s="289">
        <v>1.4519679999999999</v>
      </c>
      <c r="L367" s="336">
        <v>4714.2359999999999</v>
      </c>
      <c r="M367" s="292">
        <v>28.03</v>
      </c>
      <c r="N367" s="336">
        <v>8.000309433</v>
      </c>
      <c r="O367" s="336">
        <v>-1.604738574</v>
      </c>
    </row>
    <row r="368" spans="1:16" s="40" customFormat="1">
      <c r="B368" s="291" t="s">
        <v>477</v>
      </c>
      <c r="C368" s="286" t="s">
        <v>481</v>
      </c>
      <c r="D368" s="336">
        <v>12551.960633275999</v>
      </c>
      <c r="E368" s="336">
        <v>9809.7359130000004</v>
      </c>
      <c r="F368" s="287">
        <v>30.61</v>
      </c>
      <c r="G368" s="336">
        <v>15570.748</v>
      </c>
      <c r="H368" s="288">
        <v>0.20960000000000001</v>
      </c>
      <c r="I368" s="336">
        <v>2349</v>
      </c>
      <c r="J368" s="289">
        <v>35.665100000000002</v>
      </c>
      <c r="K368" s="289">
        <v>1.1223380000000001</v>
      </c>
      <c r="L368" s="336">
        <v>4605.2139999999999</v>
      </c>
      <c r="M368" s="292">
        <v>29.57</v>
      </c>
      <c r="N368" s="336">
        <v>11.657154415999999</v>
      </c>
      <c r="O368" s="336">
        <v>-20.354349172999999</v>
      </c>
    </row>
    <row r="369" spans="1:16" s="40" customFormat="1">
      <c r="B369" s="291" t="s">
        <v>477</v>
      </c>
      <c r="C369" s="286" t="s">
        <v>482</v>
      </c>
      <c r="D369" s="336">
        <v>3567.5271855410001</v>
      </c>
      <c r="E369" s="336">
        <v>2151.9513589140001</v>
      </c>
      <c r="F369" s="287">
        <v>43.519999999999996</v>
      </c>
      <c r="G369" s="336">
        <v>4504.17</v>
      </c>
      <c r="H369" s="288">
        <v>0.3755</v>
      </c>
      <c r="I369" s="336">
        <v>352</v>
      </c>
      <c r="J369" s="289">
        <v>37.901200000000003</v>
      </c>
      <c r="K369" s="289">
        <v>1.250793</v>
      </c>
      <c r="L369" s="336">
        <v>2082.5410000000002</v>
      </c>
      <c r="M369" s="292">
        <v>46.23</v>
      </c>
      <c r="N369" s="336">
        <v>6.5444181260000001</v>
      </c>
      <c r="O369" s="336">
        <v>-1.2627535030000001</v>
      </c>
    </row>
    <row r="370" spans="1:16" s="40" customFormat="1">
      <c r="B370" s="291" t="s">
        <v>477</v>
      </c>
      <c r="C370" s="286" t="s">
        <v>483</v>
      </c>
      <c r="D370" s="336">
        <v>13.100450291</v>
      </c>
      <c r="E370" s="336">
        <v>2.44667323</v>
      </c>
      <c r="F370" s="287">
        <v>59.79</v>
      </c>
      <c r="G370" s="336">
        <v>14.563000000000001</v>
      </c>
      <c r="H370" s="288">
        <v>0.64989999999999992</v>
      </c>
      <c r="I370" s="336">
        <v>7</v>
      </c>
      <c r="J370" s="289">
        <v>34.564299999999996</v>
      </c>
      <c r="K370" s="289">
        <v>1.7683979999999999</v>
      </c>
      <c r="L370" s="336">
        <v>8.2880000000000003</v>
      </c>
      <c r="M370" s="292">
        <v>56.899999999999991</v>
      </c>
      <c r="N370" s="336">
        <v>3.2719201000000003E-2</v>
      </c>
      <c r="O370" s="336">
        <v>-4.5953920000000002E-3</v>
      </c>
    </row>
    <row r="371" spans="1:16" s="40" customFormat="1">
      <c r="B371" s="291" t="s">
        <v>477</v>
      </c>
      <c r="C371" s="286" t="s">
        <v>484</v>
      </c>
      <c r="D371" s="336">
        <v>2795.0655155029999</v>
      </c>
      <c r="E371" s="336">
        <v>914.26667603199996</v>
      </c>
      <c r="F371" s="287">
        <v>10.280000000000001</v>
      </c>
      <c r="G371" s="336">
        <v>2625.203</v>
      </c>
      <c r="H371" s="288">
        <v>1.1293</v>
      </c>
      <c r="I371" s="336">
        <v>188</v>
      </c>
      <c r="J371" s="289">
        <v>36.636800000000001</v>
      </c>
      <c r="K371" s="289">
        <v>1.380007</v>
      </c>
      <c r="L371" s="336">
        <v>2321.21</v>
      </c>
      <c r="M371" s="292">
        <v>88.42</v>
      </c>
      <c r="N371" s="336">
        <v>11.540091347000001</v>
      </c>
      <c r="O371" s="336">
        <v>-0.28437213300000003</v>
      </c>
    </row>
    <row r="372" spans="1:16" s="40" customFormat="1">
      <c r="B372" s="291" t="s">
        <v>477</v>
      </c>
      <c r="C372" s="286" t="s">
        <v>485</v>
      </c>
      <c r="D372" s="336">
        <v>2118.61707699</v>
      </c>
      <c r="E372" s="336">
        <v>615.61205419800001</v>
      </c>
      <c r="F372" s="287">
        <v>10.5</v>
      </c>
      <c r="G372" s="336">
        <v>2183.3119999999999</v>
      </c>
      <c r="H372" s="288">
        <v>0.99360000000000004</v>
      </c>
      <c r="I372" s="336">
        <v>135</v>
      </c>
      <c r="J372" s="289">
        <v>32.943399999999997</v>
      </c>
      <c r="K372" s="289">
        <v>1.497954</v>
      </c>
      <c r="L372" s="336">
        <v>1680.643</v>
      </c>
      <c r="M372" s="292">
        <v>76.97</v>
      </c>
      <c r="N372" s="336">
        <v>7.174405621</v>
      </c>
      <c r="O372" s="336">
        <v>-0.17812697599999999</v>
      </c>
    </row>
    <row r="373" spans="1:16" s="40" customFormat="1">
      <c r="B373" s="291" t="s">
        <v>477</v>
      </c>
      <c r="C373" s="286" t="s">
        <v>486</v>
      </c>
      <c r="D373" s="336">
        <v>676.44843851300004</v>
      </c>
      <c r="E373" s="336">
        <v>298.65462183400001</v>
      </c>
      <c r="F373" s="287">
        <v>9.81</v>
      </c>
      <c r="G373" s="336">
        <v>441.892</v>
      </c>
      <c r="H373" s="288">
        <v>1.7999999999999998</v>
      </c>
      <c r="I373" s="336">
        <v>53</v>
      </c>
      <c r="J373" s="289">
        <v>54.8855</v>
      </c>
      <c r="K373" s="289">
        <v>0.79725100000000004</v>
      </c>
      <c r="L373" s="336">
        <v>640.56799999999998</v>
      </c>
      <c r="M373" s="292">
        <v>144.96</v>
      </c>
      <c r="N373" s="336">
        <v>4.3656857259999997</v>
      </c>
      <c r="O373" s="336">
        <v>-0.10624515700000001</v>
      </c>
    </row>
    <row r="374" spans="1:16" s="40" customFormat="1">
      <c r="B374" s="291" t="s">
        <v>477</v>
      </c>
      <c r="C374" s="286" t="s">
        <v>487</v>
      </c>
      <c r="D374" s="336">
        <v>2169.1587192830002</v>
      </c>
      <c r="E374" s="336">
        <v>2739.830696045</v>
      </c>
      <c r="F374" s="287">
        <v>8.9</v>
      </c>
      <c r="G374" s="336">
        <v>1849.4390000000001</v>
      </c>
      <c r="H374" s="288">
        <v>6.930699999999999</v>
      </c>
      <c r="I374" s="336">
        <v>166</v>
      </c>
      <c r="J374" s="289">
        <v>54.779900000000005</v>
      </c>
      <c r="K374" s="289">
        <v>0.56773700000000005</v>
      </c>
      <c r="L374" s="336">
        <v>4068.1869999999999</v>
      </c>
      <c r="M374" s="292">
        <v>219.96000000000004</v>
      </c>
      <c r="N374" s="336">
        <v>69.980139925000003</v>
      </c>
      <c r="O374" s="336">
        <v>-2.1813570699999998</v>
      </c>
    </row>
    <row r="375" spans="1:16" s="40" customFormat="1">
      <c r="B375" s="291" t="s">
        <v>477</v>
      </c>
      <c r="C375" s="286" t="s">
        <v>488</v>
      </c>
      <c r="D375" s="336">
        <v>510.01021701899998</v>
      </c>
      <c r="E375" s="336">
        <v>580.52768462999995</v>
      </c>
      <c r="F375" s="287">
        <v>10.51</v>
      </c>
      <c r="G375" s="336">
        <v>459.86099999999999</v>
      </c>
      <c r="H375" s="288">
        <v>3.6997</v>
      </c>
      <c r="I375" s="336">
        <v>65</v>
      </c>
      <c r="J375" s="289">
        <v>55.978499999999997</v>
      </c>
      <c r="K375" s="289">
        <v>0.55338799999999999</v>
      </c>
      <c r="L375" s="336">
        <v>827.91200000000003</v>
      </c>
      <c r="M375" s="292">
        <v>180.03</v>
      </c>
      <c r="N375" s="336">
        <v>9.5242728549999995</v>
      </c>
      <c r="O375" s="336">
        <v>-0.38079523199999998</v>
      </c>
    </row>
    <row r="376" spans="1:16" s="40" customFormat="1">
      <c r="B376" s="291" t="s">
        <v>477</v>
      </c>
      <c r="C376" s="286" t="s">
        <v>489</v>
      </c>
      <c r="D376" s="336">
        <v>1659.1485022639999</v>
      </c>
      <c r="E376" s="336">
        <v>2159.3030114150001</v>
      </c>
      <c r="F376" s="287">
        <v>8.4699999999999989</v>
      </c>
      <c r="G376" s="336">
        <v>1389.578</v>
      </c>
      <c r="H376" s="288">
        <v>8</v>
      </c>
      <c r="I376" s="336">
        <v>101</v>
      </c>
      <c r="J376" s="289">
        <v>54.383299999999998</v>
      </c>
      <c r="K376" s="289">
        <v>0.57248600000000005</v>
      </c>
      <c r="L376" s="336">
        <v>3240.2750000000001</v>
      </c>
      <c r="M376" s="292">
        <v>233.17999999999998</v>
      </c>
      <c r="N376" s="336">
        <v>60.455867069999996</v>
      </c>
      <c r="O376" s="336">
        <v>-1.8005618379999999</v>
      </c>
    </row>
    <row r="377" spans="1:16" s="40" customFormat="1">
      <c r="B377" s="291" t="s">
        <v>477</v>
      </c>
      <c r="C377" s="286" t="s">
        <v>490</v>
      </c>
      <c r="D377" s="336">
        <v>372.74011168700002</v>
      </c>
      <c r="E377" s="336">
        <v>1054.299087973</v>
      </c>
      <c r="F377" s="287">
        <v>8.5</v>
      </c>
      <c r="G377" s="336">
        <v>302.452</v>
      </c>
      <c r="H377" s="288">
        <v>13.232099999999999</v>
      </c>
      <c r="I377" s="336">
        <v>160</v>
      </c>
      <c r="J377" s="289">
        <v>55.209200000000003</v>
      </c>
      <c r="K377" s="289">
        <v>0.42059800000000003</v>
      </c>
      <c r="L377" s="336">
        <v>845.52</v>
      </c>
      <c r="M377" s="292">
        <v>279.55</v>
      </c>
      <c r="N377" s="336">
        <v>22.025424278999999</v>
      </c>
      <c r="O377" s="336">
        <v>-0.80296412900000003</v>
      </c>
    </row>
    <row r="378" spans="1:16" s="40" customFormat="1">
      <c r="B378" s="291" t="s">
        <v>477</v>
      </c>
      <c r="C378" s="286" t="s">
        <v>491</v>
      </c>
      <c r="D378" s="336">
        <v>355.53356112699998</v>
      </c>
      <c r="E378" s="336">
        <v>589.64574277300005</v>
      </c>
      <c r="F378" s="287">
        <v>7.5</v>
      </c>
      <c r="G378" s="336">
        <v>242.62100000000001</v>
      </c>
      <c r="H378" s="288">
        <v>11.3149</v>
      </c>
      <c r="I378" s="336">
        <v>84</v>
      </c>
      <c r="J378" s="289">
        <v>55.518900000000002</v>
      </c>
      <c r="K378" s="289">
        <v>0.36516999999999999</v>
      </c>
      <c r="L378" s="336">
        <v>654.28200000000004</v>
      </c>
      <c r="M378" s="292">
        <v>269.66999999999996</v>
      </c>
      <c r="N378" s="336">
        <v>15.244347628</v>
      </c>
      <c r="O378" s="336">
        <v>-0.43055054999999998</v>
      </c>
    </row>
    <row r="379" spans="1:16" s="40" customFormat="1">
      <c r="B379" s="291" t="s">
        <v>477</v>
      </c>
      <c r="C379" s="286" t="s">
        <v>492</v>
      </c>
      <c r="D379" s="336">
        <v>17.20655056</v>
      </c>
      <c r="E379" s="336">
        <v>464.65334519999999</v>
      </c>
      <c r="F379" s="287">
        <v>9.75</v>
      </c>
      <c r="G379" s="336">
        <v>59.83</v>
      </c>
      <c r="H379" s="288">
        <v>21.006499999999999</v>
      </c>
      <c r="I379" s="336">
        <v>76</v>
      </c>
      <c r="J379" s="289">
        <v>53.953399999999995</v>
      </c>
      <c r="K379" s="289">
        <v>0.64537</v>
      </c>
      <c r="L379" s="336">
        <v>191.238</v>
      </c>
      <c r="M379" s="292">
        <v>319.63</v>
      </c>
      <c r="N379" s="336">
        <v>6.7810766510000002</v>
      </c>
      <c r="O379" s="336">
        <v>-0.37241357899999999</v>
      </c>
    </row>
    <row r="380" spans="1:16" s="40" customFormat="1">
      <c r="B380" s="291" t="s">
        <v>477</v>
      </c>
      <c r="C380" s="286" t="s">
        <v>493</v>
      </c>
      <c r="D380" s="336"/>
      <c r="E380" s="336"/>
      <c r="F380" s="287"/>
      <c r="G380" s="336"/>
      <c r="H380" s="288"/>
      <c r="I380" s="336"/>
      <c r="J380" s="289"/>
      <c r="K380" s="289"/>
      <c r="L380" s="336"/>
      <c r="M380" s="292"/>
      <c r="N380" s="336"/>
      <c r="O380" s="336"/>
    </row>
    <row r="381" spans="1:16" s="40" customFormat="1">
      <c r="B381" s="285" t="s">
        <v>477</v>
      </c>
      <c r="C381" s="286" t="s">
        <v>494</v>
      </c>
      <c r="D381" s="336">
        <v>8.2086181010000008</v>
      </c>
      <c r="E381" s="336">
        <v>67.672933248000007</v>
      </c>
      <c r="F381" s="287">
        <v>10</v>
      </c>
      <c r="G381" s="336">
        <v>14.976000000000001</v>
      </c>
      <c r="H381" s="288">
        <v>100</v>
      </c>
      <c r="I381" s="336">
        <v>29</v>
      </c>
      <c r="J381" s="289">
        <v>8.2706</v>
      </c>
      <c r="K381" s="289">
        <v>1.6889289999999999</v>
      </c>
      <c r="L381" s="336">
        <v>15.483000000000001</v>
      </c>
      <c r="M381" s="292">
        <v>103.38000000000001</v>
      </c>
      <c r="N381" s="336">
        <v>25.066877996999999</v>
      </c>
      <c r="O381" s="336">
        <v>-25.066884625</v>
      </c>
    </row>
    <row r="382" spans="1:16" s="40" customFormat="1" ht="12.75" customHeight="1">
      <c r="B382" s="825"/>
      <c r="C382" s="826" t="s">
        <v>495</v>
      </c>
      <c r="D382" s="337">
        <v>111147.020180092</v>
      </c>
      <c r="E382" s="337">
        <v>67632.903767152005</v>
      </c>
      <c r="F382" s="320">
        <v>50.01</v>
      </c>
      <c r="G382" s="337">
        <v>136702.079</v>
      </c>
      <c r="H382" s="321">
        <v>0.24459999999999998</v>
      </c>
      <c r="I382" s="337">
        <v>5140</v>
      </c>
      <c r="J382" s="297">
        <v>38.940399999999997</v>
      </c>
      <c r="K382" s="297">
        <v>1.452083</v>
      </c>
      <c r="L382" s="337">
        <v>34702.800000000003</v>
      </c>
      <c r="M382" s="322">
        <v>25.380000000000003</v>
      </c>
      <c r="N382" s="337">
        <v>175.37110070099999</v>
      </c>
      <c r="O382" s="337">
        <v>-95.600670968000003</v>
      </c>
    </row>
    <row r="383" spans="1:16">
      <c r="D383" s="9"/>
      <c r="E383" s="9"/>
      <c r="F383" s="9"/>
      <c r="G383" s="9"/>
      <c r="H383" s="9"/>
      <c r="I383" s="9"/>
      <c r="J383" s="9"/>
      <c r="K383" s="9"/>
      <c r="L383" s="9"/>
      <c r="M383" s="9"/>
      <c r="N383" s="9"/>
      <c r="O383" s="9"/>
    </row>
    <row r="384" spans="1:16" s="217" customFormat="1" ht="84" customHeight="1">
      <c r="A384" s="177"/>
      <c r="B384" s="821" t="s">
        <v>417</v>
      </c>
      <c r="C384" s="822" t="s">
        <v>463</v>
      </c>
      <c r="D384" s="822" t="s">
        <v>464</v>
      </c>
      <c r="E384" s="822" t="s">
        <v>465</v>
      </c>
      <c r="F384" s="822" t="s">
        <v>466</v>
      </c>
      <c r="G384" s="822" t="s">
        <v>467</v>
      </c>
      <c r="H384" s="822" t="s">
        <v>468</v>
      </c>
      <c r="I384" s="822" t="s">
        <v>469</v>
      </c>
      <c r="J384" s="822" t="s">
        <v>470</v>
      </c>
      <c r="K384" s="822" t="s">
        <v>471</v>
      </c>
      <c r="L384" s="822" t="s">
        <v>472</v>
      </c>
      <c r="M384" s="822" t="s">
        <v>473</v>
      </c>
      <c r="N384" s="822" t="s">
        <v>474</v>
      </c>
      <c r="O384" s="822" t="s">
        <v>475</v>
      </c>
      <c r="P384" s="40"/>
    </row>
    <row r="385" spans="1:16" s="13" customFormat="1">
      <c r="A385" s="9"/>
      <c r="B385" s="260" t="s">
        <v>289</v>
      </c>
      <c r="C385" s="319" t="s">
        <v>160</v>
      </c>
      <c r="D385" s="319" t="s">
        <v>161</v>
      </c>
      <c r="E385" s="319" t="s">
        <v>162</v>
      </c>
      <c r="F385" s="319" t="s">
        <v>163</v>
      </c>
      <c r="G385" s="319" t="s">
        <v>164</v>
      </c>
      <c r="H385" s="319" t="s">
        <v>231</v>
      </c>
      <c r="I385" s="319" t="s">
        <v>232</v>
      </c>
      <c r="J385" s="319" t="s">
        <v>233</v>
      </c>
      <c r="K385" s="319" t="s">
        <v>234</v>
      </c>
      <c r="L385" s="319" t="s">
        <v>318</v>
      </c>
      <c r="M385" s="319" t="s">
        <v>235</v>
      </c>
      <c r="N385" s="319" t="s">
        <v>236</v>
      </c>
      <c r="O385" s="319" t="s">
        <v>237</v>
      </c>
      <c r="P385" s="40"/>
    </row>
    <row r="386" spans="1:16" s="40" customFormat="1" ht="29.25" customHeight="1">
      <c r="B386" s="284" t="s">
        <v>498</v>
      </c>
      <c r="C386" s="285" t="s">
        <v>477</v>
      </c>
      <c r="D386" s="286"/>
      <c r="E386" s="286"/>
      <c r="F386" s="286"/>
      <c r="G386" s="286"/>
      <c r="H386" s="286"/>
      <c r="I386" s="286"/>
      <c r="J386" s="286"/>
      <c r="K386" s="286"/>
      <c r="L386" s="286"/>
      <c r="M386" s="286"/>
      <c r="N386" s="286"/>
      <c r="O386" s="286"/>
    </row>
    <row r="387" spans="1:16" s="40" customFormat="1">
      <c r="B387" s="824" t="s">
        <v>477</v>
      </c>
      <c r="C387" s="286" t="s">
        <v>478</v>
      </c>
      <c r="D387" s="336">
        <v>219397.36858536</v>
      </c>
      <c r="E387" s="336">
        <v>5885.954953943</v>
      </c>
      <c r="F387" s="287">
        <v>59.5</v>
      </c>
      <c r="G387" s="336">
        <v>222899.79399999999</v>
      </c>
      <c r="H387" s="288">
        <v>9.169999999999999E-2</v>
      </c>
      <c r="I387" s="336">
        <v>314826</v>
      </c>
      <c r="J387" s="289">
        <v>6.5848000000000004</v>
      </c>
      <c r="K387" s="289"/>
      <c r="L387" s="336">
        <v>3457.91</v>
      </c>
      <c r="M387" s="292">
        <v>1.55</v>
      </c>
      <c r="N387" s="336">
        <v>13.463014812999999</v>
      </c>
      <c r="O387" s="336">
        <v>-4.574586364</v>
      </c>
    </row>
    <row r="388" spans="1:16" s="40" customFormat="1">
      <c r="B388" s="291" t="s">
        <v>477</v>
      </c>
      <c r="C388" s="286" t="s">
        <v>479</v>
      </c>
      <c r="D388" s="336">
        <v>219397.36858536</v>
      </c>
      <c r="E388" s="336">
        <v>5885.954953943</v>
      </c>
      <c r="F388" s="287">
        <v>59.5</v>
      </c>
      <c r="G388" s="336">
        <v>222899.79399999999</v>
      </c>
      <c r="H388" s="288">
        <v>9.169999999999999E-2</v>
      </c>
      <c r="I388" s="336">
        <v>314826</v>
      </c>
      <c r="J388" s="289">
        <v>6.5848000000000004</v>
      </c>
      <c r="K388" s="289"/>
      <c r="L388" s="336">
        <v>3457.91</v>
      </c>
      <c r="M388" s="292">
        <v>1.55</v>
      </c>
      <c r="N388" s="336">
        <v>13.463014812999999</v>
      </c>
      <c r="O388" s="336">
        <v>-4.574586364</v>
      </c>
    </row>
    <row r="389" spans="1:16" s="40" customFormat="1">
      <c r="B389" s="291" t="s">
        <v>477</v>
      </c>
      <c r="C389" s="286" t="s">
        <v>480</v>
      </c>
      <c r="D389" s="336"/>
      <c r="E389" s="336"/>
      <c r="F389" s="287"/>
      <c r="G389" s="336"/>
      <c r="H389" s="288"/>
      <c r="I389" s="336"/>
      <c r="J389" s="289"/>
      <c r="K389" s="289"/>
      <c r="L389" s="336"/>
      <c r="M389" s="292"/>
      <c r="N389" s="336"/>
      <c r="O389" s="336"/>
    </row>
    <row r="390" spans="1:16" s="40" customFormat="1">
      <c r="B390" s="291" t="s">
        <v>477</v>
      </c>
      <c r="C390" s="286" t="s">
        <v>481</v>
      </c>
      <c r="D390" s="336">
        <v>202943.129717448</v>
      </c>
      <c r="E390" s="336">
        <v>11540.097500053</v>
      </c>
      <c r="F390" s="287">
        <v>56.24</v>
      </c>
      <c r="G390" s="336">
        <v>209443.08199999999</v>
      </c>
      <c r="H390" s="288">
        <v>0.15859999999999999</v>
      </c>
      <c r="I390" s="336">
        <v>279048</v>
      </c>
      <c r="J390" s="289">
        <v>10.0458</v>
      </c>
      <c r="K390" s="289"/>
      <c r="L390" s="336">
        <v>7525.6549999999997</v>
      </c>
      <c r="M390" s="292">
        <v>3.5900000000000003</v>
      </c>
      <c r="N390" s="336">
        <v>33.380231803000001</v>
      </c>
      <c r="O390" s="336">
        <v>-9.3326958579999992</v>
      </c>
    </row>
    <row r="391" spans="1:16" s="40" customFormat="1">
      <c r="B391" s="291" t="s">
        <v>477</v>
      </c>
      <c r="C391" s="286" t="s">
        <v>482</v>
      </c>
      <c r="D391" s="336">
        <v>127922.738522106</v>
      </c>
      <c r="E391" s="336">
        <v>30133.877026416001</v>
      </c>
      <c r="F391" s="287">
        <v>52.05</v>
      </c>
      <c r="G391" s="336">
        <v>143613.245</v>
      </c>
      <c r="H391" s="288">
        <v>0.30249999999999999</v>
      </c>
      <c r="I391" s="336">
        <v>212964</v>
      </c>
      <c r="J391" s="289">
        <v>15.2363</v>
      </c>
      <c r="K391" s="289"/>
      <c r="L391" s="336">
        <v>12661.606</v>
      </c>
      <c r="M391" s="292">
        <v>8.81</v>
      </c>
      <c r="N391" s="336">
        <v>66.686894116000005</v>
      </c>
      <c r="O391" s="336">
        <v>-38.601391929000002</v>
      </c>
    </row>
    <row r="392" spans="1:16" s="40" customFormat="1">
      <c r="B392" s="291" t="s">
        <v>477</v>
      </c>
      <c r="C392" s="286" t="s">
        <v>483</v>
      </c>
      <c r="D392" s="336">
        <v>33611.098801113003</v>
      </c>
      <c r="E392" s="336">
        <v>8278.4577552070004</v>
      </c>
      <c r="F392" s="287">
        <v>52.93</v>
      </c>
      <c r="G392" s="336">
        <v>37996.701999999997</v>
      </c>
      <c r="H392" s="288">
        <v>0.66160000000000008</v>
      </c>
      <c r="I392" s="336">
        <v>54685</v>
      </c>
      <c r="J392" s="289">
        <v>14.956099999999999</v>
      </c>
      <c r="K392" s="289"/>
      <c r="L392" s="336">
        <v>5722.5010000000002</v>
      </c>
      <c r="M392" s="292">
        <v>15.06</v>
      </c>
      <c r="N392" s="336">
        <v>37.762118766999997</v>
      </c>
      <c r="O392" s="336">
        <v>-15.059838082000001</v>
      </c>
    </row>
    <row r="393" spans="1:16" s="40" customFormat="1">
      <c r="B393" s="291" t="s">
        <v>477</v>
      </c>
      <c r="C393" s="286" t="s">
        <v>484</v>
      </c>
      <c r="D393" s="336">
        <v>21027.396718519001</v>
      </c>
      <c r="E393" s="336">
        <v>2480.4545869789999</v>
      </c>
      <c r="F393" s="287">
        <v>79.510000000000005</v>
      </c>
      <c r="G393" s="336">
        <v>23002.228999999999</v>
      </c>
      <c r="H393" s="288">
        <v>1.3184</v>
      </c>
      <c r="I393" s="336">
        <v>26573</v>
      </c>
      <c r="J393" s="289">
        <v>14.6654</v>
      </c>
      <c r="K393" s="289"/>
      <c r="L393" s="336">
        <v>5270.0789999999997</v>
      </c>
      <c r="M393" s="292">
        <v>22.91</v>
      </c>
      <c r="N393" s="336">
        <v>43.657400228</v>
      </c>
      <c r="O393" s="336">
        <v>-30.293283840000001</v>
      </c>
    </row>
    <row r="394" spans="1:16" s="40" customFormat="1">
      <c r="B394" s="291" t="s">
        <v>477</v>
      </c>
      <c r="C394" s="286" t="s">
        <v>485</v>
      </c>
      <c r="D394" s="336">
        <v>20760.241392161999</v>
      </c>
      <c r="E394" s="336">
        <v>2446.6995891490001</v>
      </c>
      <c r="F394" s="287">
        <v>79.23</v>
      </c>
      <c r="G394" s="336">
        <v>22701.319</v>
      </c>
      <c r="H394" s="288">
        <v>1.3093000000000001</v>
      </c>
      <c r="I394" s="336">
        <v>26028</v>
      </c>
      <c r="J394" s="289">
        <v>14.666799999999999</v>
      </c>
      <c r="K394" s="289"/>
      <c r="L394" s="336">
        <v>5179.3450000000003</v>
      </c>
      <c r="M394" s="292">
        <v>22.81</v>
      </c>
      <c r="N394" s="336">
        <v>42.781325316</v>
      </c>
      <c r="O394" s="336">
        <v>-27.941509356000001</v>
      </c>
    </row>
    <row r="395" spans="1:16" s="40" customFormat="1">
      <c r="B395" s="291" t="s">
        <v>477</v>
      </c>
      <c r="C395" s="286" t="s">
        <v>486</v>
      </c>
      <c r="D395" s="336">
        <v>267.15532635699998</v>
      </c>
      <c r="E395" s="336">
        <v>33.754997830000001</v>
      </c>
      <c r="F395" s="287">
        <v>100</v>
      </c>
      <c r="G395" s="336">
        <v>300.91000000000003</v>
      </c>
      <c r="H395" s="288">
        <v>2</v>
      </c>
      <c r="I395" s="336">
        <v>545</v>
      </c>
      <c r="J395" s="289">
        <v>14.557</v>
      </c>
      <c r="K395" s="289"/>
      <c r="L395" s="336">
        <v>90.734999999999999</v>
      </c>
      <c r="M395" s="292">
        <v>30.15</v>
      </c>
      <c r="N395" s="336">
        <v>0.87607491199999998</v>
      </c>
      <c r="O395" s="336">
        <v>-2.3517744839999999</v>
      </c>
    </row>
    <row r="396" spans="1:16" s="40" customFormat="1">
      <c r="B396" s="291" t="s">
        <v>477</v>
      </c>
      <c r="C396" s="286" t="s">
        <v>487</v>
      </c>
      <c r="D396" s="336">
        <v>13122.743197095</v>
      </c>
      <c r="E396" s="336">
        <v>570.01176357700001</v>
      </c>
      <c r="F396" s="287">
        <v>64.059999999999988</v>
      </c>
      <c r="G396" s="336">
        <v>13490.07</v>
      </c>
      <c r="H396" s="288">
        <v>4.3386000000000005</v>
      </c>
      <c r="I396" s="336">
        <v>14878</v>
      </c>
      <c r="J396" s="289">
        <v>12.427399999999999</v>
      </c>
      <c r="K396" s="289"/>
      <c r="L396" s="336">
        <v>5380.4840000000004</v>
      </c>
      <c r="M396" s="292">
        <v>39.879999999999995</v>
      </c>
      <c r="N396" s="336">
        <v>74.646117756999999</v>
      </c>
      <c r="O396" s="336">
        <v>-49.701338411000002</v>
      </c>
    </row>
    <row r="397" spans="1:16" s="40" customFormat="1">
      <c r="B397" s="291" t="s">
        <v>477</v>
      </c>
      <c r="C397" s="286" t="s">
        <v>488</v>
      </c>
      <c r="D397" s="336">
        <v>9590.12359449</v>
      </c>
      <c r="E397" s="336">
        <v>303.67509580799998</v>
      </c>
      <c r="F397" s="287">
        <v>61.39</v>
      </c>
      <c r="G397" s="336">
        <v>9777.5370000000003</v>
      </c>
      <c r="H397" s="288">
        <v>3.3664000000000001</v>
      </c>
      <c r="I397" s="336">
        <v>11130</v>
      </c>
      <c r="J397" s="289">
        <v>11.9223</v>
      </c>
      <c r="K397" s="289"/>
      <c r="L397" s="336">
        <v>3289.2710000000002</v>
      </c>
      <c r="M397" s="292">
        <v>33.64</v>
      </c>
      <c r="N397" s="336">
        <v>39.407210745999997</v>
      </c>
      <c r="O397" s="336">
        <v>-30.206669557000001</v>
      </c>
    </row>
    <row r="398" spans="1:16" s="40" customFormat="1">
      <c r="B398" s="291" t="s">
        <v>477</v>
      </c>
      <c r="C398" s="286" t="s">
        <v>489</v>
      </c>
      <c r="D398" s="336">
        <v>3532.6196026050002</v>
      </c>
      <c r="E398" s="336">
        <v>266.33666776899997</v>
      </c>
      <c r="F398" s="287">
        <v>67.11</v>
      </c>
      <c r="G398" s="336">
        <v>3712.5329999999999</v>
      </c>
      <c r="H398" s="288">
        <v>6.8990999999999998</v>
      </c>
      <c r="I398" s="336">
        <v>3748</v>
      </c>
      <c r="J398" s="289">
        <v>13.7577</v>
      </c>
      <c r="K398" s="289"/>
      <c r="L398" s="336">
        <v>2091.2130000000002</v>
      </c>
      <c r="M398" s="292">
        <v>56.32</v>
      </c>
      <c r="N398" s="336">
        <v>35.238907011000002</v>
      </c>
      <c r="O398" s="336">
        <v>-19.494668854</v>
      </c>
    </row>
    <row r="399" spans="1:16" s="40" customFormat="1">
      <c r="B399" s="291" t="s">
        <v>477</v>
      </c>
      <c r="C399" s="286" t="s">
        <v>490</v>
      </c>
      <c r="D399" s="336">
        <v>4975.243664863</v>
      </c>
      <c r="E399" s="336">
        <v>35.159044127999998</v>
      </c>
      <c r="F399" s="287">
        <v>74.739999999999995</v>
      </c>
      <c r="G399" s="336">
        <v>5001.5990000000002</v>
      </c>
      <c r="H399" s="288">
        <v>23.880299999999998</v>
      </c>
      <c r="I399" s="336">
        <v>8240</v>
      </c>
      <c r="J399" s="289">
        <v>11.600100000000001</v>
      </c>
      <c r="K399" s="289"/>
      <c r="L399" s="336">
        <v>3228.6080000000002</v>
      </c>
      <c r="M399" s="292">
        <v>64.55</v>
      </c>
      <c r="N399" s="336">
        <v>126.967444586</v>
      </c>
      <c r="O399" s="336">
        <v>-113.58535246700001</v>
      </c>
    </row>
    <row r="400" spans="1:16" s="40" customFormat="1">
      <c r="B400" s="291" t="s">
        <v>477</v>
      </c>
      <c r="C400" s="286" t="s">
        <v>491</v>
      </c>
      <c r="D400" s="336">
        <v>3160.8073407090001</v>
      </c>
      <c r="E400" s="336">
        <v>15.852562068999999</v>
      </c>
      <c r="F400" s="287">
        <v>72.760000000000005</v>
      </c>
      <c r="G400" s="336">
        <v>3172.4490000000001</v>
      </c>
      <c r="H400" s="288">
        <v>14.4041</v>
      </c>
      <c r="I400" s="336">
        <v>5480</v>
      </c>
      <c r="J400" s="289">
        <v>12.594800000000001</v>
      </c>
      <c r="K400" s="289"/>
      <c r="L400" s="336">
        <v>2180.9299999999998</v>
      </c>
      <c r="M400" s="292">
        <v>68.739999999999995</v>
      </c>
      <c r="N400" s="336">
        <v>57.652599682000002</v>
      </c>
      <c r="O400" s="336">
        <v>-56.85966389</v>
      </c>
    </row>
    <row r="401" spans="1:16" s="40" customFormat="1">
      <c r="B401" s="291" t="s">
        <v>477</v>
      </c>
      <c r="C401" s="286" t="s">
        <v>492</v>
      </c>
      <c r="D401" s="336">
        <v>237.073616732</v>
      </c>
      <c r="E401" s="336">
        <v>5.5977090000000002E-3</v>
      </c>
      <c r="F401" s="287">
        <v>100</v>
      </c>
      <c r="G401" s="336">
        <v>237.07900000000001</v>
      </c>
      <c r="H401" s="288">
        <v>20</v>
      </c>
      <c r="I401" s="336">
        <v>679</v>
      </c>
      <c r="J401" s="289">
        <v>16.214500000000001</v>
      </c>
      <c r="K401" s="289"/>
      <c r="L401" s="336">
        <v>229.203</v>
      </c>
      <c r="M401" s="292">
        <v>96.67</v>
      </c>
      <c r="N401" s="336">
        <v>7.6882833660000003</v>
      </c>
      <c r="O401" s="336">
        <v>-11.454820719000001</v>
      </c>
    </row>
    <row r="402" spans="1:16" s="40" customFormat="1">
      <c r="B402" s="291" t="s">
        <v>477</v>
      </c>
      <c r="C402" s="286" t="s">
        <v>493</v>
      </c>
      <c r="D402" s="336">
        <v>1577.3627074220001</v>
      </c>
      <c r="E402" s="336">
        <v>19.30088435</v>
      </c>
      <c r="F402" s="287">
        <v>76.36</v>
      </c>
      <c r="G402" s="336">
        <v>1592.0709999999999</v>
      </c>
      <c r="H402" s="288">
        <v>43.341099999999997</v>
      </c>
      <c r="I402" s="336">
        <v>2081</v>
      </c>
      <c r="J402" s="289">
        <v>8.9310000000000009</v>
      </c>
      <c r="K402" s="289"/>
      <c r="L402" s="336">
        <v>818.47500000000002</v>
      </c>
      <c r="M402" s="292">
        <v>51.4</v>
      </c>
      <c r="N402" s="336">
        <v>61.626561537999997</v>
      </c>
      <c r="O402" s="336">
        <v>-45.270867858000003</v>
      </c>
    </row>
    <row r="403" spans="1:16" s="40" customFormat="1">
      <c r="B403" s="285" t="s">
        <v>477</v>
      </c>
      <c r="C403" s="286" t="s">
        <v>494</v>
      </c>
      <c r="D403" s="336">
        <v>696.74635454199995</v>
      </c>
      <c r="E403" s="336"/>
      <c r="F403" s="287"/>
      <c r="G403" s="336">
        <v>696.74800000000005</v>
      </c>
      <c r="H403" s="288">
        <v>100</v>
      </c>
      <c r="I403" s="336">
        <v>1725</v>
      </c>
      <c r="J403" s="289">
        <v>16.3443</v>
      </c>
      <c r="K403" s="289"/>
      <c r="L403" s="336">
        <v>217.66800000000001</v>
      </c>
      <c r="M403" s="292">
        <v>31.240000000000002</v>
      </c>
      <c r="N403" s="336">
        <v>99.219131794999996</v>
      </c>
      <c r="O403" s="336">
        <v>-215.527486098</v>
      </c>
    </row>
    <row r="404" spans="1:16" s="40" customFormat="1" ht="12.75" customHeight="1">
      <c r="B404" s="825"/>
      <c r="C404" s="826" t="s">
        <v>495</v>
      </c>
      <c r="D404" s="337">
        <v>623696.46556104603</v>
      </c>
      <c r="E404" s="337">
        <v>58924.012630302997</v>
      </c>
      <c r="F404" s="320">
        <v>55.03</v>
      </c>
      <c r="G404" s="337">
        <v>656143.46799999999</v>
      </c>
      <c r="H404" s="321">
        <v>0.61</v>
      </c>
      <c r="I404" s="337">
        <v>912939</v>
      </c>
      <c r="J404" s="297">
        <v>10.5199</v>
      </c>
      <c r="K404" s="297"/>
      <c r="L404" s="337">
        <v>43464.510999999999</v>
      </c>
      <c r="M404" s="322">
        <v>6.6199999999999992</v>
      </c>
      <c r="N404" s="337">
        <v>495.782353865</v>
      </c>
      <c r="O404" s="337">
        <v>-476.67597304899999</v>
      </c>
    </row>
    <row r="405" spans="1:16">
      <c r="D405" s="9"/>
      <c r="E405" s="9"/>
      <c r="F405" s="9"/>
      <c r="G405" s="9"/>
      <c r="H405" s="9"/>
      <c r="I405" s="9"/>
      <c r="J405" s="9"/>
      <c r="K405" s="9"/>
      <c r="L405" s="9"/>
      <c r="M405" s="9"/>
      <c r="N405" s="9"/>
      <c r="O405" s="9"/>
    </row>
    <row r="406" spans="1:16" s="217" customFormat="1" ht="84" customHeight="1">
      <c r="A406" s="177"/>
      <c r="B406" s="821" t="s">
        <v>417</v>
      </c>
      <c r="C406" s="822" t="s">
        <v>463</v>
      </c>
      <c r="D406" s="822" t="s">
        <v>464</v>
      </c>
      <c r="E406" s="822" t="s">
        <v>465</v>
      </c>
      <c r="F406" s="822" t="s">
        <v>466</v>
      </c>
      <c r="G406" s="822" t="s">
        <v>467</v>
      </c>
      <c r="H406" s="822" t="s">
        <v>468</v>
      </c>
      <c r="I406" s="822" t="s">
        <v>469</v>
      </c>
      <c r="J406" s="822" t="s">
        <v>470</v>
      </c>
      <c r="K406" s="822" t="s">
        <v>471</v>
      </c>
      <c r="L406" s="822" t="s">
        <v>472</v>
      </c>
      <c r="M406" s="822" t="s">
        <v>473</v>
      </c>
      <c r="N406" s="822" t="s">
        <v>474</v>
      </c>
      <c r="O406" s="822" t="s">
        <v>475</v>
      </c>
      <c r="P406" s="40"/>
    </row>
    <row r="407" spans="1:16" s="13" customFormat="1">
      <c r="A407" s="9"/>
      <c r="B407" s="260" t="s">
        <v>289</v>
      </c>
      <c r="C407" s="319" t="s">
        <v>160</v>
      </c>
      <c r="D407" s="319" t="s">
        <v>161</v>
      </c>
      <c r="E407" s="319" t="s">
        <v>162</v>
      </c>
      <c r="F407" s="319" t="s">
        <v>163</v>
      </c>
      <c r="G407" s="319" t="s">
        <v>164</v>
      </c>
      <c r="H407" s="319" t="s">
        <v>231</v>
      </c>
      <c r="I407" s="319" t="s">
        <v>232</v>
      </c>
      <c r="J407" s="319" t="s">
        <v>233</v>
      </c>
      <c r="K407" s="319" t="s">
        <v>234</v>
      </c>
      <c r="L407" s="319" t="s">
        <v>318</v>
      </c>
      <c r="M407" s="319" t="s">
        <v>235</v>
      </c>
      <c r="N407" s="319" t="s">
        <v>236</v>
      </c>
      <c r="O407" s="319" t="s">
        <v>237</v>
      </c>
      <c r="P407" s="40"/>
    </row>
    <row r="408" spans="1:16" s="40" customFormat="1" ht="29.25" customHeight="1">
      <c r="B408" s="284" t="s">
        <v>499</v>
      </c>
      <c r="C408" s="285" t="s">
        <v>477</v>
      </c>
      <c r="D408" s="286"/>
      <c r="E408" s="286"/>
      <c r="F408" s="286"/>
      <c r="G408" s="286"/>
      <c r="H408" s="286"/>
      <c r="I408" s="286"/>
      <c r="J408" s="286"/>
      <c r="K408" s="286"/>
      <c r="L408" s="286"/>
      <c r="M408" s="286"/>
      <c r="N408" s="286"/>
      <c r="O408" s="286"/>
    </row>
    <row r="409" spans="1:16" s="40" customFormat="1">
      <c r="B409" s="824" t="s">
        <v>477</v>
      </c>
      <c r="C409" s="286" t="s">
        <v>478</v>
      </c>
      <c r="D409" s="336">
        <v>828.76535054999999</v>
      </c>
      <c r="E409" s="336">
        <v>44.975162128999997</v>
      </c>
      <c r="F409" s="287">
        <v>106.80000000000001</v>
      </c>
      <c r="G409" s="336">
        <v>876.90899999999999</v>
      </c>
      <c r="H409" s="288">
        <v>8.9200000000000002E-2</v>
      </c>
      <c r="I409" s="336">
        <v>836</v>
      </c>
      <c r="J409" s="289">
        <v>13.492100000000001</v>
      </c>
      <c r="K409" s="289"/>
      <c r="L409" s="336">
        <v>20.523</v>
      </c>
      <c r="M409" s="292">
        <v>2.34</v>
      </c>
      <c r="N409" s="336">
        <v>0.104229927</v>
      </c>
      <c r="O409" s="336">
        <v>-1.3740894E-2</v>
      </c>
    </row>
    <row r="410" spans="1:16" s="40" customFormat="1">
      <c r="B410" s="291" t="s">
        <v>477</v>
      </c>
      <c r="C410" s="286" t="s">
        <v>479</v>
      </c>
      <c r="D410" s="336">
        <v>828.76535054999999</v>
      </c>
      <c r="E410" s="336">
        <v>44.975162128999997</v>
      </c>
      <c r="F410" s="287">
        <v>106.80000000000001</v>
      </c>
      <c r="G410" s="336">
        <v>876.90899999999999</v>
      </c>
      <c r="H410" s="288">
        <v>8.9200000000000002E-2</v>
      </c>
      <c r="I410" s="336">
        <v>836</v>
      </c>
      <c r="J410" s="289">
        <v>13.492100000000001</v>
      </c>
      <c r="K410" s="289"/>
      <c r="L410" s="336">
        <v>20.523</v>
      </c>
      <c r="M410" s="292">
        <v>2.34</v>
      </c>
      <c r="N410" s="336">
        <v>0.104229927</v>
      </c>
      <c r="O410" s="336">
        <v>-1.3740894E-2</v>
      </c>
    </row>
    <row r="411" spans="1:16" s="40" customFormat="1">
      <c r="B411" s="291" t="s">
        <v>477</v>
      </c>
      <c r="C411" s="286" t="s">
        <v>480</v>
      </c>
      <c r="D411" s="336"/>
      <c r="E411" s="336"/>
      <c r="F411" s="287"/>
      <c r="G411" s="336"/>
      <c r="H411" s="288"/>
      <c r="I411" s="336"/>
      <c r="J411" s="289"/>
      <c r="K411" s="289"/>
      <c r="L411" s="336"/>
      <c r="M411" s="292"/>
      <c r="N411" s="336"/>
      <c r="O411" s="336"/>
    </row>
    <row r="412" spans="1:16" s="40" customFormat="1">
      <c r="B412" s="291" t="s">
        <v>477</v>
      </c>
      <c r="C412" s="286" t="s">
        <v>481</v>
      </c>
      <c r="D412" s="336">
        <v>1169.9521792410001</v>
      </c>
      <c r="E412" s="336">
        <v>20.578911209000001</v>
      </c>
      <c r="F412" s="287">
        <v>107.80000000000001</v>
      </c>
      <c r="G412" s="336">
        <v>1192.6759999999999</v>
      </c>
      <c r="H412" s="288">
        <v>0.1585</v>
      </c>
      <c r="I412" s="336">
        <v>937</v>
      </c>
      <c r="J412" s="289">
        <v>13.6205</v>
      </c>
      <c r="K412" s="289"/>
      <c r="L412" s="336">
        <v>44.253999999999998</v>
      </c>
      <c r="M412" s="292">
        <v>3.71</v>
      </c>
      <c r="N412" s="336">
        <v>0.25760417299999999</v>
      </c>
      <c r="O412" s="336">
        <v>-5.6748638999999997E-2</v>
      </c>
    </row>
    <row r="413" spans="1:16" s="40" customFormat="1">
      <c r="B413" s="291" t="s">
        <v>477</v>
      </c>
      <c r="C413" s="286" t="s">
        <v>482</v>
      </c>
      <c r="D413" s="336">
        <v>1990.4349611079999</v>
      </c>
      <c r="E413" s="336">
        <v>411.74439651099999</v>
      </c>
      <c r="F413" s="287">
        <v>66.92</v>
      </c>
      <c r="G413" s="336">
        <v>2264.5700000000002</v>
      </c>
      <c r="H413" s="288">
        <v>0.31970000000000004</v>
      </c>
      <c r="I413" s="336">
        <v>3514</v>
      </c>
      <c r="J413" s="289">
        <v>14.305399999999999</v>
      </c>
      <c r="K413" s="289"/>
      <c r="L413" s="336">
        <v>151.78700000000001</v>
      </c>
      <c r="M413" s="292">
        <v>6.7</v>
      </c>
      <c r="N413" s="336">
        <v>1.071566837</v>
      </c>
      <c r="O413" s="336">
        <v>-3.8914504160000001</v>
      </c>
    </row>
    <row r="414" spans="1:16" s="40" customFormat="1">
      <c r="B414" s="291" t="s">
        <v>477</v>
      </c>
      <c r="C414" s="286" t="s">
        <v>483</v>
      </c>
      <c r="D414" s="336">
        <v>576.48215728299999</v>
      </c>
      <c r="E414" s="336">
        <v>98.341394256000001</v>
      </c>
      <c r="F414" s="287">
        <v>43.94</v>
      </c>
      <c r="G414" s="336">
        <v>620.13300000000004</v>
      </c>
      <c r="H414" s="288">
        <v>0.64079999999999993</v>
      </c>
      <c r="I414" s="336">
        <v>869</v>
      </c>
      <c r="J414" s="289">
        <v>19.308900000000001</v>
      </c>
      <c r="K414" s="289"/>
      <c r="L414" s="336">
        <v>89.915999999999997</v>
      </c>
      <c r="M414" s="292">
        <v>14.49</v>
      </c>
      <c r="N414" s="336">
        <v>0.75365985599999996</v>
      </c>
      <c r="O414" s="336">
        <v>-3.167828477</v>
      </c>
    </row>
    <row r="415" spans="1:16" s="40" customFormat="1">
      <c r="B415" s="291" t="s">
        <v>477</v>
      </c>
      <c r="C415" s="286" t="s">
        <v>484</v>
      </c>
      <c r="D415" s="336">
        <v>4086.7073730769998</v>
      </c>
      <c r="E415" s="336">
        <v>192.27408678200001</v>
      </c>
      <c r="F415" s="287">
        <v>77.88000000000001</v>
      </c>
      <c r="G415" s="336">
        <v>4231.9489999999996</v>
      </c>
      <c r="H415" s="288">
        <v>1.3178000000000001</v>
      </c>
      <c r="I415" s="336">
        <v>6788</v>
      </c>
      <c r="J415" s="289">
        <v>13.2037</v>
      </c>
      <c r="K415" s="289"/>
      <c r="L415" s="336">
        <v>684.63300000000004</v>
      </c>
      <c r="M415" s="292">
        <v>16.170000000000002</v>
      </c>
      <c r="N415" s="336">
        <v>7.4951650069999998</v>
      </c>
      <c r="O415" s="336">
        <v>-8.9942185529999996</v>
      </c>
    </row>
    <row r="416" spans="1:16" s="40" customFormat="1">
      <c r="B416" s="291" t="s">
        <v>477</v>
      </c>
      <c r="C416" s="286" t="s">
        <v>485</v>
      </c>
      <c r="D416" s="336">
        <v>3421.031211173</v>
      </c>
      <c r="E416" s="336">
        <v>179.41970966</v>
      </c>
      <c r="F416" s="287">
        <v>79.89</v>
      </c>
      <c r="G416" s="336">
        <v>3560.2339999999999</v>
      </c>
      <c r="H416" s="288">
        <v>1.1391</v>
      </c>
      <c r="I416" s="336">
        <v>6218</v>
      </c>
      <c r="J416" s="289">
        <v>13.168900000000001</v>
      </c>
      <c r="K416" s="289"/>
      <c r="L416" s="336">
        <v>527.92399999999998</v>
      </c>
      <c r="M416" s="292">
        <v>14.82</v>
      </c>
      <c r="N416" s="336">
        <v>5.4800085640000002</v>
      </c>
      <c r="O416" s="336">
        <v>-6.0095005620000004</v>
      </c>
    </row>
    <row r="417" spans="1:16" s="40" customFormat="1">
      <c r="B417" s="291" t="s">
        <v>477</v>
      </c>
      <c r="C417" s="286" t="s">
        <v>486</v>
      </c>
      <c r="D417" s="336">
        <v>665.67616190399997</v>
      </c>
      <c r="E417" s="336">
        <v>12.854377122000001</v>
      </c>
      <c r="F417" s="287">
        <v>49.84</v>
      </c>
      <c r="G417" s="336">
        <v>671.71500000000003</v>
      </c>
      <c r="H417" s="288">
        <v>2.2645999999999997</v>
      </c>
      <c r="I417" s="336">
        <v>570</v>
      </c>
      <c r="J417" s="289">
        <v>13.3878</v>
      </c>
      <c r="K417" s="289"/>
      <c r="L417" s="336">
        <v>156.709</v>
      </c>
      <c r="M417" s="292">
        <v>23.32</v>
      </c>
      <c r="N417" s="336">
        <v>2.015156443</v>
      </c>
      <c r="O417" s="336">
        <v>-2.9847179910000001</v>
      </c>
    </row>
    <row r="418" spans="1:16" s="40" customFormat="1">
      <c r="B418" s="291" t="s">
        <v>477</v>
      </c>
      <c r="C418" s="286" t="s">
        <v>487</v>
      </c>
      <c r="D418" s="336">
        <v>726.81476237899994</v>
      </c>
      <c r="E418" s="336">
        <v>25.298016295</v>
      </c>
      <c r="F418" s="287">
        <v>63.460000000000008</v>
      </c>
      <c r="G418" s="336">
        <v>742.47699999999998</v>
      </c>
      <c r="H418" s="288">
        <v>4.8330000000000002</v>
      </c>
      <c r="I418" s="336">
        <v>873</v>
      </c>
      <c r="J418" s="289">
        <v>13.1831</v>
      </c>
      <c r="K418" s="289"/>
      <c r="L418" s="336">
        <v>252.804</v>
      </c>
      <c r="M418" s="292">
        <v>34.04</v>
      </c>
      <c r="N418" s="336">
        <v>4.6686639980000004</v>
      </c>
      <c r="O418" s="336">
        <v>-10.160230528</v>
      </c>
    </row>
    <row r="419" spans="1:16" s="40" customFormat="1">
      <c r="B419" s="291" t="s">
        <v>477</v>
      </c>
      <c r="C419" s="286" t="s">
        <v>488</v>
      </c>
      <c r="D419" s="336">
        <v>558.80789499800005</v>
      </c>
      <c r="E419" s="336">
        <v>14.422492888000001</v>
      </c>
      <c r="F419" s="287">
        <v>66.89</v>
      </c>
      <c r="G419" s="336">
        <v>567.96500000000003</v>
      </c>
      <c r="H419" s="288">
        <v>4.0440999999999994</v>
      </c>
      <c r="I419" s="336">
        <v>645</v>
      </c>
      <c r="J419" s="289">
        <v>13.043699999999999</v>
      </c>
      <c r="K419" s="289"/>
      <c r="L419" s="336">
        <v>173.994</v>
      </c>
      <c r="M419" s="292">
        <v>30.630000000000003</v>
      </c>
      <c r="N419" s="336">
        <v>2.919788016</v>
      </c>
      <c r="O419" s="336">
        <v>-4.7917852359999999</v>
      </c>
    </row>
    <row r="420" spans="1:16" s="40" customFormat="1">
      <c r="B420" s="291" t="s">
        <v>477</v>
      </c>
      <c r="C420" s="286" t="s">
        <v>489</v>
      </c>
      <c r="D420" s="336">
        <v>168.00686738100001</v>
      </c>
      <c r="E420" s="336">
        <v>10.875523406999999</v>
      </c>
      <c r="F420" s="287">
        <v>58.9</v>
      </c>
      <c r="G420" s="336">
        <v>174.512</v>
      </c>
      <c r="H420" s="288">
        <v>7.4004000000000003</v>
      </c>
      <c r="I420" s="336">
        <v>228</v>
      </c>
      <c r="J420" s="289">
        <v>13.636499999999998</v>
      </c>
      <c r="K420" s="289"/>
      <c r="L420" s="336">
        <v>78.81</v>
      </c>
      <c r="M420" s="292">
        <v>45.16</v>
      </c>
      <c r="N420" s="336">
        <v>1.7488759819999999</v>
      </c>
      <c r="O420" s="336">
        <v>-5.3684452919999996</v>
      </c>
    </row>
    <row r="421" spans="1:16" s="40" customFormat="1">
      <c r="B421" s="291" t="s">
        <v>477</v>
      </c>
      <c r="C421" s="286" t="s">
        <v>490</v>
      </c>
      <c r="D421" s="336">
        <v>133.83812463999999</v>
      </c>
      <c r="E421" s="336">
        <v>2.3027938699999999</v>
      </c>
      <c r="F421" s="287">
        <v>77</v>
      </c>
      <c r="G421" s="336">
        <v>135.44800000000001</v>
      </c>
      <c r="H421" s="288">
        <v>20.0107</v>
      </c>
      <c r="I421" s="336">
        <v>145</v>
      </c>
      <c r="J421" s="289">
        <v>12.2529</v>
      </c>
      <c r="K421" s="289"/>
      <c r="L421" s="336">
        <v>68.168999999999997</v>
      </c>
      <c r="M421" s="292">
        <v>50.32</v>
      </c>
      <c r="N421" s="336">
        <v>3.6236258299999999</v>
      </c>
      <c r="O421" s="336">
        <v>-1.349677595</v>
      </c>
    </row>
    <row r="422" spans="1:16" s="40" customFormat="1">
      <c r="B422" s="291" t="s">
        <v>477</v>
      </c>
      <c r="C422" s="286" t="s">
        <v>491</v>
      </c>
      <c r="D422" s="336">
        <v>106.02985026</v>
      </c>
      <c r="E422" s="336">
        <v>2.3027938699999999</v>
      </c>
      <c r="F422" s="287">
        <v>77</v>
      </c>
      <c r="G422" s="336">
        <v>107.627</v>
      </c>
      <c r="H422" s="288">
        <v>13.256</v>
      </c>
      <c r="I422" s="336">
        <v>101</v>
      </c>
      <c r="J422" s="289">
        <v>11.4139</v>
      </c>
      <c r="K422" s="289"/>
      <c r="L422" s="336">
        <v>50.128999999999998</v>
      </c>
      <c r="M422" s="292">
        <v>46.57</v>
      </c>
      <c r="N422" s="336">
        <v>1.628323328</v>
      </c>
      <c r="O422" s="336">
        <v>-0.99090730400000004</v>
      </c>
    </row>
    <row r="423" spans="1:16" s="40" customFormat="1">
      <c r="B423" s="291" t="s">
        <v>477</v>
      </c>
      <c r="C423" s="286" t="s">
        <v>492</v>
      </c>
      <c r="D423" s="336">
        <v>4.1106575699999999</v>
      </c>
      <c r="E423" s="336"/>
      <c r="F423" s="287"/>
      <c r="G423" s="336">
        <v>4.1109999999999998</v>
      </c>
      <c r="H423" s="288">
        <v>28.139299999999999</v>
      </c>
      <c r="I423" s="336">
        <v>3</v>
      </c>
      <c r="J423" s="289">
        <v>6.400599999999999</v>
      </c>
      <c r="K423" s="289"/>
      <c r="L423" s="336">
        <v>1.2410000000000001</v>
      </c>
      <c r="M423" s="292">
        <v>30.19</v>
      </c>
      <c r="N423" s="336">
        <v>7.4037199999999997E-2</v>
      </c>
      <c r="O423" s="336">
        <v>-2.0380059999999998E-2</v>
      </c>
    </row>
    <row r="424" spans="1:16" s="40" customFormat="1">
      <c r="B424" s="291" t="s">
        <v>477</v>
      </c>
      <c r="C424" s="286" t="s">
        <v>493</v>
      </c>
      <c r="D424" s="336">
        <v>23.69761681</v>
      </c>
      <c r="E424" s="336"/>
      <c r="F424" s="287"/>
      <c r="G424" s="336">
        <v>23.71</v>
      </c>
      <c r="H424" s="288">
        <v>49.263500000000001</v>
      </c>
      <c r="I424" s="336">
        <v>41</v>
      </c>
      <c r="J424" s="289">
        <v>17.0762</v>
      </c>
      <c r="K424" s="289"/>
      <c r="L424" s="336">
        <v>16.798999999999999</v>
      </c>
      <c r="M424" s="292">
        <v>70.850000000000009</v>
      </c>
      <c r="N424" s="336">
        <v>1.9212653019999999</v>
      </c>
      <c r="O424" s="336">
        <v>-0.33839023099999999</v>
      </c>
    </row>
    <row r="425" spans="1:16" s="40" customFormat="1">
      <c r="B425" s="285" t="s">
        <v>477</v>
      </c>
      <c r="C425" s="286" t="s">
        <v>494</v>
      </c>
      <c r="D425" s="336">
        <v>70.081137807999994</v>
      </c>
      <c r="E425" s="336"/>
      <c r="F425" s="287"/>
      <c r="G425" s="336">
        <v>70.081000000000003</v>
      </c>
      <c r="H425" s="288">
        <v>100</v>
      </c>
      <c r="I425" s="336">
        <v>83</v>
      </c>
      <c r="J425" s="289">
        <v>11.7258</v>
      </c>
      <c r="K425" s="289"/>
      <c r="L425" s="336">
        <v>50.539000000000001</v>
      </c>
      <c r="M425" s="292">
        <v>72.11</v>
      </c>
      <c r="N425" s="336">
        <v>4.2785242769999998</v>
      </c>
      <c r="O425" s="336">
        <v>-7.0523093790000004</v>
      </c>
    </row>
    <row r="426" spans="1:16" s="40" customFormat="1" ht="12.75" customHeight="1">
      <c r="B426" s="825"/>
      <c r="C426" s="826" t="s">
        <v>495</v>
      </c>
      <c r="D426" s="337">
        <v>9583.0760460860001</v>
      </c>
      <c r="E426" s="337">
        <v>795.51476105200004</v>
      </c>
      <c r="F426" s="320">
        <v>69.959999999999994</v>
      </c>
      <c r="G426" s="337">
        <v>10134.242</v>
      </c>
      <c r="H426" s="321">
        <v>2.0004</v>
      </c>
      <c r="I426" s="337">
        <v>14045</v>
      </c>
      <c r="J426" s="297">
        <v>13.872999999999999</v>
      </c>
      <c r="K426" s="297"/>
      <c r="L426" s="337">
        <v>1362.624</v>
      </c>
      <c r="M426" s="322">
        <v>13.44</v>
      </c>
      <c r="N426" s="337">
        <v>22.253039905000001</v>
      </c>
      <c r="O426" s="337">
        <v>-34.686204480999997</v>
      </c>
    </row>
    <row r="427" spans="1:16">
      <c r="D427" s="9"/>
      <c r="E427" s="9"/>
      <c r="F427" s="9"/>
      <c r="G427" s="9"/>
      <c r="H427" s="9"/>
      <c r="I427" s="9"/>
      <c r="J427" s="9"/>
      <c r="K427" s="9"/>
      <c r="L427" s="9"/>
      <c r="M427" s="9"/>
      <c r="N427" s="9"/>
      <c r="O427" s="9"/>
    </row>
    <row r="428" spans="1:16" s="217" customFormat="1" ht="84" customHeight="1">
      <c r="A428" s="177"/>
      <c r="B428" s="821" t="s">
        <v>417</v>
      </c>
      <c r="C428" s="822" t="s">
        <v>463</v>
      </c>
      <c r="D428" s="822" t="s">
        <v>464</v>
      </c>
      <c r="E428" s="822" t="s">
        <v>465</v>
      </c>
      <c r="F428" s="822" t="s">
        <v>466</v>
      </c>
      <c r="G428" s="822" t="s">
        <v>467</v>
      </c>
      <c r="H428" s="822" t="s">
        <v>468</v>
      </c>
      <c r="I428" s="822" t="s">
        <v>469</v>
      </c>
      <c r="J428" s="822" t="s">
        <v>470</v>
      </c>
      <c r="K428" s="822" t="s">
        <v>471</v>
      </c>
      <c r="L428" s="822" t="s">
        <v>472</v>
      </c>
      <c r="M428" s="822" t="s">
        <v>473</v>
      </c>
      <c r="N428" s="822" t="s">
        <v>474</v>
      </c>
      <c r="O428" s="822" t="s">
        <v>475</v>
      </c>
      <c r="P428" s="40"/>
    </row>
    <row r="429" spans="1:16" s="13" customFormat="1">
      <c r="A429" s="9"/>
      <c r="B429" s="260" t="s">
        <v>289</v>
      </c>
      <c r="C429" s="319" t="s">
        <v>160</v>
      </c>
      <c r="D429" s="319" t="s">
        <v>161</v>
      </c>
      <c r="E429" s="319" t="s">
        <v>162</v>
      </c>
      <c r="F429" s="319" t="s">
        <v>163</v>
      </c>
      <c r="G429" s="319" t="s">
        <v>164</v>
      </c>
      <c r="H429" s="319" t="s">
        <v>231</v>
      </c>
      <c r="I429" s="319" t="s">
        <v>232</v>
      </c>
      <c r="J429" s="319" t="s">
        <v>233</v>
      </c>
      <c r="K429" s="319" t="s">
        <v>234</v>
      </c>
      <c r="L429" s="319" t="s">
        <v>318</v>
      </c>
      <c r="M429" s="319" t="s">
        <v>235</v>
      </c>
      <c r="N429" s="319" t="s">
        <v>236</v>
      </c>
      <c r="O429" s="319" t="s">
        <v>237</v>
      </c>
      <c r="P429" s="40"/>
    </row>
    <row r="430" spans="1:16" s="40" customFormat="1" ht="19.5" customHeight="1">
      <c r="B430" s="284" t="s">
        <v>500</v>
      </c>
      <c r="C430" s="285" t="s">
        <v>477</v>
      </c>
      <c r="D430" s="286"/>
      <c r="E430" s="286"/>
      <c r="F430" s="286"/>
      <c r="G430" s="286"/>
      <c r="H430" s="286"/>
      <c r="I430" s="286"/>
      <c r="J430" s="286"/>
      <c r="K430" s="286"/>
      <c r="L430" s="286"/>
      <c r="M430" s="286"/>
      <c r="N430" s="286"/>
      <c r="O430" s="286"/>
    </row>
    <row r="431" spans="1:16" s="40" customFormat="1">
      <c r="B431" s="824" t="s">
        <v>477</v>
      </c>
      <c r="C431" s="286" t="s">
        <v>478</v>
      </c>
      <c r="D431" s="336">
        <v>7055.4660596590002</v>
      </c>
      <c r="E431" s="336">
        <v>29139.520128337001</v>
      </c>
      <c r="F431" s="287">
        <v>81.98</v>
      </c>
      <c r="G431" s="336">
        <v>31176.501</v>
      </c>
      <c r="H431" s="288">
        <v>6.0700000000000004E-2</v>
      </c>
      <c r="I431" s="336">
        <v>977014</v>
      </c>
      <c r="J431" s="289">
        <v>42.245699999999999</v>
      </c>
      <c r="K431" s="289"/>
      <c r="L431" s="336">
        <v>2528.6469999999999</v>
      </c>
      <c r="M431" s="292">
        <v>8.1100000000000012</v>
      </c>
      <c r="N431" s="336">
        <v>9.0574936150000003</v>
      </c>
      <c r="O431" s="336">
        <v>-27.396463767</v>
      </c>
    </row>
    <row r="432" spans="1:16" s="40" customFormat="1">
      <c r="B432" s="291" t="s">
        <v>477</v>
      </c>
      <c r="C432" s="286" t="s">
        <v>479</v>
      </c>
      <c r="D432" s="336">
        <v>3887.7609731090001</v>
      </c>
      <c r="E432" s="336">
        <v>16961.955159711</v>
      </c>
      <c r="F432" s="287">
        <v>85.53</v>
      </c>
      <c r="G432" s="336">
        <v>18575.687999999998</v>
      </c>
      <c r="H432" s="288">
        <v>3.1799999999999995E-2</v>
      </c>
      <c r="I432" s="336">
        <v>636809</v>
      </c>
      <c r="J432" s="289">
        <v>34.191300000000005</v>
      </c>
      <c r="K432" s="289"/>
      <c r="L432" s="336">
        <v>695.28499999999997</v>
      </c>
      <c r="M432" s="292">
        <v>3.74</v>
      </c>
      <c r="N432" s="336">
        <v>2.0191721970000001</v>
      </c>
      <c r="O432" s="336">
        <v>-10.74720903</v>
      </c>
    </row>
    <row r="433" spans="2:15" s="40" customFormat="1">
      <c r="B433" s="291" t="s">
        <v>477</v>
      </c>
      <c r="C433" s="286" t="s">
        <v>480</v>
      </c>
      <c r="D433" s="336">
        <v>3167.70508655</v>
      </c>
      <c r="E433" s="336">
        <v>12177.564968626</v>
      </c>
      <c r="F433" s="287">
        <v>77.03</v>
      </c>
      <c r="G433" s="336">
        <v>12600.813</v>
      </c>
      <c r="H433" s="288">
        <v>0.10319999999999999</v>
      </c>
      <c r="I433" s="336">
        <v>340205</v>
      </c>
      <c r="J433" s="289">
        <v>54.119199999999999</v>
      </c>
      <c r="K433" s="289"/>
      <c r="L433" s="336">
        <v>1833.3620000000001</v>
      </c>
      <c r="M433" s="292">
        <v>14.540000000000001</v>
      </c>
      <c r="N433" s="336">
        <v>7.0383214179999998</v>
      </c>
      <c r="O433" s="336">
        <v>-16.649254737</v>
      </c>
    </row>
    <row r="434" spans="2:15" s="40" customFormat="1">
      <c r="B434" s="291" t="s">
        <v>477</v>
      </c>
      <c r="C434" s="286" t="s">
        <v>481</v>
      </c>
      <c r="D434" s="336">
        <v>1468.4547899449999</v>
      </c>
      <c r="E434" s="336">
        <v>2830.2641722230001</v>
      </c>
      <c r="F434" s="287">
        <v>77.02</v>
      </c>
      <c r="G434" s="336">
        <v>3944.4780000000001</v>
      </c>
      <c r="H434" s="288">
        <v>0.17169999999999999</v>
      </c>
      <c r="I434" s="336">
        <v>81649</v>
      </c>
      <c r="J434" s="289">
        <v>49.700499999999998</v>
      </c>
      <c r="K434" s="289"/>
      <c r="L434" s="336">
        <v>777.82799999999997</v>
      </c>
      <c r="M434" s="292">
        <v>19.71</v>
      </c>
      <c r="N434" s="336">
        <v>3.4999958329999998</v>
      </c>
      <c r="O434" s="336">
        <v>-9.5115088120000006</v>
      </c>
    </row>
    <row r="435" spans="2:15" s="40" customFormat="1">
      <c r="B435" s="291" t="s">
        <v>477</v>
      </c>
      <c r="C435" s="286" t="s">
        <v>482</v>
      </c>
      <c r="D435" s="336">
        <v>3896.7866294700002</v>
      </c>
      <c r="E435" s="336">
        <v>248.71522296000001</v>
      </c>
      <c r="F435" s="287">
        <v>89.759999999999991</v>
      </c>
      <c r="G435" s="336">
        <v>4160.6530000000002</v>
      </c>
      <c r="H435" s="288">
        <v>0.33329999999999999</v>
      </c>
      <c r="I435" s="336">
        <v>37019</v>
      </c>
      <c r="J435" s="289">
        <v>52.506</v>
      </c>
      <c r="K435" s="289"/>
      <c r="L435" s="336">
        <v>1308.8399999999999</v>
      </c>
      <c r="M435" s="292">
        <v>31.45</v>
      </c>
      <c r="N435" s="336">
        <v>7.2842602970000003</v>
      </c>
      <c r="O435" s="336">
        <v>-18.26341133</v>
      </c>
    </row>
    <row r="436" spans="2:15" s="40" customFormat="1">
      <c r="B436" s="291" t="s">
        <v>477</v>
      </c>
      <c r="C436" s="286" t="s">
        <v>483</v>
      </c>
      <c r="D436" s="336">
        <v>5854.4071737860004</v>
      </c>
      <c r="E436" s="336">
        <v>5480.1130239490003</v>
      </c>
      <c r="F436" s="287">
        <v>74.89</v>
      </c>
      <c r="G436" s="336">
        <v>10135.287</v>
      </c>
      <c r="H436" s="288">
        <v>0.67459999999999998</v>
      </c>
      <c r="I436" s="336">
        <v>255457</v>
      </c>
      <c r="J436" s="289">
        <v>42.822200000000002</v>
      </c>
      <c r="K436" s="289"/>
      <c r="L436" s="336">
        <v>3849.1439999999998</v>
      </c>
      <c r="M436" s="292">
        <v>37.97</v>
      </c>
      <c r="N436" s="336">
        <v>28.859394471000002</v>
      </c>
      <c r="O436" s="336">
        <v>-35.727008507999997</v>
      </c>
    </row>
    <row r="437" spans="2:15" s="40" customFormat="1">
      <c r="B437" s="291" t="s">
        <v>477</v>
      </c>
      <c r="C437" s="286" t="s">
        <v>484</v>
      </c>
      <c r="D437" s="336">
        <v>4505.8057561830001</v>
      </c>
      <c r="E437" s="336">
        <v>1262.4272101879999</v>
      </c>
      <c r="F437" s="287">
        <v>59.9</v>
      </c>
      <c r="G437" s="336">
        <v>5315.5569999999998</v>
      </c>
      <c r="H437" s="288">
        <v>1.2753999999999999</v>
      </c>
      <c r="I437" s="336">
        <v>273643</v>
      </c>
      <c r="J437" s="289">
        <v>50.923499999999997</v>
      </c>
      <c r="K437" s="289"/>
      <c r="L437" s="336">
        <v>3184.3440000000001</v>
      </c>
      <c r="M437" s="292">
        <v>59.9</v>
      </c>
      <c r="N437" s="336">
        <v>34.376465971000002</v>
      </c>
      <c r="O437" s="336">
        <v>-54.493985371999997</v>
      </c>
    </row>
    <row r="438" spans="2:15" s="40" customFormat="1">
      <c r="B438" s="291" t="s">
        <v>477</v>
      </c>
      <c r="C438" s="286" t="s">
        <v>485</v>
      </c>
      <c r="D438" s="336">
        <v>4384.2064566030003</v>
      </c>
      <c r="E438" s="336">
        <v>910.30132562599999</v>
      </c>
      <c r="F438" s="287">
        <v>50.839999999999996</v>
      </c>
      <c r="G438" s="336">
        <v>4900.5240000000003</v>
      </c>
      <c r="H438" s="288">
        <v>1.2141000000000002</v>
      </c>
      <c r="I438" s="336">
        <v>219506</v>
      </c>
      <c r="J438" s="289">
        <v>50.768700000000003</v>
      </c>
      <c r="K438" s="289"/>
      <c r="L438" s="336">
        <v>2885.3</v>
      </c>
      <c r="M438" s="292">
        <v>58.87</v>
      </c>
      <c r="N438" s="336">
        <v>29.997836389</v>
      </c>
      <c r="O438" s="336">
        <v>-49.391939456000003</v>
      </c>
    </row>
    <row r="439" spans="2:15" s="40" customFormat="1">
      <c r="B439" s="291" t="s">
        <v>477</v>
      </c>
      <c r="C439" s="286" t="s">
        <v>486</v>
      </c>
      <c r="D439" s="336">
        <v>121.59929957999999</v>
      </c>
      <c r="E439" s="336">
        <v>352.12588456200001</v>
      </c>
      <c r="F439" s="287">
        <v>83.33</v>
      </c>
      <c r="G439" s="336">
        <v>415.03399999999999</v>
      </c>
      <c r="H439" s="288">
        <v>2</v>
      </c>
      <c r="I439" s="336">
        <v>54137</v>
      </c>
      <c r="J439" s="289">
        <v>52.7502</v>
      </c>
      <c r="K439" s="289"/>
      <c r="L439" s="336">
        <v>299.04399999999998</v>
      </c>
      <c r="M439" s="292">
        <v>72.05</v>
      </c>
      <c r="N439" s="336">
        <v>4.3786295820000003</v>
      </c>
      <c r="O439" s="336">
        <v>-5.1020459159999998</v>
      </c>
    </row>
    <row r="440" spans="2:15" s="40" customFormat="1">
      <c r="B440" s="291" t="s">
        <v>477</v>
      </c>
      <c r="C440" s="286" t="s">
        <v>487</v>
      </c>
      <c r="D440" s="336">
        <v>4849.4132123270001</v>
      </c>
      <c r="E440" s="336">
        <v>1314.8404021040001</v>
      </c>
      <c r="F440" s="287">
        <v>79.83</v>
      </c>
      <c r="G440" s="336">
        <v>5974.0690000000004</v>
      </c>
      <c r="H440" s="288">
        <v>3.8636999999999997</v>
      </c>
      <c r="I440" s="336">
        <v>89073</v>
      </c>
      <c r="J440" s="289">
        <v>52.739899999999992</v>
      </c>
      <c r="K440" s="289"/>
      <c r="L440" s="336">
        <v>4721.7879999999996</v>
      </c>
      <c r="M440" s="292">
        <v>79.03</v>
      </c>
      <c r="N440" s="336">
        <v>119.68507040900001</v>
      </c>
      <c r="O440" s="336">
        <v>-200.082793439</v>
      </c>
    </row>
    <row r="441" spans="2:15" s="40" customFormat="1">
      <c r="B441" s="291" t="s">
        <v>477</v>
      </c>
      <c r="C441" s="286" t="s">
        <v>488</v>
      </c>
      <c r="D441" s="336">
        <v>3623.544142746</v>
      </c>
      <c r="E441" s="336">
        <v>684.13476199599995</v>
      </c>
      <c r="F441" s="287">
        <v>78.12</v>
      </c>
      <c r="G441" s="336">
        <v>4218.0510000000004</v>
      </c>
      <c r="H441" s="288">
        <v>2.6734999999999998</v>
      </c>
      <c r="I441" s="336">
        <v>50373</v>
      </c>
      <c r="J441" s="289">
        <v>54.357599999999998</v>
      </c>
      <c r="K441" s="289"/>
      <c r="L441" s="336">
        <v>3320.221</v>
      </c>
      <c r="M441" s="292">
        <v>78.710000000000008</v>
      </c>
      <c r="N441" s="336">
        <v>61.213739881000002</v>
      </c>
      <c r="O441" s="336">
        <v>-89.324159448000003</v>
      </c>
    </row>
    <row r="442" spans="2:15" s="40" customFormat="1">
      <c r="B442" s="291" t="s">
        <v>477</v>
      </c>
      <c r="C442" s="286" t="s">
        <v>489</v>
      </c>
      <c r="D442" s="336">
        <v>1225.8690695810001</v>
      </c>
      <c r="E442" s="336">
        <v>630.70564010800001</v>
      </c>
      <c r="F442" s="287">
        <v>81.679999999999993</v>
      </c>
      <c r="G442" s="336">
        <v>1756.018</v>
      </c>
      <c r="H442" s="288">
        <v>6.722599999999999</v>
      </c>
      <c r="I442" s="336">
        <v>38700</v>
      </c>
      <c r="J442" s="289">
        <v>48.854100000000003</v>
      </c>
      <c r="K442" s="289"/>
      <c r="L442" s="336">
        <v>1401.566</v>
      </c>
      <c r="M442" s="292">
        <v>79.81</v>
      </c>
      <c r="N442" s="336">
        <v>58.471330528000003</v>
      </c>
      <c r="O442" s="336">
        <v>-110.758633991</v>
      </c>
    </row>
    <row r="443" spans="2:15" s="40" customFormat="1">
      <c r="B443" s="291" t="s">
        <v>477</v>
      </c>
      <c r="C443" s="286" t="s">
        <v>490</v>
      </c>
      <c r="D443" s="336">
        <v>660.35605589600004</v>
      </c>
      <c r="E443" s="336">
        <v>89.098861088000007</v>
      </c>
      <c r="F443" s="287">
        <v>80</v>
      </c>
      <c r="G443" s="336">
        <v>738.13300000000004</v>
      </c>
      <c r="H443" s="288">
        <v>23.657399999999999</v>
      </c>
      <c r="I443" s="336">
        <v>63919</v>
      </c>
      <c r="J443" s="289">
        <v>51.209700000000005</v>
      </c>
      <c r="K443" s="289"/>
      <c r="L443" s="336">
        <v>890.07600000000002</v>
      </c>
      <c r="M443" s="292">
        <v>120.58</v>
      </c>
      <c r="N443" s="336">
        <v>85.647641249000003</v>
      </c>
      <c r="O443" s="336">
        <v>-135.56084546</v>
      </c>
    </row>
    <row r="444" spans="2:15" s="40" customFormat="1">
      <c r="B444" s="291" t="s">
        <v>477</v>
      </c>
      <c r="C444" s="286" t="s">
        <v>491</v>
      </c>
      <c r="D444" s="336">
        <v>337.35445941500001</v>
      </c>
      <c r="E444" s="336">
        <v>72.228141614999998</v>
      </c>
      <c r="F444" s="287">
        <v>78.42</v>
      </c>
      <c r="G444" s="336">
        <v>396.77699999999999</v>
      </c>
      <c r="H444" s="288">
        <v>15.661800000000001</v>
      </c>
      <c r="I444" s="336">
        <v>8489</v>
      </c>
      <c r="J444" s="289">
        <v>53.448399999999992</v>
      </c>
      <c r="K444" s="289"/>
      <c r="L444" s="336">
        <v>444.923</v>
      </c>
      <c r="M444" s="292">
        <v>112.13</v>
      </c>
      <c r="N444" s="336">
        <v>32.477766565000003</v>
      </c>
      <c r="O444" s="336">
        <v>-50.685765584000002</v>
      </c>
    </row>
    <row r="445" spans="2:15" s="40" customFormat="1">
      <c r="B445" s="291" t="s">
        <v>477</v>
      </c>
      <c r="C445" s="286" t="s">
        <v>492</v>
      </c>
      <c r="D445" s="336">
        <v>184.16016720900001</v>
      </c>
      <c r="E445" s="336">
        <v>4.4247475590000001</v>
      </c>
      <c r="F445" s="287">
        <v>89.55</v>
      </c>
      <c r="G445" s="336">
        <v>188.12200000000001</v>
      </c>
      <c r="H445" s="288">
        <v>27.171099999999999</v>
      </c>
      <c r="I445" s="336">
        <v>3461</v>
      </c>
      <c r="J445" s="289">
        <v>52.388999999999996</v>
      </c>
      <c r="K445" s="289"/>
      <c r="L445" s="336">
        <v>259.79399999999998</v>
      </c>
      <c r="M445" s="292">
        <v>138.09</v>
      </c>
      <c r="N445" s="336">
        <v>26.929990268000001</v>
      </c>
      <c r="O445" s="336">
        <v>-57.334045000000003</v>
      </c>
    </row>
    <row r="446" spans="2:15" s="40" customFormat="1">
      <c r="B446" s="291" t="s">
        <v>477</v>
      </c>
      <c r="C446" s="286" t="s">
        <v>493</v>
      </c>
      <c r="D446" s="336">
        <v>138.841429272</v>
      </c>
      <c r="E446" s="336">
        <v>12.445971913999999</v>
      </c>
      <c r="F446" s="287">
        <v>85.8</v>
      </c>
      <c r="G446" s="336">
        <v>153.233</v>
      </c>
      <c r="H446" s="288">
        <v>40.0473</v>
      </c>
      <c r="I446" s="336">
        <v>51969</v>
      </c>
      <c r="J446" s="289">
        <v>43.965299999999999</v>
      </c>
      <c r="K446" s="289"/>
      <c r="L446" s="336">
        <v>185.358</v>
      </c>
      <c r="M446" s="292">
        <v>120.96000000000001</v>
      </c>
      <c r="N446" s="336">
        <v>26.239884415999999</v>
      </c>
      <c r="O446" s="336">
        <v>-27.541034876000001</v>
      </c>
    </row>
    <row r="447" spans="2:15" s="40" customFormat="1">
      <c r="B447" s="285" t="s">
        <v>477</v>
      </c>
      <c r="C447" s="286" t="s">
        <v>494</v>
      </c>
      <c r="D447" s="336">
        <v>894.33377972200003</v>
      </c>
      <c r="E447" s="336">
        <v>7.0535768689999996</v>
      </c>
      <c r="F447" s="287">
        <v>90.05</v>
      </c>
      <c r="G447" s="336">
        <v>902.11599999999999</v>
      </c>
      <c r="H447" s="288">
        <v>100</v>
      </c>
      <c r="I447" s="336">
        <v>17600</v>
      </c>
      <c r="J447" s="289">
        <v>52.403700000000001</v>
      </c>
      <c r="K447" s="289"/>
      <c r="L447" s="336">
        <v>481.58</v>
      </c>
      <c r="M447" s="292">
        <v>53.38</v>
      </c>
      <c r="N447" s="336">
        <v>434.28382692999998</v>
      </c>
      <c r="O447" s="336">
        <v>-523.02117783999995</v>
      </c>
    </row>
    <row r="448" spans="2:15" s="40" customFormat="1" ht="12.75" customHeight="1">
      <c r="B448" s="825"/>
      <c r="C448" s="826" t="s">
        <v>495</v>
      </c>
      <c r="D448" s="337">
        <v>29185.023456988001</v>
      </c>
      <c r="E448" s="337">
        <v>40372.032597717996</v>
      </c>
      <c r="F448" s="320">
        <v>79.959999999999994</v>
      </c>
      <c r="G448" s="337">
        <v>62346.794999999998</v>
      </c>
      <c r="H448" s="321">
        <v>2.3790999999999998</v>
      </c>
      <c r="I448" s="337">
        <v>1795374</v>
      </c>
      <c r="J448" s="297">
        <v>45.494299999999996</v>
      </c>
      <c r="K448" s="297"/>
      <c r="L448" s="337">
        <v>17742.245999999999</v>
      </c>
      <c r="M448" s="322">
        <v>28.449999999999996</v>
      </c>
      <c r="N448" s="337">
        <v>722.69414877500003</v>
      </c>
      <c r="O448" s="337">
        <v>-1004.057194528</v>
      </c>
    </row>
    <row r="449" spans="1:16">
      <c r="D449" s="9"/>
      <c r="E449" s="9"/>
      <c r="F449" s="9"/>
      <c r="G449" s="9"/>
      <c r="H449" s="9"/>
      <c r="I449" s="9"/>
      <c r="J449" s="9"/>
      <c r="K449" s="9"/>
      <c r="L449" s="9"/>
      <c r="M449" s="9"/>
      <c r="N449" s="9"/>
      <c r="O449" s="9"/>
    </row>
    <row r="450" spans="1:16" s="217" customFormat="1" ht="84" customHeight="1">
      <c r="A450" s="177"/>
      <c r="B450" s="821" t="s">
        <v>417</v>
      </c>
      <c r="C450" s="822" t="s">
        <v>463</v>
      </c>
      <c r="D450" s="822" t="s">
        <v>464</v>
      </c>
      <c r="E450" s="822" t="s">
        <v>465</v>
      </c>
      <c r="F450" s="822" t="s">
        <v>466</v>
      </c>
      <c r="G450" s="822" t="s">
        <v>467</v>
      </c>
      <c r="H450" s="822" t="s">
        <v>468</v>
      </c>
      <c r="I450" s="822" t="s">
        <v>469</v>
      </c>
      <c r="J450" s="822" t="s">
        <v>470</v>
      </c>
      <c r="K450" s="822" t="s">
        <v>471</v>
      </c>
      <c r="L450" s="822" t="s">
        <v>472</v>
      </c>
      <c r="M450" s="822" t="s">
        <v>473</v>
      </c>
      <c r="N450" s="822" t="s">
        <v>474</v>
      </c>
      <c r="O450" s="822" t="s">
        <v>475</v>
      </c>
      <c r="P450" s="40"/>
    </row>
    <row r="451" spans="1:16" s="13" customFormat="1">
      <c r="A451" s="9"/>
      <c r="B451" s="260" t="s">
        <v>289</v>
      </c>
      <c r="C451" s="319" t="s">
        <v>160</v>
      </c>
      <c r="D451" s="319" t="s">
        <v>161</v>
      </c>
      <c r="E451" s="319" t="s">
        <v>162</v>
      </c>
      <c r="F451" s="319" t="s">
        <v>163</v>
      </c>
      <c r="G451" s="319" t="s">
        <v>164</v>
      </c>
      <c r="H451" s="319" t="s">
        <v>231</v>
      </c>
      <c r="I451" s="319" t="s">
        <v>232</v>
      </c>
      <c r="J451" s="319" t="s">
        <v>233</v>
      </c>
      <c r="K451" s="319" t="s">
        <v>234</v>
      </c>
      <c r="L451" s="319" t="s">
        <v>318</v>
      </c>
      <c r="M451" s="319" t="s">
        <v>235</v>
      </c>
      <c r="N451" s="319" t="s">
        <v>236</v>
      </c>
      <c r="O451" s="319" t="s">
        <v>237</v>
      </c>
      <c r="P451" s="40"/>
    </row>
    <row r="452" spans="1:16" s="40" customFormat="1" ht="19.5" customHeight="1">
      <c r="B452" s="284" t="s">
        <v>501</v>
      </c>
      <c r="C452" s="285" t="s">
        <v>477</v>
      </c>
      <c r="D452" s="286"/>
      <c r="E452" s="286"/>
      <c r="F452" s="286"/>
      <c r="G452" s="286"/>
      <c r="H452" s="286"/>
      <c r="I452" s="286"/>
      <c r="J452" s="286"/>
      <c r="K452" s="286"/>
      <c r="L452" s="286"/>
      <c r="M452" s="286"/>
      <c r="N452" s="286"/>
      <c r="O452" s="286"/>
    </row>
    <row r="453" spans="1:16" s="40" customFormat="1">
      <c r="B453" s="824" t="s">
        <v>477</v>
      </c>
      <c r="C453" s="286" t="s">
        <v>478</v>
      </c>
      <c r="D453" s="336">
        <v>405.57883864600001</v>
      </c>
      <c r="E453" s="336">
        <v>108.079192574</v>
      </c>
      <c r="F453" s="287">
        <v>93.43</v>
      </c>
      <c r="G453" s="336">
        <v>692.39200000000005</v>
      </c>
      <c r="H453" s="288">
        <v>5.6400000000000006E-2</v>
      </c>
      <c r="I453" s="336">
        <v>8668</v>
      </c>
      <c r="J453" s="289">
        <v>93.896799999999999</v>
      </c>
      <c r="K453" s="289"/>
      <c r="L453" s="336">
        <v>110.187</v>
      </c>
      <c r="M453" s="292">
        <v>15.909999999999998</v>
      </c>
      <c r="N453" s="336">
        <v>0.371643524</v>
      </c>
      <c r="O453" s="336">
        <v>-7.4523121449999996</v>
      </c>
    </row>
    <row r="454" spans="1:16" s="40" customFormat="1">
      <c r="B454" s="291" t="s">
        <v>477</v>
      </c>
      <c r="C454" s="286" t="s">
        <v>479</v>
      </c>
      <c r="D454" s="336">
        <v>400.13885330599999</v>
      </c>
      <c r="E454" s="336">
        <v>108.079192574</v>
      </c>
      <c r="F454" s="287">
        <v>93.43</v>
      </c>
      <c r="G454" s="336">
        <v>686.952</v>
      </c>
      <c r="H454" s="288">
        <v>5.5800000000000002E-2</v>
      </c>
      <c r="I454" s="336">
        <v>8629</v>
      </c>
      <c r="J454" s="289">
        <v>94.269199999999998</v>
      </c>
      <c r="K454" s="289"/>
      <c r="L454" s="336">
        <v>109.578</v>
      </c>
      <c r="M454" s="292">
        <v>15.950000000000001</v>
      </c>
      <c r="N454" s="336">
        <v>0.36839022999999999</v>
      </c>
      <c r="O454" s="336">
        <v>-7.450826245</v>
      </c>
    </row>
    <row r="455" spans="1:16" s="40" customFormat="1">
      <c r="B455" s="291" t="s">
        <v>477</v>
      </c>
      <c r="C455" s="286" t="s">
        <v>480</v>
      </c>
      <c r="D455" s="336">
        <v>5.4399853399999998</v>
      </c>
      <c r="E455" s="336"/>
      <c r="F455" s="287"/>
      <c r="G455" s="336">
        <v>5.44</v>
      </c>
      <c r="H455" s="288">
        <v>0.1275</v>
      </c>
      <c r="I455" s="336">
        <v>39</v>
      </c>
      <c r="J455" s="289">
        <v>46.875099999999996</v>
      </c>
      <c r="K455" s="289"/>
      <c r="L455" s="336">
        <v>0.60899999999999999</v>
      </c>
      <c r="M455" s="292">
        <v>11.200000000000001</v>
      </c>
      <c r="N455" s="336">
        <v>3.2532939999999999E-3</v>
      </c>
      <c r="O455" s="336">
        <v>-1.4859000000000001E-3</v>
      </c>
    </row>
    <row r="456" spans="1:16" s="40" customFormat="1">
      <c r="B456" s="291" t="s">
        <v>477</v>
      </c>
      <c r="C456" s="286" t="s">
        <v>481</v>
      </c>
      <c r="D456" s="336">
        <v>21.382248110999999</v>
      </c>
      <c r="E456" s="336">
        <v>33.047752889000002</v>
      </c>
      <c r="F456" s="287">
        <v>68.45</v>
      </c>
      <c r="G456" s="336">
        <v>58.783999999999999</v>
      </c>
      <c r="H456" s="288">
        <v>0.152</v>
      </c>
      <c r="I456" s="336">
        <v>588</v>
      </c>
      <c r="J456" s="289">
        <v>48.279600000000002</v>
      </c>
      <c r="K456" s="289"/>
      <c r="L456" s="336">
        <v>7.6820000000000004</v>
      </c>
      <c r="M456" s="292">
        <v>13.059999999999999</v>
      </c>
      <c r="N456" s="336">
        <v>4.3158821E-2</v>
      </c>
      <c r="O456" s="336">
        <v>-5.4847149999999997E-2</v>
      </c>
    </row>
    <row r="457" spans="1:16" s="40" customFormat="1">
      <c r="B457" s="291" t="s">
        <v>477</v>
      </c>
      <c r="C457" s="286" t="s">
        <v>482</v>
      </c>
      <c r="D457" s="336">
        <v>1032.2685756240001</v>
      </c>
      <c r="E457" s="336">
        <v>2895.5717249949998</v>
      </c>
      <c r="F457" s="287">
        <v>69.069999999999993</v>
      </c>
      <c r="G457" s="336">
        <v>3168.2379999999998</v>
      </c>
      <c r="H457" s="288">
        <v>0.31580000000000003</v>
      </c>
      <c r="I457" s="336">
        <v>16996</v>
      </c>
      <c r="J457" s="289">
        <v>52.983400000000003</v>
      </c>
      <c r="K457" s="289"/>
      <c r="L457" s="336">
        <v>841.43799999999999</v>
      </c>
      <c r="M457" s="292">
        <v>26.55</v>
      </c>
      <c r="N457" s="336">
        <v>5.4590310669999997</v>
      </c>
      <c r="O457" s="336">
        <v>-14.697154261</v>
      </c>
    </row>
    <row r="458" spans="1:16" s="40" customFormat="1">
      <c r="B458" s="291" t="s">
        <v>477</v>
      </c>
      <c r="C458" s="286" t="s">
        <v>483</v>
      </c>
      <c r="D458" s="336">
        <v>708.54143155099996</v>
      </c>
      <c r="E458" s="336">
        <v>172.73566093599999</v>
      </c>
      <c r="F458" s="287">
        <v>60.79</v>
      </c>
      <c r="G458" s="336">
        <v>1012.106</v>
      </c>
      <c r="H458" s="288">
        <v>0.58139999999999992</v>
      </c>
      <c r="I458" s="336">
        <v>21551</v>
      </c>
      <c r="J458" s="289">
        <v>66.963899999999995</v>
      </c>
      <c r="K458" s="289"/>
      <c r="L458" s="336">
        <v>551.35</v>
      </c>
      <c r="M458" s="292">
        <v>54.47</v>
      </c>
      <c r="N458" s="336">
        <v>4.0370088500000003</v>
      </c>
      <c r="O458" s="336">
        <v>-12.049545956999999</v>
      </c>
    </row>
    <row r="459" spans="1:16" s="40" customFormat="1">
      <c r="B459" s="291" t="s">
        <v>477</v>
      </c>
      <c r="C459" s="286" t="s">
        <v>484</v>
      </c>
      <c r="D459" s="336">
        <v>2552.6225680530001</v>
      </c>
      <c r="E459" s="336">
        <v>2114.138080234</v>
      </c>
      <c r="F459" s="287">
        <v>78.7</v>
      </c>
      <c r="G459" s="336">
        <v>4328.8459999999995</v>
      </c>
      <c r="H459" s="288">
        <v>1.4305000000000001</v>
      </c>
      <c r="I459" s="336">
        <v>504902</v>
      </c>
      <c r="J459" s="289">
        <v>50.547699999999992</v>
      </c>
      <c r="K459" s="289"/>
      <c r="L459" s="336">
        <v>2294.806</v>
      </c>
      <c r="M459" s="292">
        <v>53.010000000000005</v>
      </c>
      <c r="N459" s="336">
        <v>32.728079250999997</v>
      </c>
      <c r="O459" s="336">
        <v>-39.236763592000003</v>
      </c>
    </row>
    <row r="460" spans="1:16" s="40" customFormat="1">
      <c r="B460" s="291" t="s">
        <v>477</v>
      </c>
      <c r="C460" s="286" t="s">
        <v>485</v>
      </c>
      <c r="D460" s="336">
        <v>1705.167612898</v>
      </c>
      <c r="E460" s="336">
        <v>1794.7068567639999</v>
      </c>
      <c r="F460" s="287">
        <v>78.86</v>
      </c>
      <c r="G460" s="336">
        <v>3121.09</v>
      </c>
      <c r="H460" s="288">
        <v>1.1673</v>
      </c>
      <c r="I460" s="336">
        <v>490282</v>
      </c>
      <c r="J460" s="289">
        <v>45.076899999999995</v>
      </c>
      <c r="K460" s="289"/>
      <c r="L460" s="336">
        <v>1284.3599999999999</v>
      </c>
      <c r="M460" s="292">
        <v>41.15</v>
      </c>
      <c r="N460" s="336">
        <v>16.532240105</v>
      </c>
      <c r="O460" s="336">
        <v>-21.15497057</v>
      </c>
    </row>
    <row r="461" spans="1:16" s="40" customFormat="1">
      <c r="B461" s="291" t="s">
        <v>477</v>
      </c>
      <c r="C461" s="286" t="s">
        <v>486</v>
      </c>
      <c r="D461" s="336">
        <v>847.45495515499999</v>
      </c>
      <c r="E461" s="336">
        <v>319.43122347000002</v>
      </c>
      <c r="F461" s="287">
        <v>77.790000000000006</v>
      </c>
      <c r="G461" s="336">
        <v>1207.7560000000001</v>
      </c>
      <c r="H461" s="288">
        <v>2.1105999999999998</v>
      </c>
      <c r="I461" s="336">
        <v>14620</v>
      </c>
      <c r="J461" s="289">
        <v>64.685299999999998</v>
      </c>
      <c r="K461" s="289"/>
      <c r="L461" s="336">
        <v>1010.4450000000001</v>
      </c>
      <c r="M461" s="292">
        <v>83.66</v>
      </c>
      <c r="N461" s="336">
        <v>16.195839146000001</v>
      </c>
      <c r="O461" s="336">
        <v>-18.081793021999999</v>
      </c>
    </row>
    <row r="462" spans="1:16" s="40" customFormat="1">
      <c r="B462" s="291" t="s">
        <v>477</v>
      </c>
      <c r="C462" s="286" t="s">
        <v>487</v>
      </c>
      <c r="D462" s="336">
        <v>1445.999541166</v>
      </c>
      <c r="E462" s="336">
        <v>612.23008140699994</v>
      </c>
      <c r="F462" s="287">
        <v>79.06</v>
      </c>
      <c r="G462" s="336">
        <v>2038.741</v>
      </c>
      <c r="H462" s="288">
        <v>5.3157999999999994</v>
      </c>
      <c r="I462" s="336">
        <v>19900</v>
      </c>
      <c r="J462" s="289">
        <v>58.026400000000002</v>
      </c>
      <c r="K462" s="289"/>
      <c r="L462" s="336">
        <v>1764.8530000000001</v>
      </c>
      <c r="M462" s="292">
        <v>86.56</v>
      </c>
      <c r="N462" s="336">
        <v>69.651909992</v>
      </c>
      <c r="O462" s="336">
        <v>-56.053876242000001</v>
      </c>
    </row>
    <row r="463" spans="1:16" s="40" customFormat="1">
      <c r="B463" s="291" t="s">
        <v>477</v>
      </c>
      <c r="C463" s="286" t="s">
        <v>488</v>
      </c>
      <c r="D463" s="336">
        <v>1062.7220630930001</v>
      </c>
      <c r="E463" s="336">
        <v>385.00530131599999</v>
      </c>
      <c r="F463" s="287">
        <v>80.22</v>
      </c>
      <c r="G463" s="336">
        <v>1393.212</v>
      </c>
      <c r="H463" s="288">
        <v>4.1284000000000001</v>
      </c>
      <c r="I463" s="336">
        <v>8355</v>
      </c>
      <c r="J463" s="289">
        <v>50.1327</v>
      </c>
      <c r="K463" s="289"/>
      <c r="L463" s="336">
        <v>959.44299999999998</v>
      </c>
      <c r="M463" s="292">
        <v>68.86</v>
      </c>
      <c r="N463" s="336">
        <v>30.611286328999999</v>
      </c>
      <c r="O463" s="336">
        <v>-32.718929465999999</v>
      </c>
    </row>
    <row r="464" spans="1:16" s="40" customFormat="1">
      <c r="B464" s="291" t="s">
        <v>477</v>
      </c>
      <c r="C464" s="286" t="s">
        <v>489</v>
      </c>
      <c r="D464" s="336">
        <v>383.277478073</v>
      </c>
      <c r="E464" s="336">
        <v>227.22478009100001</v>
      </c>
      <c r="F464" s="287">
        <v>77.100000000000009</v>
      </c>
      <c r="G464" s="336">
        <v>645.529</v>
      </c>
      <c r="H464" s="288">
        <v>7.8785999999999996</v>
      </c>
      <c r="I464" s="336">
        <v>11545</v>
      </c>
      <c r="J464" s="289">
        <v>75.063100000000006</v>
      </c>
      <c r="K464" s="289"/>
      <c r="L464" s="336">
        <v>805.41</v>
      </c>
      <c r="M464" s="292">
        <v>124.76</v>
      </c>
      <c r="N464" s="336">
        <v>39.040623662999998</v>
      </c>
      <c r="O464" s="336">
        <v>-23.334946775999999</v>
      </c>
    </row>
    <row r="465" spans="1:16" s="40" customFormat="1">
      <c r="B465" s="291" t="s">
        <v>477</v>
      </c>
      <c r="C465" s="286" t="s">
        <v>490</v>
      </c>
      <c r="D465" s="336">
        <v>359.01098764800003</v>
      </c>
      <c r="E465" s="336">
        <v>99.687277682000001</v>
      </c>
      <c r="F465" s="287">
        <v>80.31</v>
      </c>
      <c r="G465" s="336">
        <v>459.99400000000003</v>
      </c>
      <c r="H465" s="288">
        <v>29.866399999999999</v>
      </c>
      <c r="I465" s="336">
        <v>9143</v>
      </c>
      <c r="J465" s="289">
        <v>57.501999999999995</v>
      </c>
      <c r="K465" s="289"/>
      <c r="L465" s="336">
        <v>577.298</v>
      </c>
      <c r="M465" s="292">
        <v>125.49999999999999</v>
      </c>
      <c r="N465" s="336">
        <v>82.328993381000004</v>
      </c>
      <c r="O465" s="336">
        <v>-21.373473069999999</v>
      </c>
    </row>
    <row r="466" spans="1:16" s="40" customFormat="1">
      <c r="B466" s="291" t="s">
        <v>477</v>
      </c>
      <c r="C466" s="286" t="s">
        <v>491</v>
      </c>
      <c r="D466" s="336">
        <v>167.14597300899999</v>
      </c>
      <c r="E466" s="336">
        <v>30.925235958999998</v>
      </c>
      <c r="F466" s="287">
        <v>82.16</v>
      </c>
      <c r="G466" s="336">
        <v>192.339</v>
      </c>
      <c r="H466" s="288">
        <v>13.466200000000001</v>
      </c>
      <c r="I466" s="336">
        <v>702</v>
      </c>
      <c r="J466" s="289">
        <v>46.039299999999997</v>
      </c>
      <c r="K466" s="289"/>
      <c r="L466" s="336">
        <v>143.19200000000001</v>
      </c>
      <c r="M466" s="292">
        <v>74.44</v>
      </c>
      <c r="N466" s="336">
        <v>12.101645365</v>
      </c>
      <c r="O466" s="336">
        <v>-5.5868045479999999</v>
      </c>
    </row>
    <row r="467" spans="1:16" s="40" customFormat="1">
      <c r="B467" s="291" t="s">
        <v>477</v>
      </c>
      <c r="C467" s="286" t="s">
        <v>492</v>
      </c>
      <c r="D467" s="336">
        <v>51.266435821000002</v>
      </c>
      <c r="E467" s="336">
        <v>4.6729876079999997</v>
      </c>
      <c r="F467" s="287">
        <v>76.599999999999994</v>
      </c>
      <c r="G467" s="336">
        <v>68.47</v>
      </c>
      <c r="H467" s="288">
        <v>22.349599999999999</v>
      </c>
      <c r="I467" s="336">
        <v>939</v>
      </c>
      <c r="J467" s="289">
        <v>60.167400000000001</v>
      </c>
      <c r="K467" s="289"/>
      <c r="L467" s="336">
        <v>95.555000000000007</v>
      </c>
      <c r="M467" s="292">
        <v>139.54999999999998</v>
      </c>
      <c r="N467" s="336">
        <v>8.9546825309999996</v>
      </c>
      <c r="O467" s="336">
        <v>-4.0481102040000003</v>
      </c>
    </row>
    <row r="468" spans="1:16" s="40" customFormat="1">
      <c r="B468" s="291" t="s">
        <v>477</v>
      </c>
      <c r="C468" s="286" t="s">
        <v>493</v>
      </c>
      <c r="D468" s="336">
        <v>140.59857881799999</v>
      </c>
      <c r="E468" s="336">
        <v>64.089054114999996</v>
      </c>
      <c r="F468" s="287">
        <v>79.679999999999993</v>
      </c>
      <c r="G468" s="336">
        <v>199.185</v>
      </c>
      <c r="H468" s="288">
        <v>48.286900000000003</v>
      </c>
      <c r="I468" s="336">
        <v>7502</v>
      </c>
      <c r="J468" s="289">
        <v>67.65440000000001</v>
      </c>
      <c r="K468" s="289"/>
      <c r="L468" s="336">
        <v>338.55099999999999</v>
      </c>
      <c r="M468" s="292">
        <v>169.96</v>
      </c>
      <c r="N468" s="336">
        <v>61.272665484999997</v>
      </c>
      <c r="O468" s="336">
        <v>-11.738558318000001</v>
      </c>
    </row>
    <row r="469" spans="1:16" s="40" customFormat="1">
      <c r="B469" s="285" t="s">
        <v>477</v>
      </c>
      <c r="C469" s="286" t="s">
        <v>494</v>
      </c>
      <c r="D469" s="336">
        <v>132.74024638099999</v>
      </c>
      <c r="E469" s="336">
        <v>3.12666143</v>
      </c>
      <c r="F469" s="287">
        <v>73.19</v>
      </c>
      <c r="G469" s="336">
        <v>135.47499999999999</v>
      </c>
      <c r="H469" s="288">
        <v>100</v>
      </c>
      <c r="I469" s="336">
        <v>913</v>
      </c>
      <c r="J469" s="289">
        <v>47.549300000000002</v>
      </c>
      <c r="K469" s="289"/>
      <c r="L469" s="336">
        <v>101.18899999999999</v>
      </c>
      <c r="M469" s="292">
        <v>74.69</v>
      </c>
      <c r="N469" s="336">
        <v>56.545007605999999</v>
      </c>
      <c r="O469" s="336">
        <v>-61.367119369000001</v>
      </c>
    </row>
    <row r="470" spans="1:16" s="40" customFormat="1" ht="12.75" customHeight="1">
      <c r="B470" s="825"/>
      <c r="C470" s="826" t="s">
        <v>495</v>
      </c>
      <c r="D470" s="337">
        <v>6658.1444371799998</v>
      </c>
      <c r="E470" s="337">
        <v>6038.6164321469996</v>
      </c>
      <c r="F470" s="320">
        <v>73.839999999999989</v>
      </c>
      <c r="G470" s="337">
        <v>11894.578</v>
      </c>
      <c r="H470" s="321">
        <v>3.8633000000000002</v>
      </c>
      <c r="I470" s="337">
        <v>582660</v>
      </c>
      <c r="J470" s="297">
        <v>56.622099999999996</v>
      </c>
      <c r="K470" s="297"/>
      <c r="L470" s="337">
        <v>6248.8029999999999</v>
      </c>
      <c r="M470" s="322">
        <v>52.53</v>
      </c>
      <c r="N470" s="337">
        <v>251.16483249199999</v>
      </c>
      <c r="O470" s="337">
        <v>-212.28509178600001</v>
      </c>
    </row>
    <row r="471" spans="1:16" s="40" customFormat="1" ht="12.75" customHeight="1">
      <c r="B471" s="825"/>
      <c r="C471" s="827" t="s">
        <v>502</v>
      </c>
      <c r="D471" s="337">
        <v>1571538.0424414789</v>
      </c>
      <c r="E471" s="337">
        <v>635952.81167137797</v>
      </c>
      <c r="F471" s="320">
        <v>56.85</v>
      </c>
      <c r="G471" s="337">
        <v>1913785.0490000001</v>
      </c>
      <c r="H471" s="321">
        <v>0.78920000000000001</v>
      </c>
      <c r="I471" s="337">
        <v>3352631</v>
      </c>
      <c r="J471" s="297">
        <v>20.5366</v>
      </c>
      <c r="K471" s="297">
        <v>1.19598</v>
      </c>
      <c r="L471" s="337">
        <v>335566.84600000002</v>
      </c>
      <c r="M471" s="322">
        <v>17.53</v>
      </c>
      <c r="N471" s="337">
        <v>5242.8499165869998</v>
      </c>
      <c r="O471" s="337">
        <v>-6052.6490602949998</v>
      </c>
    </row>
    <row r="472" spans="1:16">
      <c r="D472" s="9"/>
      <c r="E472" s="9"/>
      <c r="F472" s="9"/>
      <c r="G472" s="9"/>
      <c r="H472" s="9"/>
      <c r="I472" s="9"/>
      <c r="J472" s="9"/>
      <c r="K472" s="9"/>
      <c r="L472" s="9"/>
      <c r="M472" s="9"/>
      <c r="N472" s="9"/>
      <c r="O472" s="9"/>
    </row>
    <row r="473" spans="1:16" s="40" customFormat="1" ht="12.75" customHeight="1"/>
    <row r="474" spans="1:16" s="217" customFormat="1" ht="84" customHeight="1">
      <c r="A474" s="177"/>
      <c r="B474" s="821" t="s">
        <v>418</v>
      </c>
      <c r="C474" s="822" t="s">
        <v>463</v>
      </c>
      <c r="D474" s="822" t="s">
        <v>464</v>
      </c>
      <c r="E474" s="822" t="s">
        <v>465</v>
      </c>
      <c r="F474" s="822" t="s">
        <v>466</v>
      </c>
      <c r="G474" s="822" t="s">
        <v>467</v>
      </c>
      <c r="H474" s="822" t="s">
        <v>468</v>
      </c>
      <c r="I474" s="822" t="s">
        <v>469</v>
      </c>
      <c r="J474" s="822" t="s">
        <v>470</v>
      </c>
      <c r="K474" s="822" t="s">
        <v>471</v>
      </c>
      <c r="L474" s="822" t="s">
        <v>472</v>
      </c>
      <c r="M474" s="822" t="s">
        <v>473</v>
      </c>
      <c r="N474" s="822" t="s">
        <v>474</v>
      </c>
      <c r="O474" s="822" t="s">
        <v>475</v>
      </c>
      <c r="P474" s="40"/>
    </row>
    <row r="475" spans="1:16" s="13" customFormat="1">
      <c r="A475" s="9"/>
      <c r="B475" s="260" t="s">
        <v>289</v>
      </c>
      <c r="C475" s="319" t="s">
        <v>160</v>
      </c>
      <c r="D475" s="319" t="s">
        <v>161</v>
      </c>
      <c r="E475" s="319" t="s">
        <v>162</v>
      </c>
      <c r="F475" s="319" t="s">
        <v>163</v>
      </c>
      <c r="G475" s="319" t="s">
        <v>164</v>
      </c>
      <c r="H475" s="319" t="s">
        <v>231</v>
      </c>
      <c r="I475" s="319" t="s">
        <v>232</v>
      </c>
      <c r="J475" s="319" t="s">
        <v>233</v>
      </c>
      <c r="K475" s="319" t="s">
        <v>234</v>
      </c>
      <c r="L475" s="319" t="s">
        <v>318</v>
      </c>
      <c r="M475" s="319" t="s">
        <v>235</v>
      </c>
      <c r="N475" s="319" t="s">
        <v>236</v>
      </c>
      <c r="O475" s="319" t="s">
        <v>237</v>
      </c>
      <c r="P475" s="40"/>
    </row>
    <row r="476" spans="1:16" s="40" customFormat="1" ht="29.25" customHeight="1">
      <c r="B476" s="284" t="s">
        <v>503</v>
      </c>
      <c r="C476" s="285" t="s">
        <v>477</v>
      </c>
      <c r="D476" s="286"/>
      <c r="E476" s="286"/>
      <c r="F476" s="286"/>
      <c r="G476" s="286"/>
      <c r="H476" s="286"/>
      <c r="I476" s="286"/>
      <c r="J476" s="286"/>
      <c r="K476" s="286"/>
      <c r="L476" s="286"/>
      <c r="M476" s="286"/>
      <c r="N476" s="286"/>
      <c r="O476" s="286"/>
    </row>
    <row r="477" spans="1:16" s="40" customFormat="1">
      <c r="B477" s="824" t="s">
        <v>477</v>
      </c>
      <c r="C477" s="286" t="s">
        <v>478</v>
      </c>
      <c r="D477" s="336">
        <v>1016743.908568177</v>
      </c>
      <c r="E477" s="336">
        <v>21960.539436532999</v>
      </c>
      <c r="F477" s="287">
        <v>92.747961000000004</v>
      </c>
      <c r="G477" s="336">
        <v>1065946.625</v>
      </c>
      <c r="H477" s="288">
        <v>3.3999999999999998E-3</v>
      </c>
      <c r="I477" s="336">
        <v>1245</v>
      </c>
      <c r="J477" s="289">
        <v>44.895800000000001</v>
      </c>
      <c r="K477" s="289">
        <v>1.200529</v>
      </c>
      <c r="L477" s="336">
        <v>18340.014999999999</v>
      </c>
      <c r="M477" s="292">
        <v>1.72</v>
      </c>
      <c r="N477" s="336">
        <v>16.337449885000002</v>
      </c>
      <c r="O477" s="336">
        <v>-1.148365369</v>
      </c>
    </row>
    <row r="478" spans="1:16" s="40" customFormat="1">
      <c r="B478" s="291" t="s">
        <v>477</v>
      </c>
      <c r="C478" s="286" t="s">
        <v>479</v>
      </c>
      <c r="D478" s="336">
        <v>1016266.095713594</v>
      </c>
      <c r="E478" s="336">
        <v>21960.539436532999</v>
      </c>
      <c r="F478" s="287">
        <v>92.747961000000004</v>
      </c>
      <c r="G478" s="336">
        <v>1065468.8119999999</v>
      </c>
      <c r="H478" s="288">
        <v>3.3000000000000004E-3</v>
      </c>
      <c r="I478" s="336">
        <v>1238</v>
      </c>
      <c r="J478" s="289">
        <v>44.895699999999998</v>
      </c>
      <c r="K478" s="289">
        <v>1.199946</v>
      </c>
      <c r="L478" s="336">
        <v>18158.233</v>
      </c>
      <c r="M478" s="292">
        <v>1.7000000000000002</v>
      </c>
      <c r="N478" s="336">
        <v>16.037767998</v>
      </c>
      <c r="O478" s="336">
        <v>-1.073193023</v>
      </c>
    </row>
    <row r="479" spans="1:16" s="40" customFormat="1">
      <c r="B479" s="291" t="s">
        <v>477</v>
      </c>
      <c r="C479" s="286" t="s">
        <v>480</v>
      </c>
      <c r="D479" s="336">
        <v>477.81285458299999</v>
      </c>
      <c r="E479" s="336"/>
      <c r="F479" s="287"/>
      <c r="G479" s="336">
        <v>477.81299999999999</v>
      </c>
      <c r="H479" s="288">
        <v>0.13929999999999998</v>
      </c>
      <c r="I479" s="336">
        <v>7</v>
      </c>
      <c r="J479" s="289">
        <v>44.9938</v>
      </c>
      <c r="K479" s="289">
        <v>2.5</v>
      </c>
      <c r="L479" s="336">
        <v>181.78200000000001</v>
      </c>
      <c r="M479" s="292">
        <v>38.04</v>
      </c>
      <c r="N479" s="336">
        <v>0.29968188699999998</v>
      </c>
      <c r="O479" s="336">
        <v>-7.5172346000000001E-2</v>
      </c>
    </row>
    <row r="480" spans="1:16" s="40" customFormat="1">
      <c r="B480" s="291" t="s">
        <v>477</v>
      </c>
      <c r="C480" s="286" t="s">
        <v>481</v>
      </c>
      <c r="D480" s="336">
        <v>105.26853656500001</v>
      </c>
      <c r="E480" s="336">
        <v>17.267222646</v>
      </c>
      <c r="F480" s="287">
        <v>69.979070000000007</v>
      </c>
      <c r="G480" s="336">
        <v>118.203</v>
      </c>
      <c r="H480" s="288">
        <v>0.2127</v>
      </c>
      <c r="I480" s="336">
        <v>20</v>
      </c>
      <c r="J480" s="289">
        <v>42.551899999999996</v>
      </c>
      <c r="K480" s="289">
        <v>2.5</v>
      </c>
      <c r="L480" s="336">
        <v>53.454999999999998</v>
      </c>
      <c r="M480" s="292">
        <v>45.22</v>
      </c>
      <c r="N480" s="336">
        <v>0.106571755</v>
      </c>
      <c r="O480" s="336">
        <v>-4.1643260000000003E-3</v>
      </c>
    </row>
    <row r="481" spans="1:16" s="40" customFormat="1">
      <c r="B481" s="291" t="s">
        <v>477</v>
      </c>
      <c r="C481" s="286" t="s">
        <v>482</v>
      </c>
      <c r="D481" s="336">
        <v>134.25798939399999</v>
      </c>
      <c r="E481" s="336">
        <v>27.798399665000002</v>
      </c>
      <c r="F481" s="287">
        <v>69.250315999999998</v>
      </c>
      <c r="G481" s="336">
        <v>154.863</v>
      </c>
      <c r="H481" s="288">
        <v>0.35449999999999998</v>
      </c>
      <c r="I481" s="336">
        <v>20</v>
      </c>
      <c r="J481" s="289">
        <v>39.761899999999997</v>
      </c>
      <c r="K481" s="289">
        <v>2.5</v>
      </c>
      <c r="L481" s="336">
        <v>85.786000000000001</v>
      </c>
      <c r="M481" s="292">
        <v>55.389999999999993</v>
      </c>
      <c r="N481" s="336">
        <v>0.21835090400000001</v>
      </c>
      <c r="O481" s="336">
        <v>-4.9246769999999997E-3</v>
      </c>
    </row>
    <row r="482" spans="1:16" s="40" customFormat="1">
      <c r="B482" s="291" t="s">
        <v>477</v>
      </c>
      <c r="C482" s="286" t="s">
        <v>483</v>
      </c>
      <c r="D482" s="336">
        <v>5.8125989359999997</v>
      </c>
      <c r="E482" s="336">
        <v>8.3551409769999996</v>
      </c>
      <c r="F482" s="287">
        <v>70.072500000000005</v>
      </c>
      <c r="G482" s="336">
        <v>12.079000000000001</v>
      </c>
      <c r="H482" s="288">
        <v>0.54900000000000004</v>
      </c>
      <c r="I482" s="336">
        <v>14</v>
      </c>
      <c r="J482" s="289">
        <v>43.717700000000001</v>
      </c>
      <c r="K482" s="289">
        <v>2.5</v>
      </c>
      <c r="L482" s="336">
        <v>9.0289999999999999</v>
      </c>
      <c r="M482" s="292">
        <v>74.75</v>
      </c>
      <c r="N482" s="336">
        <v>2.8990748E-2</v>
      </c>
      <c r="O482" s="336">
        <v>-1.0572260000000001E-3</v>
      </c>
    </row>
    <row r="483" spans="1:16" s="40" customFormat="1">
      <c r="B483" s="291" t="s">
        <v>477</v>
      </c>
      <c r="C483" s="286" t="s">
        <v>484</v>
      </c>
      <c r="D483" s="336">
        <v>61.274534326000001</v>
      </c>
      <c r="E483" s="336">
        <v>0.65479868100000005</v>
      </c>
      <c r="F483" s="287">
        <v>70.072500000000005</v>
      </c>
      <c r="G483" s="336">
        <v>22.433</v>
      </c>
      <c r="H483" s="288">
        <v>1.3237999999999999</v>
      </c>
      <c r="I483" s="336">
        <v>12</v>
      </c>
      <c r="J483" s="289">
        <v>41.457799999999999</v>
      </c>
      <c r="K483" s="289">
        <v>2.5</v>
      </c>
      <c r="L483" s="336">
        <v>22.210999999999999</v>
      </c>
      <c r="M483" s="292">
        <v>99.009999999999991</v>
      </c>
      <c r="N483" s="336">
        <v>0.12308158299999999</v>
      </c>
      <c r="O483" s="336">
        <v>-4.997863E-3</v>
      </c>
    </row>
    <row r="484" spans="1:16" s="40" customFormat="1">
      <c r="B484" s="291" t="s">
        <v>477</v>
      </c>
      <c r="C484" s="286" t="s">
        <v>485</v>
      </c>
      <c r="D484" s="336">
        <v>61.133808316</v>
      </c>
      <c r="E484" s="336">
        <v>0.65479868100000005</v>
      </c>
      <c r="F484" s="287">
        <v>70.072500000000005</v>
      </c>
      <c r="G484" s="336">
        <v>22.292999999999999</v>
      </c>
      <c r="H484" s="288">
        <v>1.3189</v>
      </c>
      <c r="I484" s="336">
        <v>9</v>
      </c>
      <c r="J484" s="289">
        <v>41.466900000000003</v>
      </c>
      <c r="K484" s="289">
        <v>2.5</v>
      </c>
      <c r="L484" s="336">
        <v>22.056999999999999</v>
      </c>
      <c r="M484" s="292">
        <v>98.94</v>
      </c>
      <c r="N484" s="336">
        <v>0.12190319600000001</v>
      </c>
      <c r="O484" s="336">
        <v>-4.9829660000000001E-3</v>
      </c>
    </row>
    <row r="485" spans="1:16" s="40" customFormat="1">
      <c r="B485" s="291" t="s">
        <v>477</v>
      </c>
      <c r="C485" s="286" t="s">
        <v>486</v>
      </c>
      <c r="D485" s="336">
        <v>0.14072601000000001</v>
      </c>
      <c r="E485" s="336"/>
      <c r="F485" s="287"/>
      <c r="G485" s="336">
        <v>0.14099999999999999</v>
      </c>
      <c r="H485" s="288">
        <v>2.0928999999999998</v>
      </c>
      <c r="I485" s="336">
        <v>3</v>
      </c>
      <c r="J485" s="289">
        <v>40.009799999999998</v>
      </c>
      <c r="K485" s="289">
        <v>2.5</v>
      </c>
      <c r="L485" s="336">
        <v>0.154</v>
      </c>
      <c r="M485" s="292">
        <v>109.62</v>
      </c>
      <c r="N485" s="336">
        <v>1.1783869999999999E-3</v>
      </c>
      <c r="O485" s="336">
        <v>-1.4897E-5</v>
      </c>
    </row>
    <row r="486" spans="1:16" s="40" customFormat="1">
      <c r="B486" s="291" t="s">
        <v>477</v>
      </c>
      <c r="C486" s="286" t="s">
        <v>487</v>
      </c>
      <c r="D486" s="336">
        <v>36.318543124999998</v>
      </c>
      <c r="E486" s="336"/>
      <c r="F486" s="287"/>
      <c r="G486" s="336">
        <v>0.16</v>
      </c>
      <c r="H486" s="288">
        <v>5.2637</v>
      </c>
      <c r="I486" s="336">
        <v>10</v>
      </c>
      <c r="J486" s="289">
        <v>45</v>
      </c>
      <c r="K486" s="289">
        <v>2.5</v>
      </c>
      <c r="L486" s="336">
        <v>0.25700000000000001</v>
      </c>
      <c r="M486" s="292">
        <v>160.68</v>
      </c>
      <c r="N486" s="336">
        <v>3.7926399999999999E-3</v>
      </c>
      <c r="O486" s="336">
        <v>-3.8133791E-2</v>
      </c>
    </row>
    <row r="487" spans="1:16" s="40" customFormat="1">
      <c r="B487" s="291" t="s">
        <v>477</v>
      </c>
      <c r="C487" s="286" t="s">
        <v>488</v>
      </c>
      <c r="D487" s="336">
        <v>0.108236543</v>
      </c>
      <c r="E487" s="336"/>
      <c r="F487" s="287"/>
      <c r="G487" s="336">
        <v>0.108</v>
      </c>
      <c r="H487" s="288">
        <v>4</v>
      </c>
      <c r="I487" s="336">
        <v>3</v>
      </c>
      <c r="J487" s="289">
        <v>45</v>
      </c>
      <c r="K487" s="289">
        <v>2.5</v>
      </c>
      <c r="L487" s="336">
        <v>0.16</v>
      </c>
      <c r="M487" s="292">
        <v>147.95000000000002</v>
      </c>
      <c r="N487" s="336">
        <v>1.948258E-3</v>
      </c>
      <c r="O487" s="336">
        <v>-3.7466962999999999E-2</v>
      </c>
    </row>
    <row r="488" spans="1:16" s="40" customFormat="1">
      <c r="B488" s="291" t="s">
        <v>477</v>
      </c>
      <c r="C488" s="286" t="s">
        <v>489</v>
      </c>
      <c r="D488" s="336">
        <v>36.210306582000001</v>
      </c>
      <c r="E488" s="336"/>
      <c r="F488" s="287"/>
      <c r="G488" s="336">
        <v>5.1999999999999998E-2</v>
      </c>
      <c r="H488" s="288">
        <v>7.9004000000000003</v>
      </c>
      <c r="I488" s="336">
        <v>7</v>
      </c>
      <c r="J488" s="289">
        <v>45</v>
      </c>
      <c r="K488" s="289">
        <v>2.5</v>
      </c>
      <c r="L488" s="336">
        <v>9.7000000000000003E-2</v>
      </c>
      <c r="M488" s="292">
        <v>187.26</v>
      </c>
      <c r="N488" s="336">
        <v>1.8443820000000001E-3</v>
      </c>
      <c r="O488" s="336">
        <v>-6.6682799999999995E-4</v>
      </c>
    </row>
    <row r="489" spans="1:16" s="40" customFormat="1">
      <c r="B489" s="291" t="s">
        <v>477</v>
      </c>
      <c r="C489" s="286" t="s">
        <v>490</v>
      </c>
      <c r="D489" s="336">
        <v>5.2075257190000004</v>
      </c>
      <c r="E489" s="336"/>
      <c r="F489" s="287"/>
      <c r="G489" s="336">
        <v>5.2080000000000002</v>
      </c>
      <c r="H489" s="288">
        <v>11.028599999999999</v>
      </c>
      <c r="I489" s="336">
        <v>8</v>
      </c>
      <c r="J489" s="289">
        <v>45</v>
      </c>
      <c r="K489" s="289">
        <v>2.5</v>
      </c>
      <c r="L489" s="336">
        <v>11.042</v>
      </c>
      <c r="M489" s="292">
        <v>212.02999999999997</v>
      </c>
      <c r="N489" s="336">
        <v>0.258444599</v>
      </c>
      <c r="O489" s="336"/>
    </row>
    <row r="490" spans="1:16" s="40" customFormat="1">
      <c r="B490" s="291" t="s">
        <v>477</v>
      </c>
      <c r="C490" s="286" t="s">
        <v>491</v>
      </c>
      <c r="D490" s="336">
        <v>5.192590719</v>
      </c>
      <c r="E490" s="336"/>
      <c r="F490" s="287"/>
      <c r="G490" s="336">
        <v>5.1929999999999996</v>
      </c>
      <c r="H490" s="288">
        <v>11</v>
      </c>
      <c r="I490" s="336">
        <v>4</v>
      </c>
      <c r="J490" s="289">
        <v>45</v>
      </c>
      <c r="K490" s="289">
        <v>2.5</v>
      </c>
      <c r="L490" s="336">
        <v>11.004</v>
      </c>
      <c r="M490" s="292">
        <v>211.91</v>
      </c>
      <c r="N490" s="336">
        <v>0.25703324100000002</v>
      </c>
      <c r="O490" s="336"/>
    </row>
    <row r="491" spans="1:16" s="40" customFormat="1">
      <c r="B491" s="291" t="s">
        <v>477</v>
      </c>
      <c r="C491" s="290" t="s">
        <v>492</v>
      </c>
      <c r="D491" s="336">
        <v>1.4935E-2</v>
      </c>
      <c r="E491" s="336"/>
      <c r="F491" s="287"/>
      <c r="G491" s="336">
        <v>1.4999999999999999E-2</v>
      </c>
      <c r="H491" s="288">
        <v>21</v>
      </c>
      <c r="I491" s="336">
        <v>4</v>
      </c>
      <c r="J491" s="289">
        <v>45</v>
      </c>
      <c r="K491" s="289">
        <v>2.5</v>
      </c>
      <c r="L491" s="336">
        <v>3.7999999999999999E-2</v>
      </c>
      <c r="M491" s="292">
        <v>254.91000000000003</v>
      </c>
      <c r="N491" s="336">
        <v>1.4113579999999999E-3</v>
      </c>
      <c r="O491" s="336"/>
    </row>
    <row r="492" spans="1:16" s="40" customFormat="1">
      <c r="B492" s="291" t="s">
        <v>477</v>
      </c>
      <c r="C492" s="286" t="s">
        <v>493</v>
      </c>
      <c r="D492" s="336"/>
      <c r="E492" s="336"/>
      <c r="F492" s="287"/>
      <c r="G492" s="336"/>
      <c r="H492" s="288"/>
      <c r="I492" s="336"/>
      <c r="J492" s="289"/>
      <c r="K492" s="289"/>
      <c r="L492" s="336"/>
      <c r="M492" s="292"/>
      <c r="N492" s="336"/>
      <c r="O492" s="336"/>
    </row>
    <row r="493" spans="1:16" s="40" customFormat="1">
      <c r="B493" s="285" t="s">
        <v>477</v>
      </c>
      <c r="C493" s="286" t="s">
        <v>494</v>
      </c>
      <c r="D493" s="336"/>
      <c r="E493" s="336"/>
      <c r="F493" s="287"/>
      <c r="G493" s="336"/>
      <c r="H493" s="288"/>
      <c r="I493" s="336"/>
      <c r="J493" s="289"/>
      <c r="K493" s="289"/>
      <c r="L493" s="336"/>
      <c r="M493" s="292"/>
      <c r="N493" s="336"/>
      <c r="O493" s="336"/>
    </row>
    <row r="494" spans="1:16" s="40" customFormat="1" ht="12.75" customHeight="1">
      <c r="B494" s="825"/>
      <c r="C494" s="826" t="s">
        <v>495</v>
      </c>
      <c r="D494" s="337">
        <v>1017092.048296242</v>
      </c>
      <c r="E494" s="337">
        <v>22014.614998501998</v>
      </c>
      <c r="F494" s="320">
        <v>92.682560000000009</v>
      </c>
      <c r="G494" s="337">
        <v>1066259.571</v>
      </c>
      <c r="H494" s="321">
        <v>3.5999999999999999E-3</v>
      </c>
      <c r="I494" s="337">
        <v>1329</v>
      </c>
      <c r="J494" s="297">
        <v>44.8947</v>
      </c>
      <c r="K494" s="297">
        <v>1.2009099999999999</v>
      </c>
      <c r="L494" s="337">
        <v>18521.795999999998</v>
      </c>
      <c r="M494" s="322">
        <v>1.73</v>
      </c>
      <c r="N494" s="337">
        <v>17.076682114</v>
      </c>
      <c r="O494" s="337">
        <v>-1.201643252</v>
      </c>
    </row>
    <row r="495" spans="1:16">
      <c r="D495" s="9"/>
      <c r="E495" s="9"/>
      <c r="F495" s="9"/>
      <c r="G495" s="9"/>
      <c r="H495" s="9"/>
      <c r="I495" s="9"/>
      <c r="J495" s="9"/>
      <c r="K495" s="9"/>
      <c r="L495" s="9"/>
      <c r="M495" s="9"/>
      <c r="N495" s="9"/>
      <c r="O495" s="9"/>
    </row>
    <row r="496" spans="1:16" s="217" customFormat="1" ht="84" customHeight="1">
      <c r="A496" s="177"/>
      <c r="B496" s="821" t="s">
        <v>418</v>
      </c>
      <c r="C496" s="822" t="s">
        <v>463</v>
      </c>
      <c r="D496" s="822" t="s">
        <v>464</v>
      </c>
      <c r="E496" s="822" t="s">
        <v>465</v>
      </c>
      <c r="F496" s="822" t="s">
        <v>466</v>
      </c>
      <c r="G496" s="822" t="s">
        <v>467</v>
      </c>
      <c r="H496" s="822" t="s">
        <v>468</v>
      </c>
      <c r="I496" s="822" t="s">
        <v>469</v>
      </c>
      <c r="J496" s="261" t="s">
        <v>470</v>
      </c>
      <c r="K496" s="822" t="s">
        <v>471</v>
      </c>
      <c r="L496" s="822" t="s">
        <v>472</v>
      </c>
      <c r="M496" s="822" t="s">
        <v>473</v>
      </c>
      <c r="N496" s="822" t="s">
        <v>474</v>
      </c>
      <c r="O496" s="822" t="s">
        <v>475</v>
      </c>
      <c r="P496" s="40"/>
    </row>
    <row r="497" spans="1:16" s="13" customFormat="1">
      <c r="A497" s="9"/>
      <c r="B497" s="260" t="s">
        <v>289</v>
      </c>
      <c r="C497" s="319" t="s">
        <v>160</v>
      </c>
      <c r="D497" s="319" t="s">
        <v>161</v>
      </c>
      <c r="E497" s="319" t="s">
        <v>162</v>
      </c>
      <c r="F497" s="319" t="s">
        <v>163</v>
      </c>
      <c r="G497" s="319" t="s">
        <v>164</v>
      </c>
      <c r="H497" s="319" t="s">
        <v>231</v>
      </c>
      <c r="I497" s="319" t="s">
        <v>232</v>
      </c>
      <c r="J497" s="319" t="s">
        <v>233</v>
      </c>
      <c r="K497" s="319" t="s">
        <v>234</v>
      </c>
      <c r="L497" s="319" t="s">
        <v>318</v>
      </c>
      <c r="M497" s="319" t="s">
        <v>235</v>
      </c>
      <c r="N497" s="319" t="s">
        <v>236</v>
      </c>
      <c r="O497" s="319" t="s">
        <v>237</v>
      </c>
      <c r="P497" s="40"/>
    </row>
    <row r="498" spans="1:16" s="40" customFormat="1" ht="19.5" customHeight="1">
      <c r="B498" s="284" t="s">
        <v>496</v>
      </c>
      <c r="C498" s="285" t="s">
        <v>477</v>
      </c>
      <c r="D498" s="286"/>
      <c r="E498" s="286"/>
      <c r="F498" s="286"/>
      <c r="G498" s="286"/>
      <c r="H498" s="286"/>
      <c r="I498" s="286"/>
      <c r="J498" s="286"/>
      <c r="K498" s="286"/>
      <c r="L498" s="286"/>
      <c r="M498" s="286"/>
      <c r="N498" s="286"/>
      <c r="O498" s="286"/>
    </row>
    <row r="499" spans="1:16" s="40" customFormat="1">
      <c r="B499" s="824" t="s">
        <v>477</v>
      </c>
      <c r="C499" s="286" t="s">
        <v>478</v>
      </c>
      <c r="D499" s="336">
        <v>8608.3881182130008</v>
      </c>
      <c r="E499" s="336">
        <v>2363.2711516469999</v>
      </c>
      <c r="F499" s="287">
        <v>69.082142000000005</v>
      </c>
      <c r="G499" s="336">
        <v>10213.215</v>
      </c>
      <c r="H499" s="288">
        <v>4.5100000000000001E-2</v>
      </c>
      <c r="I499" s="336">
        <v>85</v>
      </c>
      <c r="J499" s="289">
        <v>43.551899999999996</v>
      </c>
      <c r="K499" s="289">
        <v>2.5</v>
      </c>
      <c r="L499" s="336">
        <v>1485.865</v>
      </c>
      <c r="M499" s="292">
        <v>14.540000000000001</v>
      </c>
      <c r="N499" s="336">
        <v>1.9938943689999999</v>
      </c>
      <c r="O499" s="336">
        <v>-4.0758857529999997</v>
      </c>
    </row>
    <row r="500" spans="1:16" s="40" customFormat="1">
      <c r="B500" s="291" t="s">
        <v>477</v>
      </c>
      <c r="C500" s="286" t="s">
        <v>479</v>
      </c>
      <c r="D500" s="336">
        <v>8047.2836226319996</v>
      </c>
      <c r="E500" s="336">
        <v>2316.8353904850001</v>
      </c>
      <c r="F500" s="287">
        <v>69.754838000000007</v>
      </c>
      <c r="G500" s="336">
        <v>9634.3809999999994</v>
      </c>
      <c r="H500" s="288">
        <v>4.02E-2</v>
      </c>
      <c r="I500" s="336">
        <v>42</v>
      </c>
      <c r="J500" s="289">
        <v>43.571199999999997</v>
      </c>
      <c r="K500" s="289">
        <v>2.5</v>
      </c>
      <c r="L500" s="336">
        <v>1315.8219999999999</v>
      </c>
      <c r="M500" s="292">
        <v>13.65</v>
      </c>
      <c r="N500" s="336">
        <v>1.67989213</v>
      </c>
      <c r="O500" s="336">
        <v>-3.7360232839999998</v>
      </c>
    </row>
    <row r="501" spans="1:16" s="40" customFormat="1">
      <c r="B501" s="291" t="s">
        <v>477</v>
      </c>
      <c r="C501" s="286" t="s">
        <v>480</v>
      </c>
      <c r="D501" s="336">
        <v>561.10449558100004</v>
      </c>
      <c r="E501" s="336">
        <v>46.435761161999999</v>
      </c>
      <c r="F501" s="287">
        <v>35.671574</v>
      </c>
      <c r="G501" s="336">
        <v>578.83399999999995</v>
      </c>
      <c r="H501" s="288">
        <v>0.12620000000000001</v>
      </c>
      <c r="I501" s="336">
        <v>43</v>
      </c>
      <c r="J501" s="289">
        <v>43.2301</v>
      </c>
      <c r="K501" s="289">
        <v>2.5</v>
      </c>
      <c r="L501" s="336">
        <v>170.04300000000001</v>
      </c>
      <c r="M501" s="292">
        <v>29.37</v>
      </c>
      <c r="N501" s="336">
        <v>0.31400223900000002</v>
      </c>
      <c r="O501" s="336">
        <v>-0.339862469</v>
      </c>
    </row>
    <row r="502" spans="1:16" s="40" customFormat="1">
      <c r="B502" s="291" t="s">
        <v>477</v>
      </c>
      <c r="C502" s="286" t="s">
        <v>481</v>
      </c>
      <c r="D502" s="336">
        <v>8956.3085253570007</v>
      </c>
      <c r="E502" s="336">
        <v>2346.4349258910001</v>
      </c>
      <c r="F502" s="287">
        <v>38.455788000000005</v>
      </c>
      <c r="G502" s="336">
        <v>9922.3080000000009</v>
      </c>
      <c r="H502" s="288">
        <v>0.19339999999999999</v>
      </c>
      <c r="I502" s="336">
        <v>652</v>
      </c>
      <c r="J502" s="289">
        <v>27.1404</v>
      </c>
      <c r="K502" s="289">
        <v>2.5</v>
      </c>
      <c r="L502" s="336">
        <v>1976.934</v>
      </c>
      <c r="M502" s="292">
        <v>19.919999999999998</v>
      </c>
      <c r="N502" s="336">
        <v>5.3331436190000003</v>
      </c>
      <c r="O502" s="336">
        <v>-8.8247877930000005</v>
      </c>
    </row>
    <row r="503" spans="1:16" s="40" customFormat="1">
      <c r="B503" s="291" t="s">
        <v>477</v>
      </c>
      <c r="C503" s="286" t="s">
        <v>482</v>
      </c>
      <c r="D503" s="336">
        <v>4322.185289903</v>
      </c>
      <c r="E503" s="336">
        <v>1946.9046897210001</v>
      </c>
      <c r="F503" s="287">
        <v>40.473875999999997</v>
      </c>
      <c r="G503" s="336">
        <v>5166.7039999999997</v>
      </c>
      <c r="H503" s="288">
        <v>0.34889999999999999</v>
      </c>
      <c r="I503" s="336">
        <v>804</v>
      </c>
      <c r="J503" s="289">
        <v>30.837299999999999</v>
      </c>
      <c r="K503" s="289">
        <v>2.5</v>
      </c>
      <c r="L503" s="336">
        <v>1467.5640000000001</v>
      </c>
      <c r="M503" s="292">
        <v>28.4</v>
      </c>
      <c r="N503" s="336">
        <v>5.5604256080000001</v>
      </c>
      <c r="O503" s="336">
        <v>-10.369981027</v>
      </c>
    </row>
    <row r="504" spans="1:16" s="40" customFormat="1">
      <c r="B504" s="291" t="s">
        <v>477</v>
      </c>
      <c r="C504" s="286" t="s">
        <v>483</v>
      </c>
      <c r="D504" s="336">
        <v>7774.2782525929997</v>
      </c>
      <c r="E504" s="336">
        <v>3534.6446024209999</v>
      </c>
      <c r="F504" s="287">
        <v>21.815905000000004</v>
      </c>
      <c r="G504" s="336">
        <v>8606.1579999999994</v>
      </c>
      <c r="H504" s="288">
        <v>0.61450000000000005</v>
      </c>
      <c r="I504" s="336">
        <v>896</v>
      </c>
      <c r="J504" s="289">
        <v>33.916800000000002</v>
      </c>
      <c r="K504" s="289">
        <v>2.5</v>
      </c>
      <c r="L504" s="336">
        <v>3501.0659999999998</v>
      </c>
      <c r="M504" s="292">
        <v>40.68</v>
      </c>
      <c r="N504" s="336">
        <v>17.916706477999998</v>
      </c>
      <c r="O504" s="336">
        <v>-28.557287649999999</v>
      </c>
    </row>
    <row r="505" spans="1:16" s="40" customFormat="1">
      <c r="B505" s="291" t="s">
        <v>477</v>
      </c>
      <c r="C505" s="286" t="s">
        <v>484</v>
      </c>
      <c r="D505" s="336">
        <v>22762.077908083</v>
      </c>
      <c r="E505" s="336">
        <v>5822.8594472960003</v>
      </c>
      <c r="F505" s="287">
        <v>56.581208000000004</v>
      </c>
      <c r="G505" s="336">
        <v>25842.706999999999</v>
      </c>
      <c r="H505" s="288">
        <v>1.3601000000000001</v>
      </c>
      <c r="I505" s="336">
        <v>2176</v>
      </c>
      <c r="J505" s="289">
        <v>39.142299999999999</v>
      </c>
      <c r="K505" s="289">
        <v>2.5</v>
      </c>
      <c r="L505" s="336">
        <v>16121.540999999999</v>
      </c>
      <c r="M505" s="292">
        <v>62.38</v>
      </c>
      <c r="N505" s="336">
        <v>137.83048808699999</v>
      </c>
      <c r="O505" s="336">
        <v>-69.924764396</v>
      </c>
    </row>
    <row r="506" spans="1:16" s="40" customFormat="1">
      <c r="B506" s="291" t="s">
        <v>477</v>
      </c>
      <c r="C506" s="286" t="s">
        <v>485</v>
      </c>
      <c r="D506" s="336">
        <v>19122.091102097002</v>
      </c>
      <c r="E506" s="336">
        <v>4707.6037320590003</v>
      </c>
      <c r="F506" s="287">
        <v>57.356677000000005</v>
      </c>
      <c r="G506" s="336">
        <v>21752.491999999998</v>
      </c>
      <c r="H506" s="288">
        <v>1.2165999999999999</v>
      </c>
      <c r="I506" s="336">
        <v>1615</v>
      </c>
      <c r="J506" s="289">
        <v>39.045499999999997</v>
      </c>
      <c r="K506" s="289">
        <v>2.5</v>
      </c>
      <c r="L506" s="336">
        <v>13183.758</v>
      </c>
      <c r="M506" s="292">
        <v>60.6</v>
      </c>
      <c r="N506" s="336">
        <v>103.41987485200001</v>
      </c>
      <c r="O506" s="336">
        <v>-50.233084081999998</v>
      </c>
    </row>
    <row r="507" spans="1:16" s="40" customFormat="1">
      <c r="B507" s="291" t="s">
        <v>477</v>
      </c>
      <c r="C507" s="286" t="s">
        <v>486</v>
      </c>
      <c r="D507" s="336">
        <v>3639.986805986</v>
      </c>
      <c r="E507" s="336">
        <v>1115.255715237</v>
      </c>
      <c r="F507" s="287">
        <v>53.339187000000003</v>
      </c>
      <c r="G507" s="336">
        <v>4090.2150000000001</v>
      </c>
      <c r="H507" s="288">
        <v>2.1234999999999999</v>
      </c>
      <c r="I507" s="336">
        <v>561</v>
      </c>
      <c r="J507" s="289">
        <v>39.657299999999999</v>
      </c>
      <c r="K507" s="289">
        <v>2.5</v>
      </c>
      <c r="L507" s="336">
        <v>2937.7829999999999</v>
      </c>
      <c r="M507" s="292">
        <v>71.819999999999993</v>
      </c>
      <c r="N507" s="336">
        <v>34.410613235</v>
      </c>
      <c r="O507" s="336">
        <v>-19.691680313999999</v>
      </c>
    </row>
    <row r="508" spans="1:16" s="40" customFormat="1">
      <c r="B508" s="291" t="s">
        <v>477</v>
      </c>
      <c r="C508" s="286" t="s">
        <v>487</v>
      </c>
      <c r="D508" s="336">
        <v>2030.173580745</v>
      </c>
      <c r="E508" s="336">
        <v>1008.34087987</v>
      </c>
      <c r="F508" s="287">
        <v>49.078779000000004</v>
      </c>
      <c r="G508" s="336">
        <v>2464.5610000000001</v>
      </c>
      <c r="H508" s="288">
        <v>4.82</v>
      </c>
      <c r="I508" s="336">
        <v>453</v>
      </c>
      <c r="J508" s="289">
        <v>38.195099999999996</v>
      </c>
      <c r="K508" s="289">
        <v>2.5</v>
      </c>
      <c r="L508" s="336">
        <v>2166.692</v>
      </c>
      <c r="M508" s="292">
        <v>87.91</v>
      </c>
      <c r="N508" s="336">
        <v>45.594544243000001</v>
      </c>
      <c r="O508" s="336">
        <v>-41.160838024999997</v>
      </c>
    </row>
    <row r="509" spans="1:16" s="40" customFormat="1">
      <c r="B509" s="291" t="s">
        <v>477</v>
      </c>
      <c r="C509" s="286" t="s">
        <v>488</v>
      </c>
      <c r="D509" s="336">
        <v>1358.3477836239999</v>
      </c>
      <c r="E509" s="336">
        <v>860.65159622600004</v>
      </c>
      <c r="F509" s="287">
        <v>49.77950400000001</v>
      </c>
      <c r="G509" s="336">
        <v>1734.3309999999999</v>
      </c>
      <c r="H509" s="288">
        <v>3.8134000000000001</v>
      </c>
      <c r="I509" s="336">
        <v>368</v>
      </c>
      <c r="J509" s="289">
        <v>38.473500000000001</v>
      </c>
      <c r="K509" s="289">
        <v>2.5</v>
      </c>
      <c r="L509" s="336">
        <v>1486.144</v>
      </c>
      <c r="M509" s="292">
        <v>85.68</v>
      </c>
      <c r="N509" s="336">
        <v>25.720466672000001</v>
      </c>
      <c r="O509" s="336">
        <v>-18.168610362999999</v>
      </c>
    </row>
    <row r="510" spans="1:16" s="40" customFormat="1">
      <c r="B510" s="291" t="s">
        <v>477</v>
      </c>
      <c r="C510" s="286" t="s">
        <v>489</v>
      </c>
      <c r="D510" s="336">
        <v>671.82579712100005</v>
      </c>
      <c r="E510" s="336">
        <v>147.689283644</v>
      </c>
      <c r="F510" s="287">
        <v>45.023917000000004</v>
      </c>
      <c r="G510" s="336">
        <v>730.22900000000004</v>
      </c>
      <c r="H510" s="288">
        <v>7.2109000000000005</v>
      </c>
      <c r="I510" s="336">
        <v>85</v>
      </c>
      <c r="J510" s="289">
        <v>37.533999999999999</v>
      </c>
      <c r="K510" s="289">
        <v>2.5</v>
      </c>
      <c r="L510" s="336">
        <v>680.54700000000003</v>
      </c>
      <c r="M510" s="292">
        <v>93.19</v>
      </c>
      <c r="N510" s="336">
        <v>19.874077571000001</v>
      </c>
      <c r="O510" s="336">
        <v>-22.992227662000001</v>
      </c>
    </row>
    <row r="511" spans="1:16" s="40" customFormat="1">
      <c r="B511" s="291" t="s">
        <v>477</v>
      </c>
      <c r="C511" s="286" t="s">
        <v>490</v>
      </c>
      <c r="D511" s="336">
        <v>356.24226760800002</v>
      </c>
      <c r="E511" s="336">
        <v>126.637244853</v>
      </c>
      <c r="F511" s="287">
        <v>15.331863</v>
      </c>
      <c r="G511" s="336">
        <v>377.03500000000003</v>
      </c>
      <c r="H511" s="288">
        <v>14.630799999999999</v>
      </c>
      <c r="I511" s="336">
        <v>30</v>
      </c>
      <c r="J511" s="289">
        <v>34.085300000000004</v>
      </c>
      <c r="K511" s="289">
        <v>2.5</v>
      </c>
      <c r="L511" s="336">
        <v>443.77199999999999</v>
      </c>
      <c r="M511" s="292">
        <v>117.7</v>
      </c>
      <c r="N511" s="336">
        <v>18.692479598999999</v>
      </c>
      <c r="O511" s="336">
        <v>-38.330410974999999</v>
      </c>
    </row>
    <row r="512" spans="1:16" s="40" customFormat="1">
      <c r="B512" s="291" t="s">
        <v>477</v>
      </c>
      <c r="C512" s="286" t="s">
        <v>491</v>
      </c>
      <c r="D512" s="336">
        <v>275.68001342899998</v>
      </c>
      <c r="E512" s="336">
        <v>103.345805883</v>
      </c>
      <c r="F512" s="287">
        <v>13.734210000000001</v>
      </c>
      <c r="G512" s="336">
        <v>290.87299999999999</v>
      </c>
      <c r="H512" s="288">
        <v>12.094799999999999</v>
      </c>
      <c r="I512" s="336">
        <v>21</v>
      </c>
      <c r="J512" s="289">
        <v>34.446399999999997</v>
      </c>
      <c r="K512" s="289">
        <v>2.5</v>
      </c>
      <c r="L512" s="336">
        <v>338.29500000000002</v>
      </c>
      <c r="M512" s="292">
        <v>116.3</v>
      </c>
      <c r="N512" s="336">
        <v>12.084557489</v>
      </c>
      <c r="O512" s="336">
        <v>-28.484075962999999</v>
      </c>
    </row>
    <row r="513" spans="1:16" s="40" customFormat="1">
      <c r="B513" s="291" t="s">
        <v>477</v>
      </c>
      <c r="C513" s="290" t="s">
        <v>492</v>
      </c>
      <c r="D513" s="336">
        <v>80.562254179000007</v>
      </c>
      <c r="E513" s="336">
        <v>23.291438970000002</v>
      </c>
      <c r="F513" s="287">
        <v>22.460572000000003</v>
      </c>
      <c r="G513" s="336">
        <v>86.162000000000006</v>
      </c>
      <c r="H513" s="288">
        <v>23.191899999999997</v>
      </c>
      <c r="I513" s="336">
        <v>9</v>
      </c>
      <c r="J513" s="289">
        <v>32.866500000000002</v>
      </c>
      <c r="K513" s="289">
        <v>2.5</v>
      </c>
      <c r="L513" s="336">
        <v>105.47799999999999</v>
      </c>
      <c r="M513" s="292">
        <v>122.41</v>
      </c>
      <c r="N513" s="336">
        <v>6.6079221099999996</v>
      </c>
      <c r="O513" s="336">
        <v>-9.8463350120000008</v>
      </c>
    </row>
    <row r="514" spans="1:16" s="40" customFormat="1">
      <c r="B514" s="291" t="s">
        <v>477</v>
      </c>
      <c r="C514" s="286" t="s">
        <v>493</v>
      </c>
      <c r="D514" s="336"/>
      <c r="E514" s="336"/>
      <c r="F514" s="287"/>
      <c r="G514" s="336"/>
      <c r="H514" s="288"/>
      <c r="I514" s="336"/>
      <c r="J514" s="289"/>
      <c r="K514" s="289"/>
      <c r="L514" s="336"/>
      <c r="M514" s="292"/>
      <c r="N514" s="336"/>
      <c r="O514" s="336"/>
    </row>
    <row r="515" spans="1:16" s="40" customFormat="1">
      <c r="B515" s="285" t="s">
        <v>477</v>
      </c>
      <c r="C515" s="286" t="s">
        <v>494</v>
      </c>
      <c r="D515" s="336">
        <v>353.71977827400002</v>
      </c>
      <c r="E515" s="336">
        <v>9.9774838470000002</v>
      </c>
      <c r="F515" s="287">
        <v>14.210703000000002</v>
      </c>
      <c r="G515" s="336">
        <v>355.238</v>
      </c>
      <c r="H515" s="288">
        <v>100</v>
      </c>
      <c r="I515" s="336">
        <v>44</v>
      </c>
      <c r="J515" s="289">
        <v>42.034500000000001</v>
      </c>
      <c r="K515" s="289">
        <v>2.5</v>
      </c>
      <c r="L515" s="336"/>
      <c r="M515" s="292"/>
      <c r="N515" s="336">
        <v>149.32275931800001</v>
      </c>
      <c r="O515" s="336">
        <v>-122.303231306</v>
      </c>
    </row>
    <row r="516" spans="1:16" s="40" customFormat="1" ht="12.75" customHeight="1">
      <c r="B516" s="825"/>
      <c r="C516" s="826" t="s">
        <v>495</v>
      </c>
      <c r="D516" s="337">
        <v>55163.373720775999</v>
      </c>
      <c r="E516" s="337">
        <v>17159.070425546</v>
      </c>
      <c r="F516" s="320">
        <v>46.070333000000005</v>
      </c>
      <c r="G516" s="337">
        <v>62947.925000000003</v>
      </c>
      <c r="H516" s="321">
        <v>1.5495000000000001</v>
      </c>
      <c r="I516" s="337">
        <v>5140</v>
      </c>
      <c r="J516" s="297">
        <v>36.518799999999999</v>
      </c>
      <c r="K516" s="297">
        <v>2.5</v>
      </c>
      <c r="L516" s="337">
        <v>27163.435000000001</v>
      </c>
      <c r="M516" s="322">
        <v>43.15</v>
      </c>
      <c r="N516" s="337">
        <v>382.24444132100001</v>
      </c>
      <c r="O516" s="337">
        <v>-323.54718692500001</v>
      </c>
    </row>
    <row r="517" spans="1:16">
      <c r="D517" s="9"/>
      <c r="E517" s="9"/>
      <c r="F517" s="9"/>
      <c r="G517" s="9"/>
      <c r="H517" s="9"/>
      <c r="I517" s="9"/>
      <c r="J517" s="9"/>
      <c r="K517" s="9"/>
      <c r="L517" s="9"/>
      <c r="M517" s="9"/>
      <c r="N517" s="9"/>
      <c r="O517" s="9"/>
    </row>
    <row r="518" spans="1:16" s="40" customFormat="1"/>
    <row r="519" spans="1:16" s="217" customFormat="1" ht="84" customHeight="1">
      <c r="A519" s="177"/>
      <c r="B519" s="821" t="s">
        <v>418</v>
      </c>
      <c r="C519" s="822" t="s">
        <v>463</v>
      </c>
      <c r="D519" s="822" t="s">
        <v>464</v>
      </c>
      <c r="E519" s="822" t="s">
        <v>465</v>
      </c>
      <c r="F519" s="822" t="s">
        <v>466</v>
      </c>
      <c r="G519" s="822" t="s">
        <v>467</v>
      </c>
      <c r="H519" s="822" t="s">
        <v>468</v>
      </c>
      <c r="I519" s="822" t="s">
        <v>469</v>
      </c>
      <c r="J519" s="822" t="s">
        <v>470</v>
      </c>
      <c r="K519" s="822" t="s">
        <v>471</v>
      </c>
      <c r="L519" s="822" t="s">
        <v>472</v>
      </c>
      <c r="M519" s="822" t="s">
        <v>473</v>
      </c>
      <c r="N519" s="822" t="s">
        <v>474</v>
      </c>
      <c r="O519" s="822" t="s">
        <v>475</v>
      </c>
      <c r="P519" s="40"/>
    </row>
    <row r="520" spans="1:16" s="13" customFormat="1">
      <c r="A520" s="9"/>
      <c r="B520" s="260" t="s">
        <v>289</v>
      </c>
      <c r="C520" s="319" t="s">
        <v>160</v>
      </c>
      <c r="D520" s="319" t="s">
        <v>161</v>
      </c>
      <c r="E520" s="319" t="s">
        <v>162</v>
      </c>
      <c r="F520" s="319" t="s">
        <v>163</v>
      </c>
      <c r="G520" s="319" t="s">
        <v>164</v>
      </c>
      <c r="H520" s="319" t="s">
        <v>231</v>
      </c>
      <c r="I520" s="319" t="s">
        <v>232</v>
      </c>
      <c r="J520" s="319" t="s">
        <v>233</v>
      </c>
      <c r="K520" s="319" t="s">
        <v>234</v>
      </c>
      <c r="L520" s="319" t="s">
        <v>318</v>
      </c>
      <c r="M520" s="319" t="s">
        <v>235</v>
      </c>
      <c r="N520" s="319" t="s">
        <v>236</v>
      </c>
      <c r="O520" s="319" t="s">
        <v>237</v>
      </c>
      <c r="P520" s="40"/>
    </row>
    <row r="521" spans="1:16" s="40" customFormat="1" ht="19.5" customHeight="1">
      <c r="B521" s="284" t="s">
        <v>504</v>
      </c>
      <c r="C521" s="285" t="s">
        <v>477</v>
      </c>
      <c r="D521" s="286"/>
      <c r="E521" s="286"/>
      <c r="F521" s="286"/>
      <c r="G521" s="286"/>
      <c r="H521" s="286"/>
      <c r="I521" s="286"/>
      <c r="J521" s="286"/>
      <c r="K521" s="286"/>
      <c r="L521" s="286"/>
      <c r="M521" s="286"/>
      <c r="N521" s="286"/>
      <c r="O521" s="286"/>
    </row>
    <row r="522" spans="1:16" s="40" customFormat="1">
      <c r="B522" s="824" t="s">
        <v>477</v>
      </c>
      <c r="C522" s="286" t="s">
        <v>478</v>
      </c>
      <c r="D522" s="336">
        <v>56961.930253876999</v>
      </c>
      <c r="E522" s="336">
        <v>69307.937738573994</v>
      </c>
      <c r="F522" s="287">
        <v>60.168920000000007</v>
      </c>
      <c r="G522" s="336">
        <v>100294.349</v>
      </c>
      <c r="H522" s="288">
        <v>6.4299999999999996E-2</v>
      </c>
      <c r="I522" s="336">
        <v>447</v>
      </c>
      <c r="J522" s="289">
        <v>40.256799999999998</v>
      </c>
      <c r="K522" s="289">
        <v>2.5</v>
      </c>
      <c r="L522" s="336">
        <v>20970.678</v>
      </c>
      <c r="M522" s="292">
        <v>20.9</v>
      </c>
      <c r="N522" s="336">
        <v>25.093992945</v>
      </c>
      <c r="O522" s="336">
        <v>-67.730419427000001</v>
      </c>
    </row>
    <row r="523" spans="1:16" s="40" customFormat="1">
      <c r="B523" s="291" t="s">
        <v>477</v>
      </c>
      <c r="C523" s="286" t="s">
        <v>479</v>
      </c>
      <c r="D523" s="336">
        <v>43577.164935893998</v>
      </c>
      <c r="E523" s="336">
        <v>46802.485043966</v>
      </c>
      <c r="F523" s="287">
        <v>59.412137000000008</v>
      </c>
      <c r="G523" s="336">
        <v>71999.198000000004</v>
      </c>
      <c r="H523" s="288">
        <v>4.5399999999999996E-2</v>
      </c>
      <c r="I523" s="336">
        <v>330</v>
      </c>
      <c r="J523" s="289">
        <v>41.336399999999998</v>
      </c>
      <c r="K523" s="289">
        <v>2.5</v>
      </c>
      <c r="L523" s="336">
        <v>13097.853999999999</v>
      </c>
      <c r="M523" s="292">
        <v>18.190000000000001</v>
      </c>
      <c r="N523" s="336">
        <v>13.580315825</v>
      </c>
      <c r="O523" s="336">
        <v>-49.750080852000004</v>
      </c>
    </row>
    <row r="524" spans="1:16" s="40" customFormat="1">
      <c r="B524" s="291" t="s">
        <v>477</v>
      </c>
      <c r="C524" s="286" t="s">
        <v>480</v>
      </c>
      <c r="D524" s="336">
        <v>13384.765317982999</v>
      </c>
      <c r="E524" s="336">
        <v>22505.452694608</v>
      </c>
      <c r="F524" s="287">
        <v>61.738544000000012</v>
      </c>
      <c r="G524" s="336">
        <v>28295.151000000002</v>
      </c>
      <c r="H524" s="288">
        <v>0.11230000000000001</v>
      </c>
      <c r="I524" s="336">
        <v>117</v>
      </c>
      <c r="J524" s="289">
        <v>37.509500000000003</v>
      </c>
      <c r="K524" s="289">
        <v>2.5</v>
      </c>
      <c r="L524" s="336">
        <v>7872.8239999999996</v>
      </c>
      <c r="M524" s="292">
        <v>27.82</v>
      </c>
      <c r="N524" s="336">
        <v>11.513677120000001</v>
      </c>
      <c r="O524" s="336">
        <v>-17.980338575000001</v>
      </c>
    </row>
    <row r="525" spans="1:16" s="40" customFormat="1">
      <c r="B525" s="291" t="s">
        <v>477</v>
      </c>
      <c r="C525" s="286" t="s">
        <v>481</v>
      </c>
      <c r="D525" s="336">
        <v>27156.456780697001</v>
      </c>
      <c r="E525" s="336">
        <v>33967.364709059002</v>
      </c>
      <c r="F525" s="287">
        <v>60.290379000000001</v>
      </c>
      <c r="G525" s="336">
        <v>50143.807000000001</v>
      </c>
      <c r="H525" s="288">
        <v>0.1799</v>
      </c>
      <c r="I525" s="336">
        <v>520</v>
      </c>
      <c r="J525" s="289">
        <v>41.69</v>
      </c>
      <c r="K525" s="289">
        <v>2.5</v>
      </c>
      <c r="L525" s="336">
        <v>20361.641</v>
      </c>
      <c r="M525" s="292">
        <v>40.6</v>
      </c>
      <c r="N525" s="336">
        <v>37.545084381999999</v>
      </c>
      <c r="O525" s="336">
        <v>-87.329232623999999</v>
      </c>
    </row>
    <row r="526" spans="1:16" s="40" customFormat="1">
      <c r="B526" s="291" t="s">
        <v>477</v>
      </c>
      <c r="C526" s="286" t="s">
        <v>482</v>
      </c>
      <c r="D526" s="336">
        <v>28091.00260023</v>
      </c>
      <c r="E526" s="336">
        <v>9693.4043618680007</v>
      </c>
      <c r="F526" s="287">
        <v>56.469092000000011</v>
      </c>
      <c r="G526" s="336">
        <v>32825.807000000001</v>
      </c>
      <c r="H526" s="288">
        <v>0.36030000000000001</v>
      </c>
      <c r="I526" s="336">
        <v>506</v>
      </c>
      <c r="J526" s="289">
        <v>37.430900000000001</v>
      </c>
      <c r="K526" s="289">
        <v>2.5</v>
      </c>
      <c r="L526" s="336">
        <v>16822.203000000001</v>
      </c>
      <c r="M526" s="292">
        <v>51.239999999999995</v>
      </c>
      <c r="N526" s="336">
        <v>44.238192331999997</v>
      </c>
      <c r="O526" s="336">
        <v>-57.171323678999997</v>
      </c>
    </row>
    <row r="527" spans="1:16" s="40" customFormat="1">
      <c r="B527" s="291" t="s">
        <v>477</v>
      </c>
      <c r="C527" s="286" t="s">
        <v>483</v>
      </c>
      <c r="D527" s="336">
        <v>14386.976970784999</v>
      </c>
      <c r="E527" s="336">
        <v>4757.6669929549998</v>
      </c>
      <c r="F527" s="287">
        <v>47.752073000000003</v>
      </c>
      <c r="G527" s="336">
        <v>16822.237000000001</v>
      </c>
      <c r="H527" s="288">
        <v>0.59609999999999996</v>
      </c>
      <c r="I527" s="336">
        <v>441</v>
      </c>
      <c r="J527" s="289">
        <v>38.1877</v>
      </c>
      <c r="K527" s="289">
        <v>2.5</v>
      </c>
      <c r="L527" s="336">
        <v>11039.450999999999</v>
      </c>
      <c r="M527" s="292">
        <v>65.62</v>
      </c>
      <c r="N527" s="336">
        <v>38.306371355000003</v>
      </c>
      <c r="O527" s="336">
        <v>-41.533612292000001</v>
      </c>
    </row>
    <row r="528" spans="1:16" s="40" customFormat="1">
      <c r="B528" s="291" t="s">
        <v>477</v>
      </c>
      <c r="C528" s="286" t="s">
        <v>484</v>
      </c>
      <c r="D528" s="336">
        <v>30657.073823244002</v>
      </c>
      <c r="E528" s="336">
        <v>8896.7384934130005</v>
      </c>
      <c r="F528" s="287">
        <v>55.618879000000007</v>
      </c>
      <c r="G528" s="336">
        <v>35597.402999999998</v>
      </c>
      <c r="H528" s="288">
        <v>1.2328000000000001</v>
      </c>
      <c r="I528" s="336">
        <v>1155</v>
      </c>
      <c r="J528" s="289">
        <v>39.222200000000001</v>
      </c>
      <c r="K528" s="289">
        <v>2.5</v>
      </c>
      <c r="L528" s="336">
        <v>31323.237000000001</v>
      </c>
      <c r="M528" s="292">
        <v>87.99</v>
      </c>
      <c r="N528" s="336">
        <v>169.873963702</v>
      </c>
      <c r="O528" s="336">
        <v>-153.08873011399999</v>
      </c>
    </row>
    <row r="529" spans="1:16" s="40" customFormat="1">
      <c r="B529" s="291" t="s">
        <v>477</v>
      </c>
      <c r="C529" s="286" t="s">
        <v>485</v>
      </c>
      <c r="D529" s="336">
        <v>28179.06613884</v>
      </c>
      <c r="E529" s="336">
        <v>8321.4627887000006</v>
      </c>
      <c r="F529" s="287">
        <v>55.310560000000002</v>
      </c>
      <c r="G529" s="336">
        <v>32804.332999999999</v>
      </c>
      <c r="H529" s="288">
        <v>1.1520000000000001</v>
      </c>
      <c r="I529" s="336">
        <v>905</v>
      </c>
      <c r="J529" s="289">
        <v>39.825899999999997</v>
      </c>
      <c r="K529" s="289">
        <v>2.5</v>
      </c>
      <c r="L529" s="336">
        <v>28857.050999999999</v>
      </c>
      <c r="M529" s="292">
        <v>87.960000000000008</v>
      </c>
      <c r="N529" s="336">
        <v>150.886162928</v>
      </c>
      <c r="O529" s="336">
        <v>-124.824080017</v>
      </c>
    </row>
    <row r="530" spans="1:16" s="40" customFormat="1">
      <c r="B530" s="291" t="s">
        <v>477</v>
      </c>
      <c r="C530" s="286" t="s">
        <v>486</v>
      </c>
      <c r="D530" s="336">
        <v>2478.007684404</v>
      </c>
      <c r="E530" s="336">
        <v>575.27570471299998</v>
      </c>
      <c r="F530" s="287">
        <v>60.075490000000009</v>
      </c>
      <c r="G530" s="336">
        <v>2793.07</v>
      </c>
      <c r="H530" s="288">
        <v>2.1826000000000003</v>
      </c>
      <c r="I530" s="336">
        <v>250</v>
      </c>
      <c r="J530" s="289">
        <v>32.131900000000002</v>
      </c>
      <c r="K530" s="289">
        <v>2.5</v>
      </c>
      <c r="L530" s="336">
        <v>2466.1860000000001</v>
      </c>
      <c r="M530" s="292">
        <v>88.29</v>
      </c>
      <c r="N530" s="336">
        <v>18.987800774</v>
      </c>
      <c r="O530" s="336">
        <v>-28.264650097000001</v>
      </c>
    </row>
    <row r="531" spans="1:16" s="40" customFormat="1">
      <c r="B531" s="291" t="s">
        <v>477</v>
      </c>
      <c r="C531" s="286" t="s">
        <v>487</v>
      </c>
      <c r="D531" s="336">
        <v>4219.516475333</v>
      </c>
      <c r="E531" s="336">
        <v>1743.8953382069999</v>
      </c>
      <c r="F531" s="287">
        <v>57.664996000000002</v>
      </c>
      <c r="G531" s="336">
        <v>5289.3109999999997</v>
      </c>
      <c r="H531" s="288">
        <v>3.6222999999999996</v>
      </c>
      <c r="I531" s="336">
        <v>224</v>
      </c>
      <c r="J531" s="289">
        <v>40.389599999999994</v>
      </c>
      <c r="K531" s="289">
        <v>2.5</v>
      </c>
      <c r="L531" s="336">
        <v>6617.7169999999996</v>
      </c>
      <c r="M531" s="292">
        <v>125.11000000000001</v>
      </c>
      <c r="N531" s="336">
        <v>75.301186078000001</v>
      </c>
      <c r="O531" s="336">
        <v>-91.329760442999998</v>
      </c>
    </row>
    <row r="532" spans="1:16" s="40" customFormat="1">
      <c r="B532" s="291" t="s">
        <v>477</v>
      </c>
      <c r="C532" s="286" t="s">
        <v>488</v>
      </c>
      <c r="D532" s="336">
        <v>3713.3495883820001</v>
      </c>
      <c r="E532" s="336">
        <v>1633.0460911739999</v>
      </c>
      <c r="F532" s="287">
        <v>59.673741000000007</v>
      </c>
      <c r="G532" s="336">
        <v>4753.6660000000002</v>
      </c>
      <c r="H532" s="288">
        <v>3.1177999999999999</v>
      </c>
      <c r="I532" s="336">
        <v>184</v>
      </c>
      <c r="J532" s="289">
        <v>40.7288</v>
      </c>
      <c r="K532" s="289">
        <v>2.5</v>
      </c>
      <c r="L532" s="336">
        <v>5826.6319999999996</v>
      </c>
      <c r="M532" s="292">
        <v>122.57000000000001</v>
      </c>
      <c r="N532" s="336">
        <v>59.088317732999997</v>
      </c>
      <c r="O532" s="336">
        <v>-37.910595041000001</v>
      </c>
    </row>
    <row r="533" spans="1:16" s="40" customFormat="1">
      <c r="B533" s="291" t="s">
        <v>477</v>
      </c>
      <c r="C533" s="286" t="s">
        <v>489</v>
      </c>
      <c r="D533" s="336">
        <v>506.16688695099998</v>
      </c>
      <c r="E533" s="336">
        <v>110.849247033</v>
      </c>
      <c r="F533" s="287">
        <v>28.131772999999999</v>
      </c>
      <c r="G533" s="336">
        <v>535.64499999999998</v>
      </c>
      <c r="H533" s="288">
        <v>8.0991</v>
      </c>
      <c r="I533" s="336">
        <v>40</v>
      </c>
      <c r="J533" s="289">
        <v>37.3795</v>
      </c>
      <c r="K533" s="289">
        <v>2.5</v>
      </c>
      <c r="L533" s="336">
        <v>791.08500000000004</v>
      </c>
      <c r="M533" s="292">
        <v>147.67999999999998</v>
      </c>
      <c r="N533" s="336">
        <v>16.212868345</v>
      </c>
      <c r="O533" s="336">
        <v>-53.419165401999997</v>
      </c>
    </row>
    <row r="534" spans="1:16" s="40" customFormat="1">
      <c r="B534" s="291" t="s">
        <v>477</v>
      </c>
      <c r="C534" s="286" t="s">
        <v>490</v>
      </c>
      <c r="D534" s="336">
        <v>146.541981354</v>
      </c>
      <c r="E534" s="336">
        <v>97.435157348999994</v>
      </c>
      <c r="F534" s="287">
        <v>45.612526000000003</v>
      </c>
      <c r="G534" s="336">
        <v>194.11199999999999</v>
      </c>
      <c r="H534" s="288">
        <v>18.194700000000001</v>
      </c>
      <c r="I534" s="336">
        <v>10</v>
      </c>
      <c r="J534" s="289">
        <v>34.0931</v>
      </c>
      <c r="K534" s="289">
        <v>2.5</v>
      </c>
      <c r="L534" s="336">
        <v>372.00299999999999</v>
      </c>
      <c r="M534" s="292">
        <v>191.64000000000001</v>
      </c>
      <c r="N534" s="336">
        <v>13.547620383</v>
      </c>
      <c r="O534" s="336">
        <v>-37.873448301000003</v>
      </c>
    </row>
    <row r="535" spans="1:16" s="40" customFormat="1">
      <c r="B535" s="291" t="s">
        <v>477</v>
      </c>
      <c r="C535" s="286" t="s">
        <v>491</v>
      </c>
      <c r="D535" s="336">
        <v>8.5287544299999993</v>
      </c>
      <c r="E535" s="336">
        <v>97.434929499999996</v>
      </c>
      <c r="F535" s="287">
        <v>45.612526000000003</v>
      </c>
      <c r="G535" s="336">
        <v>56.098999999999997</v>
      </c>
      <c r="H535" s="288">
        <v>11.254100000000001</v>
      </c>
      <c r="I535" s="336">
        <v>6</v>
      </c>
      <c r="J535" s="289">
        <v>7.3040999999999991</v>
      </c>
      <c r="K535" s="289">
        <v>2.5</v>
      </c>
      <c r="L535" s="336">
        <v>20.288</v>
      </c>
      <c r="M535" s="292">
        <v>36.159999999999997</v>
      </c>
      <c r="N535" s="336">
        <v>0.501387841</v>
      </c>
      <c r="O535" s="336">
        <v>-0.53448087</v>
      </c>
    </row>
    <row r="536" spans="1:16" s="40" customFormat="1">
      <c r="B536" s="291" t="s">
        <v>477</v>
      </c>
      <c r="C536" s="290" t="s">
        <v>492</v>
      </c>
      <c r="D536" s="336">
        <v>138.01322692400001</v>
      </c>
      <c r="E536" s="336">
        <v>2.2784899999999999E-4</v>
      </c>
      <c r="F536" s="287">
        <v>70.072500000000005</v>
      </c>
      <c r="G536" s="336">
        <v>138.01300000000001</v>
      </c>
      <c r="H536" s="288">
        <v>21.015900000000002</v>
      </c>
      <c r="I536" s="336">
        <v>4</v>
      </c>
      <c r="J536" s="289">
        <v>44.982100000000003</v>
      </c>
      <c r="K536" s="289">
        <v>2.5</v>
      </c>
      <c r="L536" s="336">
        <v>351.71499999999997</v>
      </c>
      <c r="M536" s="292">
        <v>254.84</v>
      </c>
      <c r="N536" s="336">
        <v>13.046232542</v>
      </c>
      <c r="O536" s="336">
        <v>-37.338967431</v>
      </c>
    </row>
    <row r="537" spans="1:16" s="40" customFormat="1">
      <c r="B537" s="291" t="s">
        <v>477</v>
      </c>
      <c r="C537" s="286" t="s">
        <v>493</v>
      </c>
      <c r="D537" s="336"/>
      <c r="E537" s="336"/>
      <c r="F537" s="287"/>
      <c r="G537" s="336"/>
      <c r="H537" s="288"/>
      <c r="I537" s="336"/>
      <c r="J537" s="289"/>
      <c r="K537" s="289"/>
      <c r="L537" s="336"/>
      <c r="M537" s="292"/>
      <c r="N537" s="336"/>
      <c r="O537" s="336"/>
    </row>
    <row r="538" spans="1:16" s="40" customFormat="1">
      <c r="B538" s="285" t="s">
        <v>477</v>
      </c>
      <c r="C538" s="286" t="s">
        <v>494</v>
      </c>
      <c r="D538" s="336">
        <v>1828.2365550219999</v>
      </c>
      <c r="E538" s="336">
        <v>119.029685317</v>
      </c>
      <c r="F538" s="287">
        <v>59.318707000000003</v>
      </c>
      <c r="G538" s="336">
        <v>1903.8140000000001</v>
      </c>
      <c r="H538" s="288">
        <v>100</v>
      </c>
      <c r="I538" s="336">
        <v>39</v>
      </c>
      <c r="J538" s="289">
        <v>40.865200000000002</v>
      </c>
      <c r="K538" s="289">
        <v>2.5</v>
      </c>
      <c r="L538" s="336"/>
      <c r="M538" s="292"/>
      <c r="N538" s="336">
        <v>777.99763578800003</v>
      </c>
      <c r="O538" s="336">
        <v>-1131.919956772</v>
      </c>
    </row>
    <row r="539" spans="1:16" s="40" customFormat="1" ht="12.75" customHeight="1">
      <c r="B539" s="825"/>
      <c r="C539" s="826" t="s">
        <v>495</v>
      </c>
      <c r="D539" s="337">
        <v>163447.73544054199</v>
      </c>
      <c r="E539" s="337">
        <v>128583.472476742</v>
      </c>
      <c r="F539" s="320">
        <v>59.103818000000011</v>
      </c>
      <c r="G539" s="337">
        <v>243070.84099999999</v>
      </c>
      <c r="H539" s="321">
        <v>1.2106999999999999</v>
      </c>
      <c r="I539" s="337">
        <v>3342</v>
      </c>
      <c r="J539" s="297">
        <v>39.878799999999998</v>
      </c>
      <c r="K539" s="297">
        <v>2.5</v>
      </c>
      <c r="L539" s="337">
        <v>107506.93</v>
      </c>
      <c r="M539" s="322">
        <v>44.22</v>
      </c>
      <c r="N539" s="337">
        <v>1181.9040469649999</v>
      </c>
      <c r="O539" s="337">
        <v>-1667.9764836520001</v>
      </c>
    </row>
    <row r="540" spans="1:16">
      <c r="D540" s="9"/>
      <c r="E540" s="9"/>
      <c r="F540" s="9"/>
      <c r="G540" s="9"/>
      <c r="H540" s="9"/>
      <c r="I540" s="9"/>
      <c r="J540" s="9"/>
      <c r="K540" s="9"/>
      <c r="L540" s="9"/>
      <c r="M540" s="9"/>
      <c r="N540" s="9"/>
      <c r="O540" s="9"/>
    </row>
    <row r="541" spans="1:16" s="217" customFormat="1" ht="84" customHeight="1">
      <c r="A541" s="177"/>
      <c r="B541" s="821" t="s">
        <v>418</v>
      </c>
      <c r="C541" s="822" t="s">
        <v>463</v>
      </c>
      <c r="D541" s="822" t="s">
        <v>464</v>
      </c>
      <c r="E541" s="822" t="s">
        <v>465</v>
      </c>
      <c r="F541" s="822" t="s">
        <v>466</v>
      </c>
      <c r="G541" s="822" t="s">
        <v>467</v>
      </c>
      <c r="H541" s="822" t="s">
        <v>468</v>
      </c>
      <c r="I541" s="822" t="s">
        <v>469</v>
      </c>
      <c r="J541" s="822" t="s">
        <v>470</v>
      </c>
      <c r="K541" s="822" t="s">
        <v>471</v>
      </c>
      <c r="L541" s="822" t="s">
        <v>472</v>
      </c>
      <c r="M541" s="822" t="s">
        <v>473</v>
      </c>
      <c r="N541" s="822" t="s">
        <v>474</v>
      </c>
      <c r="O541" s="822" t="s">
        <v>475</v>
      </c>
      <c r="P541" s="40"/>
    </row>
    <row r="542" spans="1:16" s="13" customFormat="1">
      <c r="A542" s="9"/>
      <c r="B542" s="260" t="s">
        <v>289</v>
      </c>
      <c r="C542" s="319" t="s">
        <v>160</v>
      </c>
      <c r="D542" s="319" t="s">
        <v>161</v>
      </c>
      <c r="E542" s="319" t="s">
        <v>162</v>
      </c>
      <c r="F542" s="319" t="s">
        <v>163</v>
      </c>
      <c r="G542" s="319" t="s">
        <v>164</v>
      </c>
      <c r="H542" s="319" t="s">
        <v>231</v>
      </c>
      <c r="I542" s="319" t="s">
        <v>232</v>
      </c>
      <c r="J542" s="319" t="s">
        <v>233</v>
      </c>
      <c r="K542" s="319" t="s">
        <v>234</v>
      </c>
      <c r="L542" s="319" t="s">
        <v>318</v>
      </c>
      <c r="M542" s="319" t="s">
        <v>235</v>
      </c>
      <c r="N542" s="319" t="s">
        <v>236</v>
      </c>
      <c r="O542" s="319" t="s">
        <v>237</v>
      </c>
      <c r="P542" s="40"/>
    </row>
    <row r="543" spans="1:16" s="40" customFormat="1" ht="19.5" customHeight="1">
      <c r="B543" s="284" t="s">
        <v>505</v>
      </c>
      <c r="C543" s="285" t="s">
        <v>477</v>
      </c>
      <c r="D543" s="286"/>
      <c r="E543" s="286"/>
      <c r="F543" s="286"/>
      <c r="G543" s="286"/>
      <c r="H543" s="286"/>
      <c r="I543" s="286"/>
      <c r="J543" s="286"/>
      <c r="K543" s="286"/>
      <c r="L543" s="286"/>
      <c r="M543" s="286"/>
      <c r="N543" s="286"/>
      <c r="O543" s="286"/>
    </row>
    <row r="544" spans="1:16" s="40" customFormat="1">
      <c r="B544" s="824" t="s">
        <v>477</v>
      </c>
      <c r="C544" s="286" t="s">
        <v>478</v>
      </c>
      <c r="D544" s="336">
        <v>562.25126680000005</v>
      </c>
      <c r="E544" s="336">
        <v>209.94886848799999</v>
      </c>
      <c r="F544" s="287">
        <v>70.072500000000005</v>
      </c>
      <c r="G544" s="336">
        <v>719.71299999999997</v>
      </c>
      <c r="H544" s="288">
        <v>8.7900000000000006E-2</v>
      </c>
      <c r="I544" s="336">
        <v>4</v>
      </c>
      <c r="J544" s="289">
        <v>44.511499999999998</v>
      </c>
      <c r="K544" s="289">
        <v>2.5</v>
      </c>
      <c r="L544" s="336">
        <v>185.47900000000001</v>
      </c>
      <c r="M544" s="292">
        <v>25.77</v>
      </c>
      <c r="N544" s="336">
        <v>0.28380803799999998</v>
      </c>
      <c r="O544" s="336">
        <v>-9.0867074000000006E-2</v>
      </c>
    </row>
    <row r="545" spans="2:15" s="40" customFormat="1">
      <c r="B545" s="291" t="s">
        <v>477</v>
      </c>
      <c r="C545" s="286" t="s">
        <v>479</v>
      </c>
      <c r="D545" s="336">
        <v>318.66142496800001</v>
      </c>
      <c r="E545" s="336"/>
      <c r="F545" s="287"/>
      <c r="G545" s="336">
        <v>318.661</v>
      </c>
      <c r="H545" s="288">
        <v>6.0299999999999999E-2</v>
      </c>
      <c r="I545" s="336">
        <v>2</v>
      </c>
      <c r="J545" s="289">
        <v>43.896799999999999</v>
      </c>
      <c r="K545" s="289">
        <v>2.5</v>
      </c>
      <c r="L545" s="336">
        <v>54.765000000000001</v>
      </c>
      <c r="M545" s="292">
        <v>17.18</v>
      </c>
      <c r="N545" s="336">
        <v>8.5468023000000004E-2</v>
      </c>
      <c r="O545" s="336">
        <v>-2.1259875000000001E-2</v>
      </c>
    </row>
    <row r="546" spans="2:15" s="40" customFormat="1">
      <c r="B546" s="291" t="s">
        <v>477</v>
      </c>
      <c r="C546" s="286" t="s">
        <v>480</v>
      </c>
      <c r="D546" s="336">
        <v>243.58984183199999</v>
      </c>
      <c r="E546" s="336">
        <v>209.94886848799999</v>
      </c>
      <c r="F546" s="287">
        <v>70.072500000000005</v>
      </c>
      <c r="G546" s="336">
        <v>401.05099999999999</v>
      </c>
      <c r="H546" s="288">
        <v>0.1099</v>
      </c>
      <c r="I546" s="336">
        <v>2</v>
      </c>
      <c r="J546" s="289">
        <v>45</v>
      </c>
      <c r="K546" s="289">
        <v>2.5</v>
      </c>
      <c r="L546" s="336">
        <v>130.714</v>
      </c>
      <c r="M546" s="292">
        <v>32.590000000000003</v>
      </c>
      <c r="N546" s="336">
        <v>0.19834001500000001</v>
      </c>
      <c r="O546" s="336">
        <v>-6.9607198999999995E-2</v>
      </c>
    </row>
    <row r="547" spans="2:15" s="40" customFormat="1">
      <c r="B547" s="291" t="s">
        <v>477</v>
      </c>
      <c r="C547" s="286" t="s">
        <v>481</v>
      </c>
      <c r="D547" s="336">
        <v>1974.6244256499999</v>
      </c>
      <c r="E547" s="336">
        <v>284.01536255000002</v>
      </c>
      <c r="F547" s="287">
        <v>68.811195000000012</v>
      </c>
      <c r="G547" s="336">
        <v>2183.8029999999999</v>
      </c>
      <c r="H547" s="288">
        <v>0.18029999999999999</v>
      </c>
      <c r="I547" s="336">
        <v>7</v>
      </c>
      <c r="J547" s="289">
        <v>44.924700000000001</v>
      </c>
      <c r="K547" s="289">
        <v>2.5</v>
      </c>
      <c r="L547" s="336">
        <v>799.17100000000005</v>
      </c>
      <c r="M547" s="292">
        <v>36.590000000000003</v>
      </c>
      <c r="N547" s="336">
        <v>1.770206567</v>
      </c>
      <c r="O547" s="336">
        <v>-0.69848610499999997</v>
      </c>
    </row>
    <row r="548" spans="2:15" s="40" customFormat="1">
      <c r="B548" s="291" t="s">
        <v>477</v>
      </c>
      <c r="C548" s="286" t="s">
        <v>482</v>
      </c>
      <c r="D548" s="336">
        <v>3743.6435761739999</v>
      </c>
      <c r="E548" s="336">
        <v>2731.8018299659998</v>
      </c>
      <c r="F548" s="287">
        <v>67.998354000000006</v>
      </c>
      <c r="G548" s="336">
        <v>5732.0469999999996</v>
      </c>
      <c r="H548" s="288">
        <v>0.32540000000000002</v>
      </c>
      <c r="I548" s="336">
        <v>15</v>
      </c>
      <c r="J548" s="289">
        <v>44.8489</v>
      </c>
      <c r="K548" s="289">
        <v>2.5</v>
      </c>
      <c r="L548" s="336">
        <v>2700.424</v>
      </c>
      <c r="M548" s="292">
        <v>47.11</v>
      </c>
      <c r="N548" s="336">
        <v>8.3579401890000007</v>
      </c>
      <c r="O548" s="336">
        <v>-3.0941116809999998</v>
      </c>
    </row>
    <row r="549" spans="2:15" s="40" customFormat="1">
      <c r="B549" s="291" t="s">
        <v>477</v>
      </c>
      <c r="C549" s="286" t="s">
        <v>483</v>
      </c>
      <c r="D549" s="336">
        <v>2498.4648870840001</v>
      </c>
      <c r="E549" s="336">
        <v>149.64360211799999</v>
      </c>
      <c r="F549" s="287">
        <v>75.052319000000011</v>
      </c>
      <c r="G549" s="336">
        <v>2454.9070000000002</v>
      </c>
      <c r="H549" s="288">
        <v>0.53689999999999993</v>
      </c>
      <c r="I549" s="336">
        <v>6</v>
      </c>
      <c r="J549" s="289">
        <v>36.578800000000001</v>
      </c>
      <c r="K549" s="289">
        <v>2.5</v>
      </c>
      <c r="L549" s="336">
        <v>1258.5</v>
      </c>
      <c r="M549" s="292">
        <v>51.259999999999991</v>
      </c>
      <c r="N549" s="336">
        <v>4.8212353569999999</v>
      </c>
      <c r="O549" s="336">
        <v>-1.7187810960000001</v>
      </c>
    </row>
    <row r="550" spans="2:15" s="40" customFormat="1">
      <c r="B550" s="291" t="s">
        <v>477</v>
      </c>
      <c r="C550" s="286" t="s">
        <v>484</v>
      </c>
      <c r="D550" s="336">
        <v>2433.6680003380002</v>
      </c>
      <c r="E550" s="336">
        <v>3937.2201245860001</v>
      </c>
      <c r="F550" s="287">
        <v>69.455861999999996</v>
      </c>
      <c r="G550" s="336">
        <v>5360.7070000000003</v>
      </c>
      <c r="H550" s="288">
        <v>1.403</v>
      </c>
      <c r="I550" s="336">
        <v>28</v>
      </c>
      <c r="J550" s="289">
        <v>43.995699999999999</v>
      </c>
      <c r="K550" s="289">
        <v>2.5</v>
      </c>
      <c r="L550" s="336">
        <v>5370.9229999999998</v>
      </c>
      <c r="M550" s="292">
        <v>100.19</v>
      </c>
      <c r="N550" s="336">
        <v>32.945671664999999</v>
      </c>
      <c r="O550" s="336">
        <v>-7.6828345279999999</v>
      </c>
    </row>
    <row r="551" spans="2:15" s="40" customFormat="1">
      <c r="B551" s="291" t="s">
        <v>477</v>
      </c>
      <c r="C551" s="286" t="s">
        <v>485</v>
      </c>
      <c r="D551" s="336">
        <v>2430.8009814870002</v>
      </c>
      <c r="E551" s="336">
        <v>3847.9659781320001</v>
      </c>
      <c r="F551" s="287">
        <v>69.979070000000007</v>
      </c>
      <c r="G551" s="336">
        <v>5312.9920000000002</v>
      </c>
      <c r="H551" s="288">
        <v>1.3976</v>
      </c>
      <c r="I551" s="336">
        <v>19</v>
      </c>
      <c r="J551" s="289">
        <v>44.326700000000002</v>
      </c>
      <c r="K551" s="289">
        <v>2.5</v>
      </c>
      <c r="L551" s="336">
        <v>5363.8190000000004</v>
      </c>
      <c r="M551" s="292">
        <v>100.95</v>
      </c>
      <c r="N551" s="336">
        <v>32.877551371999999</v>
      </c>
      <c r="O551" s="336">
        <v>-7.6291933700000003</v>
      </c>
    </row>
    <row r="552" spans="2:15" s="40" customFormat="1">
      <c r="B552" s="291" t="s">
        <v>477</v>
      </c>
      <c r="C552" s="286" t="s">
        <v>486</v>
      </c>
      <c r="D552" s="336">
        <v>2.8670188510000001</v>
      </c>
      <c r="E552" s="336">
        <v>89.254146453999994</v>
      </c>
      <c r="F552" s="287">
        <v>46.939231999999997</v>
      </c>
      <c r="G552" s="336">
        <v>47.715000000000003</v>
      </c>
      <c r="H552" s="288">
        <v>2</v>
      </c>
      <c r="I552" s="336">
        <v>9</v>
      </c>
      <c r="J552" s="289">
        <v>7.1380999999999997</v>
      </c>
      <c r="K552" s="289">
        <v>2.5</v>
      </c>
      <c r="L552" s="336">
        <v>7.1040000000000001</v>
      </c>
      <c r="M552" s="292">
        <v>14.879999999999999</v>
      </c>
      <c r="N552" s="336">
        <v>6.8120292999999998E-2</v>
      </c>
      <c r="O552" s="336">
        <v>-5.3641158000000001E-2</v>
      </c>
    </row>
    <row r="553" spans="2:15" s="40" customFormat="1">
      <c r="B553" s="291" t="s">
        <v>477</v>
      </c>
      <c r="C553" s="286" t="s">
        <v>487</v>
      </c>
      <c r="D553" s="336">
        <v>107.207307337</v>
      </c>
      <c r="E553" s="336"/>
      <c r="F553" s="287"/>
      <c r="G553" s="336">
        <v>107.20699999999999</v>
      </c>
      <c r="H553" s="288">
        <v>2.6861999999999999</v>
      </c>
      <c r="I553" s="336">
        <v>1</v>
      </c>
      <c r="J553" s="289">
        <v>45</v>
      </c>
      <c r="K553" s="289">
        <v>2.5</v>
      </c>
      <c r="L553" s="336">
        <v>141.57499999999999</v>
      </c>
      <c r="M553" s="292">
        <v>132.05000000000001</v>
      </c>
      <c r="N553" s="336">
        <v>1.2959112100000001</v>
      </c>
      <c r="O553" s="336">
        <v>-8.0061660729999993</v>
      </c>
    </row>
    <row r="554" spans="2:15" s="40" customFormat="1">
      <c r="B554" s="291" t="s">
        <v>477</v>
      </c>
      <c r="C554" s="286" t="s">
        <v>488</v>
      </c>
      <c r="D554" s="336">
        <v>107.207307337</v>
      </c>
      <c r="E554" s="336"/>
      <c r="F554" s="287"/>
      <c r="G554" s="336">
        <v>107.20699999999999</v>
      </c>
      <c r="H554" s="288">
        <v>2.6861999999999999</v>
      </c>
      <c r="I554" s="336">
        <v>1</v>
      </c>
      <c r="J554" s="289">
        <v>45</v>
      </c>
      <c r="K554" s="289">
        <v>2.5</v>
      </c>
      <c r="L554" s="336">
        <v>141.57499999999999</v>
      </c>
      <c r="M554" s="292">
        <v>132.05000000000001</v>
      </c>
      <c r="N554" s="336">
        <v>1.2959112100000001</v>
      </c>
      <c r="O554" s="336">
        <v>-8.0061660729999993</v>
      </c>
    </row>
    <row r="555" spans="2:15" s="40" customFormat="1">
      <c r="B555" s="291" t="s">
        <v>477</v>
      </c>
      <c r="C555" s="286" t="s">
        <v>489</v>
      </c>
      <c r="D555" s="336"/>
      <c r="E555" s="336"/>
      <c r="F555" s="287"/>
      <c r="G555" s="336"/>
      <c r="H555" s="288"/>
      <c r="I555" s="336"/>
      <c r="J555" s="289"/>
      <c r="K555" s="289"/>
      <c r="L555" s="336"/>
      <c r="M555" s="292"/>
      <c r="N555" s="336"/>
      <c r="O555" s="336"/>
    </row>
    <row r="556" spans="2:15" s="40" customFormat="1">
      <c r="B556" s="291" t="s">
        <v>477</v>
      </c>
      <c r="C556" s="286" t="s">
        <v>490</v>
      </c>
      <c r="D556" s="336">
        <v>110.08936291099999</v>
      </c>
      <c r="E556" s="336"/>
      <c r="F556" s="287"/>
      <c r="G556" s="336">
        <v>110.089</v>
      </c>
      <c r="H556" s="288">
        <v>25</v>
      </c>
      <c r="I556" s="336">
        <v>1</v>
      </c>
      <c r="J556" s="289">
        <v>44.906500000000001</v>
      </c>
      <c r="K556" s="289">
        <v>2.5</v>
      </c>
      <c r="L556" s="336">
        <v>287.17500000000001</v>
      </c>
      <c r="M556" s="292">
        <v>260.84999999999997</v>
      </c>
      <c r="N556" s="336">
        <v>12.359328695</v>
      </c>
      <c r="O556" s="336">
        <v>-66.716331882999995</v>
      </c>
    </row>
    <row r="557" spans="2:15" s="40" customFormat="1">
      <c r="B557" s="291" t="s">
        <v>477</v>
      </c>
      <c r="C557" s="286" t="s">
        <v>491</v>
      </c>
      <c r="D557" s="336"/>
      <c r="E557" s="336"/>
      <c r="F557" s="287"/>
      <c r="G557" s="336"/>
      <c r="H557" s="288"/>
      <c r="I557" s="336"/>
      <c r="J557" s="289"/>
      <c r="K557" s="289"/>
      <c r="L557" s="336"/>
      <c r="M557" s="292"/>
      <c r="N557" s="336"/>
      <c r="O557" s="336"/>
    </row>
    <row r="558" spans="2:15" s="40" customFormat="1">
      <c r="B558" s="291" t="s">
        <v>477</v>
      </c>
      <c r="C558" s="290" t="s">
        <v>492</v>
      </c>
      <c r="D558" s="336">
        <v>110.08936291099999</v>
      </c>
      <c r="E558" s="336"/>
      <c r="F558" s="287"/>
      <c r="G558" s="336">
        <v>110.089</v>
      </c>
      <c r="H558" s="288">
        <v>25</v>
      </c>
      <c r="I558" s="336">
        <v>1</v>
      </c>
      <c r="J558" s="289">
        <v>44.906500000000001</v>
      </c>
      <c r="K558" s="289">
        <v>2.5</v>
      </c>
      <c r="L558" s="336">
        <v>287.17500000000001</v>
      </c>
      <c r="M558" s="292">
        <v>260.84999999999997</v>
      </c>
      <c r="N558" s="336">
        <v>12.359328695</v>
      </c>
      <c r="O558" s="336">
        <v>-66.716331882999995</v>
      </c>
    </row>
    <row r="559" spans="2:15" s="40" customFormat="1">
      <c r="B559" s="291" t="s">
        <v>477</v>
      </c>
      <c r="C559" s="286" t="s">
        <v>493</v>
      </c>
      <c r="D559" s="336"/>
      <c r="E559" s="336"/>
      <c r="F559" s="287"/>
      <c r="G559" s="336"/>
      <c r="H559" s="288"/>
      <c r="I559" s="336"/>
      <c r="J559" s="289"/>
      <c r="K559" s="289"/>
      <c r="L559" s="336"/>
      <c r="M559" s="292"/>
      <c r="N559" s="336"/>
      <c r="O559" s="336"/>
    </row>
    <row r="560" spans="2:15" s="40" customFormat="1">
      <c r="B560" s="285" t="s">
        <v>477</v>
      </c>
      <c r="C560" s="286" t="s">
        <v>494</v>
      </c>
      <c r="D560" s="336">
        <v>363.20308800100003</v>
      </c>
      <c r="E560" s="336">
        <v>3.2366116140000001</v>
      </c>
      <c r="F560" s="287">
        <v>93.271169</v>
      </c>
      <c r="G560" s="336">
        <v>366.43400000000003</v>
      </c>
      <c r="H560" s="288">
        <v>100</v>
      </c>
      <c r="I560" s="336">
        <v>15</v>
      </c>
      <c r="J560" s="289">
        <v>43.801200000000001</v>
      </c>
      <c r="K560" s="289">
        <v>2.5</v>
      </c>
      <c r="L560" s="336"/>
      <c r="M560" s="292"/>
      <c r="N560" s="336">
        <v>160.502951658</v>
      </c>
      <c r="O560" s="336">
        <v>-88.250994437000003</v>
      </c>
    </row>
    <row r="561" spans="1:16" s="40" customFormat="1" ht="12.75" customHeight="1">
      <c r="B561" s="825"/>
      <c r="C561" s="826" t="s">
        <v>495</v>
      </c>
      <c r="D561" s="337">
        <v>11793.151914295</v>
      </c>
      <c r="E561" s="337">
        <v>7315.8663993219998</v>
      </c>
      <c r="F561" s="320">
        <v>69.026084000000012</v>
      </c>
      <c r="G561" s="337">
        <v>17034.907999999999</v>
      </c>
      <c r="H561" s="321">
        <v>2.9846999999999997</v>
      </c>
      <c r="I561" s="337">
        <v>77</v>
      </c>
      <c r="J561" s="297">
        <v>43.362899999999996</v>
      </c>
      <c r="K561" s="297">
        <v>2.5</v>
      </c>
      <c r="L561" s="337">
        <v>10743.246999999999</v>
      </c>
      <c r="M561" s="322">
        <v>63.06</v>
      </c>
      <c r="N561" s="337">
        <v>222.337053379</v>
      </c>
      <c r="O561" s="337">
        <v>-176.25857287700001</v>
      </c>
    </row>
    <row r="562" spans="1:16">
      <c r="D562" s="9"/>
      <c r="E562" s="9"/>
      <c r="F562" s="9"/>
      <c r="G562" s="9"/>
      <c r="H562" s="9"/>
      <c r="I562" s="9"/>
      <c r="J562" s="9"/>
      <c r="K562" s="9"/>
      <c r="L562" s="9"/>
      <c r="M562" s="9"/>
      <c r="N562" s="9"/>
      <c r="O562" s="9"/>
    </row>
    <row r="563" spans="1:16" s="217" customFormat="1" ht="84" customHeight="1">
      <c r="A563" s="177"/>
      <c r="B563" s="821" t="s">
        <v>418</v>
      </c>
      <c r="C563" s="822" t="s">
        <v>463</v>
      </c>
      <c r="D563" s="822" t="s">
        <v>464</v>
      </c>
      <c r="E563" s="822" t="s">
        <v>465</v>
      </c>
      <c r="F563" s="822" t="s">
        <v>466</v>
      </c>
      <c r="G563" s="822" t="s">
        <v>467</v>
      </c>
      <c r="H563" s="822" t="s">
        <v>468</v>
      </c>
      <c r="I563" s="822" t="s">
        <v>469</v>
      </c>
      <c r="J563" s="822" t="s">
        <v>470</v>
      </c>
      <c r="K563" s="822" t="s">
        <v>471</v>
      </c>
      <c r="L563" s="822" t="s">
        <v>472</v>
      </c>
      <c r="M563" s="822" t="s">
        <v>473</v>
      </c>
      <c r="N563" s="822" t="s">
        <v>474</v>
      </c>
      <c r="O563" s="822" t="s">
        <v>475</v>
      </c>
      <c r="P563" s="40"/>
    </row>
    <row r="564" spans="1:16" s="13" customFormat="1">
      <c r="A564" s="9"/>
      <c r="B564" s="260" t="s">
        <v>289</v>
      </c>
      <c r="C564" s="319" t="s">
        <v>160</v>
      </c>
      <c r="D564" s="319" t="s">
        <v>161</v>
      </c>
      <c r="E564" s="319" t="s">
        <v>162</v>
      </c>
      <c r="F564" s="319" t="s">
        <v>163</v>
      </c>
      <c r="G564" s="319" t="s">
        <v>164</v>
      </c>
      <c r="H564" s="319" t="s">
        <v>231</v>
      </c>
      <c r="I564" s="319" t="s">
        <v>232</v>
      </c>
      <c r="J564" s="319" t="s">
        <v>233</v>
      </c>
      <c r="K564" s="319" t="s">
        <v>234</v>
      </c>
      <c r="L564" s="319" t="s">
        <v>318</v>
      </c>
      <c r="M564" s="319" t="s">
        <v>235</v>
      </c>
      <c r="N564" s="319" t="s">
        <v>236</v>
      </c>
      <c r="O564" s="319" t="s">
        <v>237</v>
      </c>
      <c r="P564" s="40"/>
    </row>
    <row r="565" spans="1:16" s="40" customFormat="1" ht="19.5" customHeight="1">
      <c r="B565" s="284" t="s">
        <v>441</v>
      </c>
      <c r="C565" s="285" t="s">
        <v>477</v>
      </c>
      <c r="D565" s="286"/>
      <c r="E565" s="286"/>
      <c r="F565" s="286"/>
      <c r="G565" s="286"/>
      <c r="H565" s="286"/>
      <c r="I565" s="286"/>
      <c r="J565" s="286"/>
      <c r="K565" s="286"/>
      <c r="L565" s="286"/>
      <c r="M565" s="286"/>
      <c r="N565" s="286"/>
      <c r="O565" s="286"/>
    </row>
    <row r="566" spans="1:16" s="40" customFormat="1">
      <c r="B566" s="824" t="s">
        <v>477</v>
      </c>
      <c r="C566" s="286" t="s">
        <v>478</v>
      </c>
      <c r="D566" s="336">
        <v>39065.611181230001</v>
      </c>
      <c r="E566" s="336">
        <v>19272.434719754001</v>
      </c>
      <c r="F566" s="287">
        <v>55.525449000000009</v>
      </c>
      <c r="G566" s="336">
        <v>47350.188999999998</v>
      </c>
      <c r="H566" s="288">
        <v>3.6299999999999999E-2</v>
      </c>
      <c r="I566" s="336">
        <v>145</v>
      </c>
      <c r="J566" s="289">
        <v>22.8566</v>
      </c>
      <c r="K566" s="289">
        <v>2.5</v>
      </c>
      <c r="L566" s="336">
        <v>5140.8379999999997</v>
      </c>
      <c r="M566" s="292">
        <v>10.85</v>
      </c>
      <c r="N566" s="336">
        <v>3.921680651</v>
      </c>
      <c r="O566" s="336">
        <v>0.328968547</v>
      </c>
    </row>
    <row r="567" spans="1:16" s="40" customFormat="1">
      <c r="B567" s="291" t="s">
        <v>477</v>
      </c>
      <c r="C567" s="286" t="s">
        <v>479</v>
      </c>
      <c r="D567" s="336">
        <v>38913.362649768998</v>
      </c>
      <c r="E567" s="336">
        <v>19073.198064881999</v>
      </c>
      <c r="F567" s="287">
        <v>55.618879000000007</v>
      </c>
      <c r="G567" s="336">
        <v>47098.322999999997</v>
      </c>
      <c r="H567" s="288">
        <v>3.5799999999999998E-2</v>
      </c>
      <c r="I567" s="336">
        <v>135</v>
      </c>
      <c r="J567" s="289">
        <v>22.884399999999999</v>
      </c>
      <c r="K567" s="289">
        <v>2.5</v>
      </c>
      <c r="L567" s="336">
        <v>5092.1880000000001</v>
      </c>
      <c r="M567" s="292">
        <v>10.81</v>
      </c>
      <c r="N567" s="336">
        <v>3.8638740899999999</v>
      </c>
      <c r="O567" s="336">
        <v>0.32345917400000002</v>
      </c>
    </row>
    <row r="568" spans="1:16" s="40" customFormat="1">
      <c r="B568" s="291" t="s">
        <v>477</v>
      </c>
      <c r="C568" s="286" t="s">
        <v>480</v>
      </c>
      <c r="D568" s="336">
        <v>152.248531461</v>
      </c>
      <c r="E568" s="336">
        <v>199.236654872</v>
      </c>
      <c r="F568" s="287">
        <v>46.705657000000002</v>
      </c>
      <c r="G568" s="336">
        <v>251.86699999999999</v>
      </c>
      <c r="H568" s="288">
        <v>0.12990000000000002</v>
      </c>
      <c r="I568" s="336">
        <v>10</v>
      </c>
      <c r="J568" s="289">
        <v>17.657800000000002</v>
      </c>
      <c r="K568" s="289">
        <v>2.5</v>
      </c>
      <c r="L568" s="336">
        <v>48.65</v>
      </c>
      <c r="M568" s="292">
        <v>19.309999999999999</v>
      </c>
      <c r="N568" s="336">
        <v>5.7806560999999999E-2</v>
      </c>
      <c r="O568" s="336">
        <v>5.5093729999999997E-3</v>
      </c>
    </row>
    <row r="569" spans="1:16" s="40" customFormat="1">
      <c r="B569" s="291" t="s">
        <v>477</v>
      </c>
      <c r="C569" s="286" t="s">
        <v>481</v>
      </c>
      <c r="D569" s="336">
        <v>3416.2147823549999</v>
      </c>
      <c r="E569" s="336">
        <v>3966.2228623599999</v>
      </c>
      <c r="F569" s="287">
        <v>47.312952000000003</v>
      </c>
      <c r="G569" s="336">
        <v>5423.9390000000003</v>
      </c>
      <c r="H569" s="288">
        <v>0.18810000000000002</v>
      </c>
      <c r="I569" s="336">
        <v>57</v>
      </c>
      <c r="J569" s="289">
        <v>38.291599999999995</v>
      </c>
      <c r="K569" s="289">
        <v>2.5</v>
      </c>
      <c r="L569" s="336">
        <v>2163.4989999999998</v>
      </c>
      <c r="M569" s="292">
        <v>39.879999999999995</v>
      </c>
      <c r="N569" s="336">
        <v>3.847888851</v>
      </c>
      <c r="O569" s="336">
        <v>-0.63196784699999997</v>
      </c>
    </row>
    <row r="570" spans="1:16" s="40" customFormat="1">
      <c r="B570" s="291" t="s">
        <v>477</v>
      </c>
      <c r="C570" s="286" t="s">
        <v>482</v>
      </c>
      <c r="D570" s="336">
        <v>1509.1961629949999</v>
      </c>
      <c r="E570" s="336">
        <v>3.530773216</v>
      </c>
      <c r="F570" s="287">
        <v>40.884968000000001</v>
      </c>
      <c r="G570" s="336">
        <v>1510.741</v>
      </c>
      <c r="H570" s="288">
        <v>0.39370000000000005</v>
      </c>
      <c r="I570" s="336">
        <v>25</v>
      </c>
      <c r="J570" s="289">
        <v>19.635999999999999</v>
      </c>
      <c r="K570" s="289">
        <v>2.5</v>
      </c>
      <c r="L570" s="336">
        <v>411.11399999999998</v>
      </c>
      <c r="M570" s="292">
        <v>27.21</v>
      </c>
      <c r="N570" s="336">
        <v>1.0377396249999999</v>
      </c>
      <c r="O570" s="336">
        <v>-2.0965722580000001</v>
      </c>
    </row>
    <row r="571" spans="1:16" s="40" customFormat="1">
      <c r="B571" s="291" t="s">
        <v>477</v>
      </c>
      <c r="C571" s="286" t="s">
        <v>483</v>
      </c>
      <c r="D571" s="336">
        <v>161.42224084399999</v>
      </c>
      <c r="E571" s="336">
        <v>507.84006732</v>
      </c>
      <c r="F571" s="287">
        <v>67.848866000000001</v>
      </c>
      <c r="G571" s="336">
        <v>530.23699999999997</v>
      </c>
      <c r="H571" s="288">
        <v>0.58079999999999998</v>
      </c>
      <c r="I571" s="336">
        <v>5</v>
      </c>
      <c r="J571" s="289">
        <v>43.180800000000005</v>
      </c>
      <c r="K571" s="289">
        <v>2.5</v>
      </c>
      <c r="L571" s="336">
        <v>399.04300000000001</v>
      </c>
      <c r="M571" s="292">
        <v>75.25</v>
      </c>
      <c r="N571" s="336">
        <v>1.318311097</v>
      </c>
      <c r="O571" s="336">
        <v>-0.111065951</v>
      </c>
    </row>
    <row r="572" spans="1:16" s="40" customFormat="1">
      <c r="B572" s="291" t="s">
        <v>477</v>
      </c>
      <c r="C572" s="286" t="s">
        <v>484</v>
      </c>
      <c r="D572" s="336">
        <v>2147.186787609</v>
      </c>
      <c r="E572" s="336">
        <v>791.17557814400004</v>
      </c>
      <c r="F572" s="287">
        <v>49.770161000000002</v>
      </c>
      <c r="G572" s="336">
        <v>2568.7109999999998</v>
      </c>
      <c r="H572" s="288">
        <v>1.3563000000000001</v>
      </c>
      <c r="I572" s="336">
        <v>29</v>
      </c>
      <c r="J572" s="289">
        <v>39.557199999999995</v>
      </c>
      <c r="K572" s="289">
        <v>2.5</v>
      </c>
      <c r="L572" s="336">
        <v>2497.1329999999998</v>
      </c>
      <c r="M572" s="292">
        <v>97.21</v>
      </c>
      <c r="N572" s="336">
        <v>14.235026190999999</v>
      </c>
      <c r="O572" s="336">
        <v>-3.1193949289999998</v>
      </c>
    </row>
    <row r="573" spans="1:16" s="40" customFormat="1">
      <c r="B573" s="291" t="s">
        <v>477</v>
      </c>
      <c r="C573" s="286" t="s">
        <v>485</v>
      </c>
      <c r="D573" s="336">
        <v>2127.5413001480001</v>
      </c>
      <c r="E573" s="336">
        <v>511.16361559400002</v>
      </c>
      <c r="F573" s="287">
        <v>66.802450000000007</v>
      </c>
      <c r="G573" s="336">
        <v>2493.0630000000001</v>
      </c>
      <c r="H573" s="288">
        <v>1.3427</v>
      </c>
      <c r="I573" s="336">
        <v>24</v>
      </c>
      <c r="J573" s="289">
        <v>39.392800000000001</v>
      </c>
      <c r="K573" s="289">
        <v>2.5</v>
      </c>
      <c r="L573" s="336">
        <v>2385.7640000000001</v>
      </c>
      <c r="M573" s="292">
        <v>95.69</v>
      </c>
      <c r="N573" s="336">
        <v>13.621521147999999</v>
      </c>
      <c r="O573" s="336">
        <v>-3.115296941</v>
      </c>
    </row>
    <row r="574" spans="1:16" s="40" customFormat="1">
      <c r="B574" s="291" t="s">
        <v>477</v>
      </c>
      <c r="C574" s="286" t="s">
        <v>486</v>
      </c>
      <c r="D574" s="336">
        <v>19.645487460999998</v>
      </c>
      <c r="E574" s="336">
        <v>280.01196255000002</v>
      </c>
      <c r="F574" s="287">
        <v>18.686000000000003</v>
      </c>
      <c r="G574" s="336">
        <v>75.647999999999996</v>
      </c>
      <c r="H574" s="288">
        <v>1.8033000000000001</v>
      </c>
      <c r="I574" s="336">
        <v>5</v>
      </c>
      <c r="J574" s="289">
        <v>44.974399999999996</v>
      </c>
      <c r="K574" s="289">
        <v>2.5</v>
      </c>
      <c r="L574" s="336">
        <v>111.36799999999999</v>
      </c>
      <c r="M574" s="292">
        <v>147.21</v>
      </c>
      <c r="N574" s="336">
        <v>0.61350504299999997</v>
      </c>
      <c r="O574" s="336">
        <v>-4.0979880000000003E-3</v>
      </c>
    </row>
    <row r="575" spans="1:16" s="40" customFormat="1">
      <c r="B575" s="291" t="s">
        <v>477</v>
      </c>
      <c r="C575" s="286" t="s">
        <v>487</v>
      </c>
      <c r="D575" s="336">
        <v>1972.1795533530001</v>
      </c>
      <c r="E575" s="336">
        <v>308.80495263</v>
      </c>
      <c r="F575" s="287">
        <v>36.914193000000004</v>
      </c>
      <c r="G575" s="336">
        <v>2094.2159999999999</v>
      </c>
      <c r="H575" s="288">
        <v>3.5680999999999998</v>
      </c>
      <c r="I575" s="336">
        <v>20</v>
      </c>
      <c r="J575" s="289">
        <v>44.996900000000004</v>
      </c>
      <c r="K575" s="289">
        <v>2.5</v>
      </c>
      <c r="L575" s="336">
        <v>3131.9349999999999</v>
      </c>
      <c r="M575" s="292">
        <v>149.55000000000001</v>
      </c>
      <c r="N575" s="336">
        <v>33.624169836999997</v>
      </c>
      <c r="O575" s="336">
        <v>-5.8818679300000003</v>
      </c>
    </row>
    <row r="576" spans="1:16" s="40" customFormat="1">
      <c r="B576" s="291" t="s">
        <v>477</v>
      </c>
      <c r="C576" s="286" t="s">
        <v>488</v>
      </c>
      <c r="D576" s="336">
        <v>1755.1650098120001</v>
      </c>
      <c r="E576" s="336">
        <v>237.84075860999999</v>
      </c>
      <c r="F576" s="287">
        <v>42.361162000000007</v>
      </c>
      <c r="G576" s="336">
        <v>1863.008</v>
      </c>
      <c r="H576" s="288">
        <v>3.0181</v>
      </c>
      <c r="I576" s="336">
        <v>15</v>
      </c>
      <c r="J576" s="289">
        <v>44.996499999999997</v>
      </c>
      <c r="K576" s="289">
        <v>2.5</v>
      </c>
      <c r="L576" s="336">
        <v>2619.181</v>
      </c>
      <c r="M576" s="292">
        <v>140.57999999999998</v>
      </c>
      <c r="N576" s="336">
        <v>25.300704071999998</v>
      </c>
      <c r="O576" s="336">
        <v>-5.6301691460000001</v>
      </c>
    </row>
    <row r="577" spans="2:15" s="40" customFormat="1">
      <c r="B577" s="291" t="s">
        <v>477</v>
      </c>
      <c r="C577" s="286" t="s">
        <v>489</v>
      </c>
      <c r="D577" s="336">
        <v>217.01454354099999</v>
      </c>
      <c r="E577" s="336">
        <v>70.964194019999994</v>
      </c>
      <c r="F577" s="287">
        <v>18.686000000000003</v>
      </c>
      <c r="G577" s="336">
        <v>231.20699999999999</v>
      </c>
      <c r="H577" s="288">
        <v>8</v>
      </c>
      <c r="I577" s="336">
        <v>5</v>
      </c>
      <c r="J577" s="289">
        <v>45</v>
      </c>
      <c r="K577" s="289">
        <v>2.5</v>
      </c>
      <c r="L577" s="336">
        <v>512.75400000000002</v>
      </c>
      <c r="M577" s="292">
        <v>221.76999999999998</v>
      </c>
      <c r="N577" s="336">
        <v>8.3234657649999999</v>
      </c>
      <c r="O577" s="336">
        <v>-0.25169878400000001</v>
      </c>
    </row>
    <row r="578" spans="2:15" s="40" customFormat="1">
      <c r="B578" s="291" t="s">
        <v>477</v>
      </c>
      <c r="C578" s="286" t="s">
        <v>490</v>
      </c>
      <c r="D578" s="336"/>
      <c r="E578" s="336">
        <v>20.739034134000001</v>
      </c>
      <c r="F578" s="287">
        <v>18.872860000000003</v>
      </c>
      <c r="G578" s="336">
        <v>4.1900000000000004</v>
      </c>
      <c r="H578" s="288">
        <v>11.8436</v>
      </c>
      <c r="I578" s="336">
        <v>4</v>
      </c>
      <c r="J578" s="289">
        <v>45</v>
      </c>
      <c r="K578" s="289">
        <v>2.5</v>
      </c>
      <c r="L578" s="336">
        <v>10.577999999999999</v>
      </c>
      <c r="M578" s="292">
        <v>252.47000000000003</v>
      </c>
      <c r="N578" s="336">
        <v>0.223293877</v>
      </c>
      <c r="O578" s="336">
        <v>-9.75719E-4</v>
      </c>
    </row>
    <row r="579" spans="2:15" s="40" customFormat="1">
      <c r="B579" s="291" t="s">
        <v>477</v>
      </c>
      <c r="C579" s="286" t="s">
        <v>491</v>
      </c>
      <c r="D579" s="336"/>
      <c r="E579" s="336">
        <v>20.739034134000001</v>
      </c>
      <c r="F579" s="287">
        <v>18.872860000000003</v>
      </c>
      <c r="G579" s="336">
        <v>4.1900000000000004</v>
      </c>
      <c r="H579" s="288">
        <v>11.8436</v>
      </c>
      <c r="I579" s="336">
        <v>4</v>
      </c>
      <c r="J579" s="289">
        <v>45</v>
      </c>
      <c r="K579" s="289">
        <v>2.5</v>
      </c>
      <c r="L579" s="336">
        <v>10.577999999999999</v>
      </c>
      <c r="M579" s="292">
        <v>252.47000000000003</v>
      </c>
      <c r="N579" s="336">
        <v>0.223293877</v>
      </c>
      <c r="O579" s="336">
        <v>-9.75719E-4</v>
      </c>
    </row>
    <row r="580" spans="2:15" s="40" customFormat="1">
      <c r="B580" s="291" t="s">
        <v>477</v>
      </c>
      <c r="C580" s="290" t="s">
        <v>492</v>
      </c>
      <c r="D580" s="336"/>
      <c r="E580" s="336"/>
      <c r="F580" s="287"/>
      <c r="G580" s="336"/>
      <c r="H580" s="288"/>
      <c r="I580" s="336"/>
      <c r="J580" s="289"/>
      <c r="K580" s="289"/>
      <c r="L580" s="336"/>
      <c r="M580" s="292"/>
      <c r="N580" s="336"/>
      <c r="O580" s="336"/>
    </row>
    <row r="581" spans="2:15" s="40" customFormat="1">
      <c r="B581" s="291" t="s">
        <v>477</v>
      </c>
      <c r="C581" s="286" t="s">
        <v>493</v>
      </c>
      <c r="D581" s="336"/>
      <c r="E581" s="336"/>
      <c r="F581" s="287"/>
      <c r="G581" s="336"/>
      <c r="H581" s="288"/>
      <c r="I581" s="336"/>
      <c r="J581" s="289"/>
      <c r="K581" s="289"/>
      <c r="L581" s="336"/>
      <c r="M581" s="292"/>
      <c r="N581" s="336"/>
      <c r="O581" s="336"/>
    </row>
    <row r="582" spans="2:15" s="40" customFormat="1">
      <c r="B582" s="285" t="s">
        <v>477</v>
      </c>
      <c r="C582" s="286" t="s">
        <v>494</v>
      </c>
      <c r="D582" s="336">
        <v>208.60348795600001</v>
      </c>
      <c r="E582" s="336">
        <v>29.488569115000001</v>
      </c>
      <c r="F582" s="287">
        <v>77.92062</v>
      </c>
      <c r="G582" s="336">
        <v>233.19900000000001</v>
      </c>
      <c r="H582" s="288">
        <v>100</v>
      </c>
      <c r="I582" s="336">
        <v>1</v>
      </c>
      <c r="J582" s="289">
        <v>45</v>
      </c>
      <c r="K582" s="289">
        <v>2.5</v>
      </c>
      <c r="L582" s="336"/>
      <c r="M582" s="292"/>
      <c r="N582" s="336">
        <v>104.939639826</v>
      </c>
      <c r="O582" s="336">
        <v>-158.615426894</v>
      </c>
    </row>
    <row r="583" spans="2:15" s="40" customFormat="1" ht="12.75" customHeight="1">
      <c r="B583" s="825"/>
      <c r="C583" s="826" t="s">
        <v>495</v>
      </c>
      <c r="D583" s="337">
        <v>48480.414196341997</v>
      </c>
      <c r="E583" s="337">
        <v>24900.236556673</v>
      </c>
      <c r="F583" s="320">
        <v>54.049255000000002</v>
      </c>
      <c r="G583" s="337">
        <v>59715.423000000003</v>
      </c>
      <c r="H583" s="321">
        <v>0.63580000000000003</v>
      </c>
      <c r="I583" s="337">
        <v>286</v>
      </c>
      <c r="J583" s="297">
        <v>25.940400000000004</v>
      </c>
      <c r="K583" s="297">
        <v>2.5</v>
      </c>
      <c r="L583" s="337">
        <v>13754.14</v>
      </c>
      <c r="M583" s="322">
        <v>23.03</v>
      </c>
      <c r="N583" s="337">
        <v>163.14774995499999</v>
      </c>
      <c r="O583" s="337">
        <v>-170.78624007499999</v>
      </c>
    </row>
    <row r="584" spans="2:15" s="40" customFormat="1" ht="12.75" customHeight="1">
      <c r="B584" s="825"/>
      <c r="C584" s="827" t="s">
        <v>506</v>
      </c>
      <c r="D584" s="337">
        <v>1295976.7235681971</v>
      </c>
      <c r="E584" s="337">
        <v>199973.260856785</v>
      </c>
      <c r="F584" s="320">
        <v>61.411539000000005</v>
      </c>
      <c r="G584" s="337">
        <v>1449028.6669999999</v>
      </c>
      <c r="H584" s="321">
        <v>0.33429999999999999</v>
      </c>
      <c r="I584" s="337">
        <v>10173</v>
      </c>
      <c r="J584" s="297">
        <v>42.890299999999996</v>
      </c>
      <c r="K584" s="297">
        <v>1.5440719999999999</v>
      </c>
      <c r="L584" s="337">
        <v>177689.54800000001</v>
      </c>
      <c r="M584" s="322">
        <v>12.26</v>
      </c>
      <c r="N584" s="337">
        <v>1966.709973734</v>
      </c>
      <c r="O584" s="337">
        <v>-2339.7701267809998</v>
      </c>
    </row>
    <row r="585" spans="2:15">
      <c r="D585" s="9"/>
      <c r="E585" s="9"/>
      <c r="F585" s="9"/>
      <c r="G585" s="9"/>
      <c r="H585" s="9"/>
      <c r="I585" s="9"/>
      <c r="J585" s="9"/>
      <c r="K585" s="9"/>
      <c r="L585" s="9"/>
      <c r="M585" s="9"/>
      <c r="N585" s="9"/>
      <c r="O585" s="9"/>
    </row>
    <row r="586" spans="2:15">
      <c r="B586" s="22" t="s">
        <v>290</v>
      </c>
    </row>
    <row r="587" spans="2:15" ht="17.25" customHeight="1">
      <c r="B587" s="1261" t="s">
        <v>507</v>
      </c>
      <c r="C587" s="1261"/>
      <c r="D587" s="1261"/>
      <c r="E587" s="1261"/>
      <c r="F587" s="1261"/>
      <c r="G587" s="1261"/>
      <c r="H587" s="1261"/>
      <c r="I587" s="1261"/>
      <c r="J587" s="1261"/>
      <c r="K587" s="1261"/>
      <c r="L587" s="1261"/>
      <c r="M587" s="1261"/>
      <c r="N587" s="1261"/>
      <c r="O587" s="1261"/>
    </row>
    <row r="588" spans="2:15" ht="12.75" customHeight="1">
      <c r="B588" s="1261"/>
      <c r="C588" s="1261"/>
      <c r="D588" s="1261"/>
      <c r="E588" s="1261"/>
      <c r="F588" s="1261"/>
      <c r="G588" s="1261"/>
      <c r="H588" s="1261"/>
      <c r="I588" s="1261"/>
      <c r="J588" s="1261"/>
      <c r="K588" s="1261"/>
      <c r="L588" s="1261"/>
      <c r="M588" s="1261"/>
      <c r="N588" s="1261"/>
      <c r="O588" s="1261"/>
    </row>
    <row r="590" spans="2:15" ht="12" customHeight="1"/>
  </sheetData>
  <mergeCells count="1">
    <mergeCell ref="B587:O588"/>
  </mergeCells>
  <pageMargins left="0.70866141732283472" right="0.70866141732283472" top="0.78740157480314965" bottom="0.78740157480314965" header="0.31496062992125984" footer="0.31496062992125984"/>
  <pageSetup paperSize="9" scale="36" fitToHeight="12" orientation="portrait" r:id="rId1"/>
  <rowBreaks count="5" manualBreakCount="5">
    <brk id="115" max="14" man="1"/>
    <brk id="227" max="14" man="1"/>
    <brk id="339" max="14" man="1"/>
    <brk id="449" max="14" man="1"/>
    <brk id="562"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8E100-CBE0-4C82-825D-61E10A373FF0}">
  <sheetPr>
    <pageSetUpPr autoPageBreaks="0" fitToPage="1"/>
  </sheetPr>
  <dimension ref="A1:H43"/>
  <sheetViews>
    <sheetView zoomScaleNormal="100" workbookViewId="0"/>
  </sheetViews>
  <sheetFormatPr defaultColWidth="8.7109375" defaultRowHeight="12.75"/>
  <cols>
    <col min="1" max="2" width="8.7109375" style="1"/>
    <col min="3" max="3" width="64.85546875" style="1" bestFit="1" customWidth="1"/>
    <col min="4" max="6" width="25.7109375" style="1" customWidth="1"/>
    <col min="7" max="8" width="26.85546875" style="1" customWidth="1"/>
    <col min="9" max="16384" width="8.7109375" style="1"/>
  </cols>
  <sheetData>
    <row r="1" spans="1:8">
      <c r="A1" s="4" t="s">
        <v>1284</v>
      </c>
    </row>
    <row r="3" spans="1:8">
      <c r="C3" s="22" t="s">
        <v>30</v>
      </c>
    </row>
    <row r="4" spans="1:8">
      <c r="D4" s="38" t="s">
        <v>160</v>
      </c>
      <c r="E4" s="38" t="s">
        <v>161</v>
      </c>
      <c r="F4" s="38" t="s">
        <v>162</v>
      </c>
      <c r="G4" s="38" t="s">
        <v>163</v>
      </c>
      <c r="H4" s="38" t="s">
        <v>164</v>
      </c>
    </row>
    <row r="5" spans="1:8" ht="51">
      <c r="C5" s="828" t="s">
        <v>240</v>
      </c>
      <c r="D5" s="829" t="s">
        <v>508</v>
      </c>
      <c r="E5" s="829" t="s">
        <v>509</v>
      </c>
      <c r="F5" s="829" t="s">
        <v>510</v>
      </c>
      <c r="G5" s="829" t="s">
        <v>511</v>
      </c>
      <c r="H5" s="829" t="s">
        <v>512</v>
      </c>
    </row>
    <row r="6" spans="1:8">
      <c r="B6" s="38">
        <v>1</v>
      </c>
      <c r="C6" s="1" t="s">
        <v>513</v>
      </c>
      <c r="D6" s="438">
        <v>594709.611118</v>
      </c>
      <c r="E6" s="438">
        <v>588444.72331599996</v>
      </c>
      <c r="F6" s="439">
        <v>1.201E-2</v>
      </c>
      <c r="G6" s="439">
        <v>8.1999999999999998E-4</v>
      </c>
      <c r="H6" s="439">
        <v>0.98716999999999999</v>
      </c>
    </row>
    <row r="7" spans="1:8">
      <c r="B7" s="38" t="s">
        <v>514</v>
      </c>
      <c r="C7" s="1" t="s">
        <v>515</v>
      </c>
      <c r="D7" s="1192"/>
      <c r="E7" s="438">
        <v>28368.792003999999</v>
      </c>
      <c r="F7" s="439"/>
      <c r="G7" s="439"/>
      <c r="H7" s="439">
        <v>1</v>
      </c>
    </row>
    <row r="8" spans="1:8">
      <c r="B8" s="38" t="s">
        <v>516</v>
      </c>
      <c r="C8" s="1" t="s">
        <v>517</v>
      </c>
      <c r="D8" s="1192"/>
      <c r="E8" s="438">
        <v>1347.188566</v>
      </c>
      <c r="F8" s="439"/>
      <c r="G8" s="439"/>
      <c r="H8" s="439">
        <v>1</v>
      </c>
    </row>
    <row r="9" spans="1:8">
      <c r="B9" s="38">
        <v>2</v>
      </c>
      <c r="C9" s="1" t="s">
        <v>441</v>
      </c>
      <c r="D9" s="438">
        <v>213560.06137099999</v>
      </c>
      <c r="E9" s="438">
        <v>204463.44655399999</v>
      </c>
      <c r="F9" s="439">
        <v>1.081E-2</v>
      </c>
      <c r="G9" s="439">
        <v>1.078E-2</v>
      </c>
      <c r="H9" s="439">
        <v>0.97841</v>
      </c>
    </row>
    <row r="10" spans="1:8">
      <c r="B10" s="38">
        <v>3</v>
      </c>
      <c r="C10" s="1" t="s">
        <v>442</v>
      </c>
      <c r="D10" s="438">
        <v>1467930.150655</v>
      </c>
      <c r="E10" s="438">
        <v>1380460.244554</v>
      </c>
      <c r="F10" s="439">
        <v>3.5300000000000002E-3</v>
      </c>
      <c r="G10" s="439">
        <v>4.7999999999999996E-3</v>
      </c>
      <c r="H10" s="439">
        <v>0.99167000000000005</v>
      </c>
    </row>
    <row r="11" spans="1:8">
      <c r="B11" s="38" t="s">
        <v>518</v>
      </c>
      <c r="C11" s="1" t="s">
        <v>519</v>
      </c>
      <c r="D11" s="1192"/>
      <c r="E11" s="438">
        <v>57664.896930000003</v>
      </c>
      <c r="F11" s="439"/>
      <c r="G11" s="439"/>
      <c r="H11" s="439">
        <v>1</v>
      </c>
    </row>
    <row r="12" spans="1:8">
      <c r="B12" s="38" t="s">
        <v>520</v>
      </c>
      <c r="C12" s="1" t="s">
        <v>521</v>
      </c>
      <c r="D12" s="1192"/>
      <c r="E12" s="438">
        <v>57664.896930000003</v>
      </c>
      <c r="F12" s="439"/>
      <c r="G12" s="439"/>
      <c r="H12" s="439">
        <v>1</v>
      </c>
    </row>
    <row r="13" spans="1:8">
      <c r="B13" s="38">
        <v>4</v>
      </c>
      <c r="C13" s="1" t="s">
        <v>443</v>
      </c>
      <c r="D13" s="438">
        <v>759942.69627700001</v>
      </c>
      <c r="E13" s="438">
        <v>718757.90929800004</v>
      </c>
      <c r="F13" s="439">
        <v>3.46E-3</v>
      </c>
      <c r="G13" s="439">
        <v>3.9440000000000003E-2</v>
      </c>
      <c r="H13" s="439">
        <v>0.95711000000000002</v>
      </c>
    </row>
    <row r="14" spans="1:8">
      <c r="B14" s="38" t="s">
        <v>522</v>
      </c>
      <c r="C14" s="1" t="s">
        <v>523</v>
      </c>
      <c r="D14" s="1192"/>
      <c r="E14" s="438">
        <v>10102.019276999999</v>
      </c>
      <c r="F14" s="439"/>
      <c r="G14" s="439">
        <v>5.2839999999999998E-2</v>
      </c>
      <c r="H14" s="439">
        <v>0.94716999999999996</v>
      </c>
    </row>
    <row r="15" spans="1:8">
      <c r="B15" s="38" t="s">
        <v>524</v>
      </c>
      <c r="C15" s="1" t="s">
        <v>525</v>
      </c>
      <c r="D15" s="1192"/>
      <c r="E15" s="438">
        <v>649909.32002099999</v>
      </c>
      <c r="F15" s="439">
        <v>1.1800000000000001E-3</v>
      </c>
      <c r="G15" s="439">
        <v>2.1270000000000001E-2</v>
      </c>
      <c r="H15" s="439">
        <v>0.97755000000000003</v>
      </c>
    </row>
    <row r="16" spans="1:8">
      <c r="B16" s="38" t="s">
        <v>526</v>
      </c>
      <c r="C16" s="1" t="s">
        <v>527</v>
      </c>
      <c r="D16" s="1192"/>
      <c r="E16" s="438"/>
      <c r="F16" s="439"/>
      <c r="G16" s="439"/>
      <c r="H16" s="439"/>
    </row>
    <row r="17" spans="2:8">
      <c r="B17" s="38" t="s">
        <v>528</v>
      </c>
      <c r="C17" s="1" t="s">
        <v>529</v>
      </c>
      <c r="D17" s="1192"/>
      <c r="E17" s="438">
        <v>12441.209548999999</v>
      </c>
      <c r="F17" s="439">
        <v>1.66E-3</v>
      </c>
      <c r="G17" s="439">
        <v>0.37264000000000003</v>
      </c>
      <c r="H17" s="439">
        <v>0.62570000000000003</v>
      </c>
    </row>
    <row r="18" spans="2:8">
      <c r="B18" s="38" t="s">
        <v>530</v>
      </c>
      <c r="C18" s="1" t="s">
        <v>531</v>
      </c>
      <c r="D18" s="1192"/>
      <c r="E18" s="438">
        <v>46305.360452000001</v>
      </c>
      <c r="F18" s="439">
        <v>3.6639999999999999E-2</v>
      </c>
      <c r="G18" s="439">
        <v>0.20196</v>
      </c>
      <c r="H18" s="439">
        <v>0.76139999999999997</v>
      </c>
    </row>
    <row r="19" spans="2:8">
      <c r="B19" s="38">
        <v>5</v>
      </c>
      <c r="C19" s="1" t="s">
        <v>532</v>
      </c>
      <c r="D19" s="438">
        <v>17051.300328000001</v>
      </c>
      <c r="E19" s="438">
        <v>16392.221219999999</v>
      </c>
      <c r="F19" s="439">
        <v>0.97904999999999998</v>
      </c>
      <c r="G19" s="439">
        <v>2.095E-2</v>
      </c>
      <c r="H19" s="439"/>
    </row>
    <row r="20" spans="2:8">
      <c r="B20" s="700">
        <v>6</v>
      </c>
      <c r="C20" s="440" t="s">
        <v>533</v>
      </c>
      <c r="D20" s="441">
        <v>17262.248092000002</v>
      </c>
      <c r="E20" s="441">
        <v>17262.416363</v>
      </c>
      <c r="F20" s="442">
        <v>0.99997000000000003</v>
      </c>
      <c r="G20" s="442"/>
      <c r="H20" s="442"/>
    </row>
    <row r="21" spans="2:8">
      <c r="B21" s="36">
        <v>7</v>
      </c>
      <c r="C21" s="4" t="s">
        <v>432</v>
      </c>
      <c r="D21" s="443">
        <v>3070456.0678409999</v>
      </c>
      <c r="E21" s="443">
        <v>2925780.9613060001</v>
      </c>
      <c r="F21" s="444">
        <v>1.7069999999999998E-2</v>
      </c>
      <c r="G21" s="444">
        <v>1.299E-2</v>
      </c>
      <c r="H21" s="444">
        <v>0.96994000000000002</v>
      </c>
    </row>
    <row r="22" spans="2:8">
      <c r="B22" s="38"/>
    </row>
    <row r="23" spans="2:8">
      <c r="B23" s="38"/>
      <c r="D23" s="38" t="s">
        <v>160</v>
      </c>
      <c r="E23" s="38" t="s">
        <v>161</v>
      </c>
      <c r="F23" s="38" t="s">
        <v>162</v>
      </c>
      <c r="G23" s="38" t="s">
        <v>163</v>
      </c>
      <c r="H23" s="38" t="s">
        <v>164</v>
      </c>
    </row>
    <row r="24" spans="2:8" ht="51">
      <c r="B24" s="38"/>
      <c r="C24" s="828" t="s">
        <v>334</v>
      </c>
      <c r="D24" s="829" t="s">
        <v>508</v>
      </c>
      <c r="E24" s="829" t="s">
        <v>509</v>
      </c>
      <c r="F24" s="829" t="s">
        <v>510</v>
      </c>
      <c r="G24" s="829" t="s">
        <v>511</v>
      </c>
      <c r="H24" s="829" t="s">
        <v>512</v>
      </c>
    </row>
    <row r="25" spans="2:8">
      <c r="B25" s="38">
        <v>1</v>
      </c>
      <c r="C25" s="1" t="s">
        <v>513</v>
      </c>
      <c r="D25" s="438">
        <v>591629.56370000006</v>
      </c>
      <c r="E25" s="438">
        <v>585214.84037700004</v>
      </c>
      <c r="F25" s="439">
        <v>3.3379999999999998E-3</v>
      </c>
      <c r="G25" s="439">
        <v>5.254E-3</v>
      </c>
      <c r="H25" s="439">
        <v>0.99140799999999996</v>
      </c>
    </row>
    <row r="26" spans="2:8">
      <c r="B26" s="38" t="s">
        <v>514</v>
      </c>
      <c r="C26" s="1" t="s">
        <v>515</v>
      </c>
      <c r="D26" s="1192" t="s">
        <v>534</v>
      </c>
      <c r="E26" s="438">
        <v>33103.5435826619</v>
      </c>
      <c r="F26" s="439"/>
      <c r="G26" s="439"/>
      <c r="H26" s="439">
        <v>1</v>
      </c>
    </row>
    <row r="27" spans="2:8">
      <c r="B27" s="38" t="s">
        <v>516</v>
      </c>
      <c r="C27" s="1" t="s">
        <v>517</v>
      </c>
      <c r="D27" s="1192" t="s">
        <v>534</v>
      </c>
      <c r="E27" s="438">
        <v>1976.4148620000001</v>
      </c>
      <c r="F27" s="439"/>
      <c r="G27" s="439"/>
      <c r="H27" s="439">
        <v>1</v>
      </c>
    </row>
    <row r="28" spans="2:8">
      <c r="B28" s="38">
        <v>2</v>
      </c>
      <c r="C28" s="1" t="s">
        <v>441</v>
      </c>
      <c r="D28" s="438">
        <v>181470.67567</v>
      </c>
      <c r="E28" s="438">
        <v>177503.24424900001</v>
      </c>
      <c r="F28" s="439">
        <v>8.0669999999999995E-3</v>
      </c>
      <c r="G28" s="439">
        <v>1.294E-2</v>
      </c>
      <c r="H28" s="439">
        <v>0.978993</v>
      </c>
    </row>
    <row r="29" spans="2:8">
      <c r="B29" s="38">
        <v>3</v>
      </c>
      <c r="C29" s="1" t="s">
        <v>442</v>
      </c>
      <c r="D29" s="438">
        <v>1329085.084632</v>
      </c>
      <c r="E29" s="438">
        <v>1236847.932395</v>
      </c>
      <c r="F29" s="439">
        <v>4.3730000000000002E-3</v>
      </c>
      <c r="G29" s="439">
        <v>3.9170000000000003E-3</v>
      </c>
      <c r="H29" s="439">
        <v>0.99170999999999998</v>
      </c>
    </row>
    <row r="30" spans="2:8">
      <c r="B30" s="38" t="s">
        <v>518</v>
      </c>
      <c r="C30" s="1" t="s">
        <v>519</v>
      </c>
      <c r="D30" s="1192" t="s">
        <v>534</v>
      </c>
      <c r="E30" s="438">
        <v>34498.678592999997</v>
      </c>
      <c r="F30" s="439"/>
      <c r="G30" s="439"/>
      <c r="H30" s="439">
        <v>1</v>
      </c>
    </row>
    <row r="31" spans="2:8">
      <c r="B31" s="38" t="s">
        <v>520</v>
      </c>
      <c r="C31" s="1" t="s">
        <v>521</v>
      </c>
      <c r="D31" s="1192" t="s">
        <v>534</v>
      </c>
      <c r="E31" s="438"/>
      <c r="F31" s="439"/>
      <c r="G31" s="439"/>
      <c r="H31" s="439"/>
    </row>
    <row r="32" spans="2:8">
      <c r="B32" s="38">
        <v>4</v>
      </c>
      <c r="C32" s="1" t="s">
        <v>443</v>
      </c>
      <c r="D32" s="438">
        <v>753024.33449299994</v>
      </c>
      <c r="E32" s="438">
        <v>707140.44884800003</v>
      </c>
      <c r="F32" s="439">
        <v>3.9699999999999996E-3</v>
      </c>
      <c r="G32" s="439">
        <v>3.9435999999999999E-2</v>
      </c>
      <c r="H32" s="439">
        <v>0.95659400000000006</v>
      </c>
    </row>
    <row r="33" spans="2:8">
      <c r="B33" s="38" t="s">
        <v>522</v>
      </c>
      <c r="C33" s="1" t="s">
        <v>523</v>
      </c>
      <c r="D33" s="1192" t="s">
        <v>534</v>
      </c>
      <c r="E33" s="438">
        <v>10380.020411</v>
      </c>
      <c r="F33" s="439"/>
      <c r="G33" s="439">
        <v>6.2073999999999997E-2</v>
      </c>
      <c r="H33" s="439">
        <v>0.93792600000000004</v>
      </c>
    </row>
    <row r="34" spans="2:8">
      <c r="B34" s="38" t="s">
        <v>524</v>
      </c>
      <c r="C34" s="1" t="s">
        <v>525</v>
      </c>
      <c r="D34" s="1192" t="s">
        <v>534</v>
      </c>
      <c r="E34" s="438">
        <v>637002.40457799996</v>
      </c>
      <c r="F34" s="439">
        <v>1.2340000000000001E-3</v>
      </c>
      <c r="G34" s="439">
        <v>2.0327999999999999E-2</v>
      </c>
      <c r="H34" s="439">
        <v>0.97843800000000003</v>
      </c>
    </row>
    <row r="35" spans="2:8">
      <c r="B35" s="38" t="s">
        <v>526</v>
      </c>
      <c r="C35" s="1" t="s">
        <v>527</v>
      </c>
      <c r="D35" s="1192" t="s">
        <v>534</v>
      </c>
      <c r="E35" s="438"/>
      <c r="F35" s="439"/>
      <c r="G35" s="439"/>
      <c r="H35" s="439"/>
    </row>
    <row r="36" spans="2:8">
      <c r="B36" s="38" t="s">
        <v>528</v>
      </c>
      <c r="C36" s="1" t="s">
        <v>529</v>
      </c>
      <c r="D36" s="1192" t="s">
        <v>534</v>
      </c>
      <c r="E36" s="438">
        <v>11714.892871</v>
      </c>
      <c r="F36" s="439">
        <v>5.9040000000000004E-3</v>
      </c>
      <c r="G36" s="439">
        <v>0.37213200000000002</v>
      </c>
      <c r="H36" s="439">
        <v>0.62196399999999996</v>
      </c>
    </row>
    <row r="37" spans="2:8">
      <c r="B37" s="38" t="s">
        <v>530</v>
      </c>
      <c r="C37" s="1" t="s">
        <v>531</v>
      </c>
      <c r="D37" s="1192" t="s">
        <v>534</v>
      </c>
      <c r="E37" s="438">
        <v>48043.130988999997</v>
      </c>
      <c r="F37" s="439">
        <v>4.0638000000000001E-2</v>
      </c>
      <c r="G37" s="439">
        <v>0.20676700000000001</v>
      </c>
      <c r="H37" s="439">
        <v>0.75259500000000001</v>
      </c>
    </row>
    <row r="38" spans="2:8">
      <c r="B38" s="38">
        <v>5</v>
      </c>
      <c r="C38" s="1" t="s">
        <v>532</v>
      </c>
      <c r="D38" s="438">
        <v>17993.923734</v>
      </c>
      <c r="E38" s="438">
        <v>18307.264164</v>
      </c>
      <c r="F38" s="439">
        <v>0.97046900000000003</v>
      </c>
      <c r="G38" s="439">
        <v>2.9530000000000001E-2</v>
      </c>
      <c r="H38" s="439"/>
    </row>
    <row r="39" spans="2:8">
      <c r="B39" s="700">
        <v>6</v>
      </c>
      <c r="C39" s="440" t="s">
        <v>533</v>
      </c>
      <c r="D39" s="441">
        <v>15354.266983</v>
      </c>
      <c r="E39" s="441">
        <v>1309.582326</v>
      </c>
      <c r="F39" s="442">
        <v>1</v>
      </c>
      <c r="G39" s="442"/>
      <c r="H39" s="442"/>
    </row>
    <row r="40" spans="2:8">
      <c r="B40" s="36">
        <v>7</v>
      </c>
      <c r="C40" s="4" t="s">
        <v>432</v>
      </c>
      <c r="D40" s="443">
        <v>2888557.8492109999</v>
      </c>
      <c r="E40" s="443">
        <v>2726323.3123599999</v>
      </c>
      <c r="F40" s="444">
        <v>1.1252E-2</v>
      </c>
      <c r="G40" s="444">
        <v>1.4174000000000001E-2</v>
      </c>
      <c r="H40" s="444">
        <v>0.97457400000000005</v>
      </c>
    </row>
    <row r="42" spans="2:8">
      <c r="B42" s="22" t="s">
        <v>290</v>
      </c>
    </row>
    <row r="43" spans="2:8" ht="15">
      <c r="B43" s="1212" t="s">
        <v>535</v>
      </c>
      <c r="C43" s="1262"/>
      <c r="D43" s="1262"/>
      <c r="E43" s="1262"/>
      <c r="F43" s="1262"/>
      <c r="G43" s="1262"/>
      <c r="H43" s="1262"/>
    </row>
  </sheetData>
  <mergeCells count="1">
    <mergeCell ref="B43:H43"/>
  </mergeCells>
  <pageMargins left="0.7" right="0.7" top="0.75" bottom="0.75"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8DFB-2555-4D33-BB12-CDD9DEADBD20}">
  <sheetPr codeName="Sheet66">
    <pageSetUpPr autoPageBreaks="0" fitToPage="1"/>
  </sheetPr>
  <dimension ref="A1:H31"/>
  <sheetViews>
    <sheetView zoomScaleNormal="100" workbookViewId="0">
      <selection activeCell="A2" sqref="A2"/>
    </sheetView>
  </sheetViews>
  <sheetFormatPr defaultColWidth="9.140625" defaultRowHeight="12.75"/>
  <cols>
    <col min="1" max="1" width="9.140625" style="1"/>
    <col min="2" max="2" width="8.42578125" style="1" customWidth="1"/>
    <col min="3" max="3" width="38.42578125" style="1" customWidth="1"/>
    <col min="4" max="5" width="28.7109375" style="1" customWidth="1"/>
    <col min="6" max="6" width="3.140625" style="99" customWidth="1"/>
    <col min="7" max="8" width="28.7109375" style="1" customWidth="1"/>
    <col min="9" max="16384" width="9.140625" style="1"/>
  </cols>
  <sheetData>
    <row r="1" spans="1:8">
      <c r="A1" s="22" t="s">
        <v>1284</v>
      </c>
    </row>
    <row r="2" spans="1:8">
      <c r="A2" s="22"/>
      <c r="F2" s="85"/>
    </row>
    <row r="3" spans="1:8">
      <c r="B3" s="4" t="s">
        <v>32</v>
      </c>
      <c r="C3" s="8"/>
      <c r="D3" s="8"/>
      <c r="E3" s="8"/>
    </row>
    <row r="4" spans="1:8">
      <c r="B4" s="37"/>
      <c r="C4" s="37"/>
      <c r="D4" s="37"/>
      <c r="E4" s="37"/>
    </row>
    <row r="5" spans="1:8">
      <c r="B5" s="14"/>
      <c r="C5" s="14"/>
      <c r="D5" s="88" t="s">
        <v>160</v>
      </c>
      <c r="E5" s="88" t="s">
        <v>161</v>
      </c>
      <c r="G5" s="88" t="s">
        <v>160</v>
      </c>
      <c r="H5" s="88" t="s">
        <v>161</v>
      </c>
    </row>
    <row r="6" spans="1:8" ht="25.5">
      <c r="B6" s="14"/>
      <c r="C6" s="830"/>
      <c r="D6" s="829" t="s">
        <v>536</v>
      </c>
      <c r="E6" s="829" t="s">
        <v>537</v>
      </c>
      <c r="G6" s="829" t="s">
        <v>536</v>
      </c>
      <c r="H6" s="829" t="s">
        <v>537</v>
      </c>
    </row>
    <row r="7" spans="1:8">
      <c r="B7" s="14"/>
      <c r="C7" s="113" t="s">
        <v>165</v>
      </c>
      <c r="D7" s="1263" t="s">
        <v>166</v>
      </c>
      <c r="E7" s="1264"/>
      <c r="G7" s="1263" t="s">
        <v>168</v>
      </c>
      <c r="H7" s="1264"/>
    </row>
    <row r="8" spans="1:8">
      <c r="B8" s="39">
        <v>1</v>
      </c>
      <c r="C8" s="37" t="s">
        <v>538</v>
      </c>
      <c r="D8" s="197">
        <v>188904.09493799999</v>
      </c>
      <c r="E8" s="197">
        <v>188904.09493799999</v>
      </c>
      <c r="F8" s="198"/>
      <c r="G8" s="197">
        <v>177689.547708</v>
      </c>
      <c r="H8" s="197">
        <v>177689.547708</v>
      </c>
    </row>
    <row r="9" spans="1:8">
      <c r="B9" s="39">
        <v>2</v>
      </c>
      <c r="C9" s="14" t="s">
        <v>503</v>
      </c>
      <c r="D9" s="161">
        <v>17040.686062000001</v>
      </c>
      <c r="E9" s="161">
        <v>17040.686062000001</v>
      </c>
      <c r="F9" s="198"/>
      <c r="G9" s="161">
        <v>18521.795609000001</v>
      </c>
      <c r="H9" s="161">
        <v>18521.795609000001</v>
      </c>
    </row>
    <row r="10" spans="1:8">
      <c r="B10" s="39">
        <v>3</v>
      </c>
      <c r="C10" s="14" t="s">
        <v>441</v>
      </c>
      <c r="D10" s="161">
        <v>12352.639562</v>
      </c>
      <c r="E10" s="161">
        <v>12352.639562</v>
      </c>
      <c r="F10" s="198"/>
      <c r="G10" s="161">
        <v>13754.139773999999</v>
      </c>
      <c r="H10" s="161">
        <v>13754.139773999999</v>
      </c>
    </row>
    <row r="11" spans="1:8">
      <c r="B11" s="39">
        <v>4</v>
      </c>
      <c r="C11" s="14" t="s">
        <v>539</v>
      </c>
      <c r="D11" s="161">
        <v>159510.76931500001</v>
      </c>
      <c r="E11" s="161">
        <v>159510.76931500001</v>
      </c>
      <c r="F11" s="198"/>
      <c r="G11" s="161">
        <v>145413.612326</v>
      </c>
      <c r="H11" s="161">
        <v>145413.612326</v>
      </c>
    </row>
    <row r="12" spans="1:8">
      <c r="B12" s="39" t="s">
        <v>522</v>
      </c>
      <c r="C12" s="111" t="s">
        <v>540</v>
      </c>
      <c r="D12" s="161">
        <v>28773.280197</v>
      </c>
      <c r="E12" s="161">
        <v>28773.280197</v>
      </c>
      <c r="F12" s="198"/>
      <c r="G12" s="161">
        <v>27163.434839000001</v>
      </c>
      <c r="H12" s="161">
        <v>27163.434839000001</v>
      </c>
    </row>
    <row r="13" spans="1:8">
      <c r="B13" s="39" t="s">
        <v>524</v>
      </c>
      <c r="C13" s="111" t="s">
        <v>541</v>
      </c>
      <c r="D13" s="161">
        <v>11091.857948000001</v>
      </c>
      <c r="E13" s="161">
        <v>11091.857948000001</v>
      </c>
      <c r="F13" s="198"/>
      <c r="G13" s="161">
        <v>10743.247179</v>
      </c>
      <c r="H13" s="161">
        <v>10743.247179</v>
      </c>
    </row>
    <row r="14" spans="1:8">
      <c r="B14" s="39">
        <v>5</v>
      </c>
      <c r="C14" s="37" t="s">
        <v>542</v>
      </c>
      <c r="D14" s="197">
        <v>345491.362371</v>
      </c>
      <c r="E14" s="197">
        <v>345491.362371</v>
      </c>
      <c r="F14" s="198"/>
      <c r="G14" s="197">
        <v>335566.84608500003</v>
      </c>
      <c r="H14" s="197">
        <v>335566.84608500003</v>
      </c>
    </row>
    <row r="15" spans="1:8">
      <c r="B15" s="39">
        <v>6</v>
      </c>
      <c r="C15" s="14" t="s">
        <v>503</v>
      </c>
      <c r="D15" s="161"/>
      <c r="E15" s="161"/>
      <c r="F15" s="198"/>
      <c r="G15" s="161"/>
      <c r="H15" s="161"/>
    </row>
    <row r="16" spans="1:8">
      <c r="B16" s="39">
        <v>7</v>
      </c>
      <c r="C16" s="14" t="s">
        <v>441</v>
      </c>
      <c r="D16" s="161">
        <v>42156.059703999999</v>
      </c>
      <c r="E16" s="161">
        <v>42156.059703999999</v>
      </c>
      <c r="F16" s="198"/>
      <c r="G16" s="161">
        <v>34702.799702999997</v>
      </c>
      <c r="H16" s="161">
        <v>34702.799702999997</v>
      </c>
    </row>
    <row r="17" spans="2:8">
      <c r="B17" s="39">
        <v>8</v>
      </c>
      <c r="C17" s="14" t="s">
        <v>539</v>
      </c>
      <c r="D17" s="161">
        <v>235525.049914</v>
      </c>
      <c r="E17" s="161">
        <v>235525.049914</v>
      </c>
      <c r="F17" s="198"/>
      <c r="G17" s="161">
        <v>232045.86222400001</v>
      </c>
      <c r="H17" s="161">
        <v>232045.86222400001</v>
      </c>
    </row>
    <row r="18" spans="2:8">
      <c r="B18" s="39" t="s">
        <v>543</v>
      </c>
      <c r="C18" s="111" t="s">
        <v>544</v>
      </c>
      <c r="D18" s="161">
        <v>26975.433439</v>
      </c>
      <c r="E18" s="161">
        <v>26975.433439</v>
      </c>
      <c r="F18" s="198"/>
      <c r="G18" s="161">
        <v>26727.480434000001</v>
      </c>
      <c r="H18" s="161">
        <v>26727.480434000001</v>
      </c>
    </row>
    <row r="19" spans="2:8">
      <c r="B19" s="39" t="s">
        <v>545</v>
      </c>
      <c r="C19" s="111" t="s">
        <v>546</v>
      </c>
      <c r="D19" s="161">
        <v>18171.614648999999</v>
      </c>
      <c r="E19" s="161">
        <v>18171.614648999999</v>
      </c>
      <c r="F19" s="198"/>
      <c r="G19" s="161">
        <v>17766.256964</v>
      </c>
      <c r="H19" s="161">
        <v>17766.256964</v>
      </c>
    </row>
    <row r="20" spans="2:8">
      <c r="B20" s="39">
        <v>9</v>
      </c>
      <c r="C20" s="14" t="s">
        <v>443</v>
      </c>
      <c r="D20" s="161">
        <v>67810.252751000007</v>
      </c>
      <c r="E20" s="161">
        <v>67810.252751000007</v>
      </c>
      <c r="F20" s="198"/>
      <c r="G20" s="161">
        <v>68818.184160999997</v>
      </c>
      <c r="H20" s="161">
        <v>68818.184160999997</v>
      </c>
    </row>
    <row r="21" spans="2:8" ht="25.5">
      <c r="B21" s="39" t="s">
        <v>547</v>
      </c>
      <c r="C21" s="111" t="s">
        <v>548</v>
      </c>
      <c r="D21" s="161">
        <v>1335.03909</v>
      </c>
      <c r="E21" s="161">
        <v>1335.03909</v>
      </c>
      <c r="F21" s="198"/>
      <c r="G21" s="161">
        <v>1362.623666</v>
      </c>
      <c r="H21" s="161">
        <v>1362.623666</v>
      </c>
    </row>
    <row r="22" spans="2:8" ht="25.5">
      <c r="B22" s="39" t="s">
        <v>549</v>
      </c>
      <c r="C22" s="111" t="s">
        <v>550</v>
      </c>
      <c r="D22" s="161">
        <v>43308.039625999998</v>
      </c>
      <c r="E22" s="161">
        <v>43308.039625999998</v>
      </c>
      <c r="F22" s="198"/>
      <c r="G22" s="161">
        <v>43464.511366999999</v>
      </c>
      <c r="H22" s="161">
        <v>43464.511366999999</v>
      </c>
    </row>
    <row r="23" spans="2:8">
      <c r="B23" s="39" t="s">
        <v>551</v>
      </c>
      <c r="C23" s="111" t="s">
        <v>527</v>
      </c>
      <c r="D23" s="161"/>
      <c r="E23" s="161"/>
      <c r="F23" s="198"/>
      <c r="G23" s="161"/>
      <c r="H23" s="161"/>
    </row>
    <row r="24" spans="2:8">
      <c r="B24" s="39" t="s">
        <v>552</v>
      </c>
      <c r="C24" s="111" t="s">
        <v>553</v>
      </c>
      <c r="D24" s="161">
        <v>6043.7521230000002</v>
      </c>
      <c r="E24" s="161">
        <v>6043.7521230000002</v>
      </c>
      <c r="F24" s="198"/>
      <c r="G24" s="161">
        <v>6248.8033390000001</v>
      </c>
      <c r="H24" s="161">
        <v>6248.8033390000001</v>
      </c>
    </row>
    <row r="25" spans="2:8">
      <c r="B25" s="39" t="s">
        <v>554</v>
      </c>
      <c r="C25" s="112" t="s">
        <v>555</v>
      </c>
      <c r="D25" s="163">
        <v>17123.421912000002</v>
      </c>
      <c r="E25" s="163">
        <v>17123.421912000002</v>
      </c>
      <c r="F25" s="198"/>
      <c r="G25" s="163">
        <v>17742.245789000001</v>
      </c>
      <c r="H25" s="163">
        <v>17742.245789000001</v>
      </c>
    </row>
    <row r="26" spans="2:8" s="4" customFormat="1" ht="25.5">
      <c r="B26" s="39">
        <v>10</v>
      </c>
      <c r="C26" s="37" t="s">
        <v>556</v>
      </c>
      <c r="D26" s="197">
        <v>534395.45730899996</v>
      </c>
      <c r="E26" s="197">
        <v>534395.45730899996</v>
      </c>
      <c r="F26" s="198"/>
      <c r="G26" s="197">
        <v>513256.39379300002</v>
      </c>
      <c r="H26" s="197">
        <v>513256.39379300002</v>
      </c>
    </row>
    <row r="28" spans="2:8">
      <c r="C28" s="4" t="s">
        <v>290</v>
      </c>
    </row>
    <row r="29" spans="2:8">
      <c r="C29" s="1" t="s">
        <v>557</v>
      </c>
    </row>
    <row r="31" spans="2:8">
      <c r="D31" s="334"/>
      <c r="E31" s="334"/>
    </row>
  </sheetData>
  <mergeCells count="2">
    <mergeCell ref="G7:H7"/>
    <mergeCell ref="D7:E7"/>
  </mergeCells>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392E8-6A54-4CF1-89BD-786B44423238}">
  <sheetPr codeName="Sheet67">
    <pageSetUpPr autoPageBreaks="0"/>
  </sheetPr>
  <dimension ref="A1:Q75"/>
  <sheetViews>
    <sheetView zoomScaleNormal="100" workbookViewId="0">
      <selection activeCell="A2" sqref="A2"/>
    </sheetView>
  </sheetViews>
  <sheetFormatPr defaultColWidth="9.140625" defaultRowHeight="12.75"/>
  <cols>
    <col min="1" max="1" width="9.140625" style="1"/>
    <col min="2" max="2" width="5.42578125" style="1" customWidth="1"/>
    <col min="3" max="3" width="40.28515625" style="1" customWidth="1"/>
    <col min="4" max="4" width="26.5703125" style="1" customWidth="1"/>
    <col min="5" max="6" width="12.28515625" style="1" customWidth="1"/>
    <col min="7" max="7" width="15.42578125" style="1" customWidth="1"/>
    <col min="8" max="13" width="12.28515625" style="1" customWidth="1"/>
    <col min="14" max="15" width="13.7109375" style="1" customWidth="1"/>
    <col min="16" max="17" width="12.28515625" style="1" customWidth="1"/>
    <col min="18" max="16384" width="9.140625" style="1"/>
  </cols>
  <sheetData>
    <row r="1" spans="1:17">
      <c r="A1" s="22" t="s">
        <v>1284</v>
      </c>
    </row>
    <row r="2" spans="1:17">
      <c r="A2" s="22"/>
    </row>
    <row r="3" spans="1:17">
      <c r="B3" s="4" t="s">
        <v>34</v>
      </c>
      <c r="G3" s="2"/>
    </row>
    <row r="5" spans="1:17" s="9" customFormat="1">
      <c r="C5" s="191"/>
    </row>
    <row r="6" spans="1:17" s="4" customFormat="1" ht="53.25" customHeight="1">
      <c r="B6" s="831" t="s">
        <v>417</v>
      </c>
      <c r="C6" s="832"/>
      <c r="D6" s="1265" t="s">
        <v>558</v>
      </c>
      <c r="E6" s="1258" t="s">
        <v>559</v>
      </c>
      <c r="F6" s="1259"/>
      <c r="G6" s="1259"/>
      <c r="H6" s="1259"/>
      <c r="I6" s="1259"/>
      <c r="J6" s="1259"/>
      <c r="K6" s="1259"/>
      <c r="L6" s="1259"/>
      <c r="M6" s="1259"/>
      <c r="N6" s="1259"/>
      <c r="O6" s="1260"/>
      <c r="P6" s="1258" t="s">
        <v>560</v>
      </c>
      <c r="Q6" s="1260"/>
    </row>
    <row r="7" spans="1:17" s="4" customFormat="1" ht="49.5" customHeight="1">
      <c r="B7" s="192"/>
      <c r="C7" s="193"/>
      <c r="D7" s="1266"/>
      <c r="E7" s="1258" t="s">
        <v>561</v>
      </c>
      <c r="F7" s="1259"/>
      <c r="G7" s="1259"/>
      <c r="H7" s="1259"/>
      <c r="I7" s="1259"/>
      <c r="J7" s="1259"/>
      <c r="K7" s="1259"/>
      <c r="L7" s="1259"/>
      <c r="M7" s="1260"/>
      <c r="N7" s="1258" t="s">
        <v>562</v>
      </c>
      <c r="O7" s="1260"/>
      <c r="P7" s="1265" t="s">
        <v>563</v>
      </c>
      <c r="Q7" s="1265" t="s">
        <v>564</v>
      </c>
    </row>
    <row r="8" spans="1:17" s="36" customFormat="1" ht="12.75" customHeight="1">
      <c r="A8" s="4"/>
      <c r="B8" s="194"/>
      <c r="C8" s="193"/>
      <c r="D8" s="1266"/>
      <c r="E8" s="1265" t="s">
        <v>565</v>
      </c>
      <c r="F8" s="1268" t="s">
        <v>566</v>
      </c>
      <c r="G8" s="833"/>
      <c r="H8" s="833"/>
      <c r="I8" s="833"/>
      <c r="J8" s="1268" t="s">
        <v>567</v>
      </c>
      <c r="K8" s="833"/>
      <c r="L8" s="833"/>
      <c r="M8" s="833"/>
      <c r="N8" s="1265" t="s">
        <v>568</v>
      </c>
      <c r="O8" s="1265" t="s">
        <v>569</v>
      </c>
      <c r="P8" s="1266"/>
      <c r="Q8" s="1266"/>
    </row>
    <row r="9" spans="1:17" s="36" customFormat="1" ht="89.25">
      <c r="A9" s="4"/>
      <c r="B9" s="192" t="s">
        <v>240</v>
      </c>
      <c r="C9" s="193"/>
      <c r="D9" s="149"/>
      <c r="E9" s="1267"/>
      <c r="F9" s="1267"/>
      <c r="G9" s="834" t="s">
        <v>570</v>
      </c>
      <c r="H9" s="834" t="s">
        <v>571</v>
      </c>
      <c r="I9" s="834" t="s">
        <v>572</v>
      </c>
      <c r="J9" s="1267"/>
      <c r="K9" s="834" t="s">
        <v>573</v>
      </c>
      <c r="L9" s="834" t="s">
        <v>574</v>
      </c>
      <c r="M9" s="834" t="s">
        <v>575</v>
      </c>
      <c r="N9" s="1267"/>
      <c r="O9" s="1267"/>
      <c r="P9" s="1267"/>
      <c r="Q9" s="1267"/>
    </row>
    <row r="10" spans="1:17" s="38" customFormat="1" ht="12.75" customHeight="1">
      <c r="A10" s="1"/>
      <c r="B10" s="791"/>
      <c r="C10" s="791"/>
      <c r="D10" s="835" t="s">
        <v>160</v>
      </c>
      <c r="E10" s="835" t="s">
        <v>161</v>
      </c>
      <c r="F10" s="835" t="s">
        <v>162</v>
      </c>
      <c r="G10" s="835" t="s">
        <v>163</v>
      </c>
      <c r="H10" s="835" t="s">
        <v>164</v>
      </c>
      <c r="I10" s="835" t="s">
        <v>231</v>
      </c>
      <c r="J10" s="835" t="s">
        <v>232</v>
      </c>
      <c r="K10" s="835" t="s">
        <v>233</v>
      </c>
      <c r="L10" s="835" t="s">
        <v>234</v>
      </c>
      <c r="M10" s="835" t="s">
        <v>318</v>
      </c>
      <c r="N10" s="835" t="s">
        <v>235</v>
      </c>
      <c r="O10" s="835" t="s">
        <v>236</v>
      </c>
      <c r="P10" s="835" t="s">
        <v>237</v>
      </c>
      <c r="Q10" s="835" t="s">
        <v>238</v>
      </c>
    </row>
    <row r="11" spans="1:17">
      <c r="B11" s="836">
        <v>1</v>
      </c>
      <c r="C11" s="791" t="s">
        <v>503</v>
      </c>
      <c r="D11" s="837"/>
      <c r="E11" s="838"/>
      <c r="F11" s="838"/>
      <c r="G11" s="838"/>
      <c r="H11" s="838"/>
      <c r="I11" s="838"/>
      <c r="J11" s="838"/>
      <c r="K11" s="838"/>
      <c r="L11" s="838"/>
      <c r="M11" s="838"/>
      <c r="N11" s="838"/>
      <c r="O11" s="838"/>
      <c r="P11" s="837"/>
      <c r="Q11" s="837"/>
    </row>
    <row r="12" spans="1:17">
      <c r="B12" s="836">
        <v>2</v>
      </c>
      <c r="C12" s="791" t="s">
        <v>441</v>
      </c>
      <c r="D12" s="336">
        <v>144308.449574</v>
      </c>
      <c r="E12" s="293"/>
      <c r="F12" s="293">
        <v>1.9431522598141888</v>
      </c>
      <c r="G12" s="293">
        <v>1.9431522598141888</v>
      </c>
      <c r="H12" s="838"/>
      <c r="I12" s="838"/>
      <c r="J12" s="838"/>
      <c r="K12" s="838"/>
      <c r="L12" s="838"/>
      <c r="M12" s="838"/>
      <c r="N12" s="293">
        <v>3.4655641424762744</v>
      </c>
      <c r="O12" s="838"/>
      <c r="P12" s="336">
        <v>42071.194124000001</v>
      </c>
      <c r="Q12" s="336">
        <v>42156.059703999999</v>
      </c>
    </row>
    <row r="13" spans="1:17">
      <c r="B13" s="836">
        <v>3</v>
      </c>
      <c r="C13" s="791" t="s">
        <v>442</v>
      </c>
      <c r="D13" s="336">
        <v>1081614.1733820001</v>
      </c>
      <c r="E13" s="293"/>
      <c r="F13" s="293">
        <v>34.929416316142301</v>
      </c>
      <c r="G13" s="293">
        <v>34.929416316142301</v>
      </c>
      <c r="H13" s="838"/>
      <c r="I13" s="838"/>
      <c r="J13" s="838"/>
      <c r="K13" s="838"/>
      <c r="L13" s="838"/>
      <c r="M13" s="838"/>
      <c r="N13" s="293">
        <v>1.9726536696800905</v>
      </c>
      <c r="O13" s="838"/>
      <c r="P13" s="336">
        <v>236691.82315700001</v>
      </c>
      <c r="Q13" s="336">
        <v>235525.049914</v>
      </c>
    </row>
    <row r="14" spans="1:17">
      <c r="B14" s="836" t="s">
        <v>518</v>
      </c>
      <c r="C14" s="839" t="s">
        <v>576</v>
      </c>
      <c r="D14" s="336">
        <v>234431.11375300001</v>
      </c>
      <c r="E14" s="293"/>
      <c r="F14" s="293">
        <v>74.924435130681232</v>
      </c>
      <c r="G14" s="293">
        <v>74.924435130681232</v>
      </c>
      <c r="H14" s="838"/>
      <c r="I14" s="838"/>
      <c r="J14" s="838"/>
      <c r="K14" s="838"/>
      <c r="L14" s="838"/>
      <c r="M14" s="838"/>
      <c r="N14" s="293">
        <v>1.7017766004402419</v>
      </c>
      <c r="O14" s="838"/>
      <c r="P14" s="336">
        <v>26524.251421000001</v>
      </c>
      <c r="Q14" s="336">
        <v>26975.433439</v>
      </c>
    </row>
    <row r="15" spans="1:17">
      <c r="B15" s="836" t="s">
        <v>520</v>
      </c>
      <c r="C15" s="839" t="s">
        <v>577</v>
      </c>
      <c r="D15" s="336">
        <v>41997.136875999997</v>
      </c>
      <c r="E15" s="293"/>
      <c r="F15" s="293">
        <v>3.4932388208548981</v>
      </c>
      <c r="G15" s="293">
        <v>3.4932388208548981</v>
      </c>
      <c r="H15" s="838"/>
      <c r="I15" s="838"/>
      <c r="J15" s="838"/>
      <c r="K15" s="838"/>
      <c r="L15" s="838"/>
      <c r="M15" s="838"/>
      <c r="N15" s="838">
        <v>1.1905573503172159E-2</v>
      </c>
      <c r="O15" s="838"/>
      <c r="P15" s="336">
        <v>18170.018666</v>
      </c>
      <c r="Q15" s="336">
        <v>18171.614648999999</v>
      </c>
    </row>
    <row r="16" spans="1:17">
      <c r="B16" s="836" t="s">
        <v>578</v>
      </c>
      <c r="C16" s="839" t="s">
        <v>579</v>
      </c>
      <c r="D16" s="336">
        <v>805185.92275300005</v>
      </c>
      <c r="E16" s="293"/>
      <c r="F16" s="293">
        <v>24.924463263072152</v>
      </c>
      <c r="G16" s="293">
        <v>24.924463263072152</v>
      </c>
      <c r="H16" s="838"/>
      <c r="I16" s="838"/>
      <c r="J16" s="838"/>
      <c r="K16" s="838"/>
      <c r="L16" s="838"/>
      <c r="M16" s="838"/>
      <c r="N16" s="293">
        <v>2.1537892497804956</v>
      </c>
      <c r="O16" s="838"/>
      <c r="P16" s="336">
        <v>191997.55306999999</v>
      </c>
      <c r="Q16" s="336">
        <v>190378.00182599999</v>
      </c>
    </row>
    <row r="17" spans="1:17">
      <c r="B17" s="836">
        <v>4</v>
      </c>
      <c r="C17" s="791" t="s">
        <v>443</v>
      </c>
      <c r="D17" s="336">
        <v>730783.10941000003</v>
      </c>
      <c r="E17" s="293">
        <v>1.6842273639762886E-2</v>
      </c>
      <c r="F17" s="293">
        <v>78.137318314459975</v>
      </c>
      <c r="G17" s="293">
        <v>77.666676236843159</v>
      </c>
      <c r="H17" s="293">
        <v>0.10474979130511429</v>
      </c>
      <c r="I17" s="293">
        <v>0.36589228631170256</v>
      </c>
      <c r="J17" s="838"/>
      <c r="K17" s="838"/>
      <c r="L17" s="838"/>
      <c r="M17" s="838">
        <v>3.0831986686434054E-2</v>
      </c>
      <c r="N17" s="293">
        <v>0.26214424517099899</v>
      </c>
      <c r="O17" s="838"/>
      <c r="P17" s="336">
        <v>67810.252749000007</v>
      </c>
      <c r="Q17" s="336">
        <v>67810.252751000007</v>
      </c>
    </row>
    <row r="18" spans="1:17">
      <c r="B18" s="836" t="s">
        <v>522</v>
      </c>
      <c r="C18" s="839" t="s">
        <v>580</v>
      </c>
      <c r="D18" s="336">
        <v>9866.5761259999999</v>
      </c>
      <c r="E18" s="838">
        <v>3.2328995988734746E-2</v>
      </c>
      <c r="F18" s="293">
        <v>95.606792655683606</v>
      </c>
      <c r="G18" s="293">
        <v>94.685641915656362</v>
      </c>
      <c r="H18" s="293">
        <v>2.2885720144090439E-2</v>
      </c>
      <c r="I18" s="293">
        <v>0.89826501988314966</v>
      </c>
      <c r="J18" s="838"/>
      <c r="K18" s="838"/>
      <c r="L18" s="838"/>
      <c r="M18" s="838"/>
      <c r="N18" s="293">
        <v>0.38306900506653019</v>
      </c>
      <c r="O18" s="838"/>
      <c r="P18" s="336">
        <v>1335.0390890000001</v>
      </c>
      <c r="Q18" s="336">
        <v>1335.03909</v>
      </c>
    </row>
    <row r="19" spans="1:17">
      <c r="B19" s="836" t="s">
        <v>524</v>
      </c>
      <c r="C19" s="839" t="s">
        <v>581</v>
      </c>
      <c r="D19" s="336">
        <v>647937.17893499997</v>
      </c>
      <c r="E19" s="838">
        <v>3.1903991115277181E-3</v>
      </c>
      <c r="F19" s="293">
        <v>86.126857824125949</v>
      </c>
      <c r="G19" s="293">
        <v>86.126515697439586</v>
      </c>
      <c r="H19" s="838"/>
      <c r="I19" s="293">
        <v>3.4212668636234906E-4</v>
      </c>
      <c r="J19" s="838"/>
      <c r="K19" s="838"/>
      <c r="L19" s="838"/>
      <c r="M19" s="838"/>
      <c r="N19" s="293">
        <v>0.25366322097792154</v>
      </c>
      <c r="O19" s="838"/>
      <c r="P19" s="336">
        <v>43308.039625999998</v>
      </c>
      <c r="Q19" s="336">
        <v>43308.039625999998</v>
      </c>
    </row>
    <row r="20" spans="1:17">
      <c r="B20" s="836" t="s">
        <v>526</v>
      </c>
      <c r="C20" s="839" t="s">
        <v>582</v>
      </c>
      <c r="D20" s="837"/>
      <c r="E20" s="838"/>
      <c r="F20" s="838"/>
      <c r="G20" s="838"/>
      <c r="H20" s="838"/>
      <c r="I20" s="838"/>
      <c r="J20" s="838"/>
      <c r="K20" s="838"/>
      <c r="L20" s="838"/>
      <c r="M20" s="838"/>
      <c r="N20" s="838"/>
      <c r="O20" s="838"/>
      <c r="P20" s="336"/>
      <c r="Q20" s="837"/>
    </row>
    <row r="21" spans="1:17">
      <c r="B21" s="836" t="s">
        <v>528</v>
      </c>
      <c r="C21" s="839" t="s">
        <v>583</v>
      </c>
      <c r="D21" s="336">
        <v>11843.715466</v>
      </c>
      <c r="E21" s="293">
        <v>0.7033609110176845</v>
      </c>
      <c r="F21" s="293">
        <v>28.479090026123057</v>
      </c>
      <c r="G21" s="293">
        <v>0.23128573190260396</v>
      </c>
      <c r="H21" s="293">
        <v>6.4442256080115801</v>
      </c>
      <c r="I21" s="293">
        <v>21.803578686208873</v>
      </c>
      <c r="J21" s="838"/>
      <c r="K21" s="838"/>
      <c r="L21" s="838"/>
      <c r="M21" s="838"/>
      <c r="N21" s="293">
        <v>1.9024009116633738</v>
      </c>
      <c r="O21" s="838"/>
      <c r="P21" s="336">
        <v>6043.7521219999999</v>
      </c>
      <c r="Q21" s="336">
        <v>6043.7521230000002</v>
      </c>
    </row>
    <row r="22" spans="1:17">
      <c r="B22" s="836" t="s">
        <v>530</v>
      </c>
      <c r="C22" s="839" t="s">
        <v>584</v>
      </c>
      <c r="D22" s="336">
        <v>61135.638883</v>
      </c>
      <c r="E22" s="838">
        <v>2.6032080944565796E-2</v>
      </c>
      <c r="F22" s="293">
        <v>0.26219097555644005</v>
      </c>
      <c r="G22" s="293">
        <v>0.26107797827296975</v>
      </c>
      <c r="H22" s="838"/>
      <c r="I22" s="838">
        <v>1.112997283470296E-3</v>
      </c>
      <c r="J22" s="838"/>
      <c r="K22" s="838"/>
      <c r="L22" s="838"/>
      <c r="M22" s="838"/>
      <c r="N22" s="293">
        <v>1.4748847259543899E-2</v>
      </c>
      <c r="O22" s="838"/>
      <c r="P22" s="336">
        <v>17123.421912000002</v>
      </c>
      <c r="Q22" s="336">
        <v>17123.421912000002</v>
      </c>
    </row>
    <row r="23" spans="1:17" s="4" customFormat="1">
      <c r="B23" s="792">
        <v>5</v>
      </c>
      <c r="C23" s="840" t="s">
        <v>288</v>
      </c>
      <c r="D23" s="323">
        <v>1956705.7323660001</v>
      </c>
      <c r="E23" s="294">
        <v>6.290189166624157E-3</v>
      </c>
      <c r="F23" s="294">
        <v>48.633780700909213</v>
      </c>
      <c r="G23" s="294">
        <v>48.458007065042096</v>
      </c>
      <c r="H23" s="294">
        <v>3.9121558716669363E-2</v>
      </c>
      <c r="I23" s="294">
        <v>0.13665207715044672</v>
      </c>
      <c r="J23" s="838"/>
      <c r="K23" s="838"/>
      <c r="L23" s="838"/>
      <c r="M23" s="841">
        <v>0</v>
      </c>
      <c r="N23" s="294">
        <v>1.4439222497108342</v>
      </c>
      <c r="O23" s="838"/>
      <c r="P23" s="337">
        <v>346573.27003000001</v>
      </c>
      <c r="Q23" s="337">
        <v>345491.362371</v>
      </c>
    </row>
    <row r="24" spans="1:17">
      <c r="D24" s="47"/>
    </row>
    <row r="26" spans="1:17" s="4" customFormat="1" ht="53.25" customHeight="1">
      <c r="B26" s="831" t="s">
        <v>418</v>
      </c>
      <c r="C26" s="832"/>
      <c r="D26" s="1265" t="s">
        <v>558</v>
      </c>
      <c r="E26" s="1258" t="s">
        <v>559</v>
      </c>
      <c r="F26" s="1259"/>
      <c r="G26" s="1259"/>
      <c r="H26" s="1259"/>
      <c r="I26" s="1259"/>
      <c r="J26" s="1259"/>
      <c r="K26" s="1259"/>
      <c r="L26" s="1259"/>
      <c r="M26" s="1259"/>
      <c r="N26" s="1259"/>
      <c r="O26" s="1260"/>
      <c r="P26" s="1258" t="s">
        <v>560</v>
      </c>
      <c r="Q26" s="1260"/>
    </row>
    <row r="27" spans="1:17" s="4" customFormat="1" ht="49.5" customHeight="1">
      <c r="B27" s="1269" t="s">
        <v>240</v>
      </c>
      <c r="C27" s="1270"/>
      <c r="D27" s="1266"/>
      <c r="E27" s="1258" t="s">
        <v>561</v>
      </c>
      <c r="F27" s="1259"/>
      <c r="G27" s="1259"/>
      <c r="H27" s="1259"/>
      <c r="I27" s="1259"/>
      <c r="J27" s="1259"/>
      <c r="K27" s="1259"/>
      <c r="L27" s="1259"/>
      <c r="M27" s="1260"/>
      <c r="N27" s="1258" t="s">
        <v>562</v>
      </c>
      <c r="O27" s="1260"/>
      <c r="P27" s="1265" t="s">
        <v>563</v>
      </c>
      <c r="Q27" s="1265" t="s">
        <v>564</v>
      </c>
    </row>
    <row r="28" spans="1:17" s="36" customFormat="1" ht="12.75" customHeight="1">
      <c r="A28" s="4"/>
      <c r="B28" s="1271"/>
      <c r="C28" s="1270"/>
      <c r="D28" s="1266"/>
      <c r="E28" s="1265" t="s">
        <v>585</v>
      </c>
      <c r="F28" s="1268" t="s">
        <v>586</v>
      </c>
      <c r="G28" s="833"/>
      <c r="H28" s="833"/>
      <c r="I28" s="833"/>
      <c r="J28" s="1268" t="s">
        <v>587</v>
      </c>
      <c r="K28" s="833"/>
      <c r="L28" s="833"/>
      <c r="M28" s="833"/>
      <c r="N28" s="1265" t="s">
        <v>588</v>
      </c>
      <c r="O28" s="1265" t="s">
        <v>589</v>
      </c>
      <c r="P28" s="1266"/>
      <c r="Q28" s="1266"/>
    </row>
    <row r="29" spans="1:17" s="36" customFormat="1" ht="89.25">
      <c r="A29" s="4"/>
      <c r="B29" s="1271"/>
      <c r="C29" s="1270"/>
      <c r="D29" s="149"/>
      <c r="E29" s="1267"/>
      <c r="F29" s="1267"/>
      <c r="G29" s="834" t="s">
        <v>590</v>
      </c>
      <c r="H29" s="834" t="s">
        <v>591</v>
      </c>
      <c r="I29" s="834" t="s">
        <v>592</v>
      </c>
      <c r="J29" s="1267"/>
      <c r="K29" s="834" t="s">
        <v>593</v>
      </c>
      <c r="L29" s="834" t="s">
        <v>594</v>
      </c>
      <c r="M29" s="834" t="s">
        <v>595</v>
      </c>
      <c r="N29" s="1267"/>
      <c r="O29" s="1267"/>
      <c r="P29" s="1267"/>
      <c r="Q29" s="1267"/>
    </row>
    <row r="30" spans="1:17" s="38" customFormat="1">
      <c r="A30" s="1"/>
      <c r="B30" s="295"/>
      <c r="C30" s="296"/>
      <c r="D30" s="835" t="s">
        <v>160</v>
      </c>
      <c r="E30" s="835" t="s">
        <v>161</v>
      </c>
      <c r="F30" s="835" t="s">
        <v>162</v>
      </c>
      <c r="G30" s="835" t="s">
        <v>163</v>
      </c>
      <c r="H30" s="835" t="s">
        <v>164</v>
      </c>
      <c r="I30" s="835" t="s">
        <v>231</v>
      </c>
      <c r="J30" s="835" t="s">
        <v>232</v>
      </c>
      <c r="K30" s="835" t="s">
        <v>233</v>
      </c>
      <c r="L30" s="835" t="s">
        <v>234</v>
      </c>
      <c r="M30" s="835" t="s">
        <v>318</v>
      </c>
      <c r="N30" s="835" t="s">
        <v>235</v>
      </c>
      <c r="O30" s="835" t="s">
        <v>236</v>
      </c>
      <c r="P30" s="835" t="s">
        <v>237</v>
      </c>
      <c r="Q30" s="835" t="s">
        <v>238</v>
      </c>
    </row>
    <row r="31" spans="1:17" ht="16.5" customHeight="1">
      <c r="B31" s="836">
        <v>1</v>
      </c>
      <c r="C31" s="791" t="s">
        <v>503</v>
      </c>
      <c r="D31" s="837">
        <v>618316.67742900003</v>
      </c>
      <c r="E31" s="842">
        <v>0.27517167078117055</v>
      </c>
      <c r="F31" s="842">
        <v>0.77605640542519572</v>
      </c>
      <c r="G31" s="842">
        <v>0.18258234933823753</v>
      </c>
      <c r="H31" s="842">
        <v>8.002139001932633E-3</v>
      </c>
      <c r="I31" s="842">
        <v>0.58547191708502555</v>
      </c>
      <c r="J31" s="842"/>
      <c r="K31" s="842"/>
      <c r="L31" s="842"/>
      <c r="M31" s="842"/>
      <c r="N31" s="842">
        <v>0.61689564558736909</v>
      </c>
      <c r="O31" s="842"/>
      <c r="P31" s="837">
        <v>15556.394541</v>
      </c>
      <c r="Q31" s="837">
        <v>17040.686062000001</v>
      </c>
    </row>
    <row r="32" spans="1:17" ht="16.5" customHeight="1">
      <c r="B32" s="836">
        <v>2</v>
      </c>
      <c r="C32" s="791" t="s">
        <v>441</v>
      </c>
      <c r="D32" s="336">
        <v>52691.800555000002</v>
      </c>
      <c r="E32" s="289">
        <v>6.3514632309949155</v>
      </c>
      <c r="F32" s="289">
        <v>4.3291531167528916</v>
      </c>
      <c r="G32" s="289">
        <v>3.8634566888165054</v>
      </c>
      <c r="H32" s="842">
        <v>0</v>
      </c>
      <c r="I32" s="289">
        <v>0.46569642793638638</v>
      </c>
      <c r="J32" s="842"/>
      <c r="K32" s="289"/>
      <c r="L32" s="289"/>
      <c r="M32" s="289"/>
      <c r="N32" s="289">
        <v>10.791814781627176</v>
      </c>
      <c r="O32" s="842"/>
      <c r="P32" s="336">
        <v>12651.313738999999</v>
      </c>
      <c r="Q32" s="336">
        <v>12352.639562</v>
      </c>
    </row>
    <row r="33" spans="1:17" ht="16.5" customHeight="1">
      <c r="B33" s="836">
        <v>3</v>
      </c>
      <c r="C33" s="791" t="s">
        <v>442</v>
      </c>
      <c r="D33" s="336">
        <v>355971.64214900002</v>
      </c>
      <c r="E33" s="289">
        <v>6.3049450856553433</v>
      </c>
      <c r="F33" s="289">
        <v>26.643213004956618</v>
      </c>
      <c r="G33" s="289">
        <v>14.747853056515581</v>
      </c>
      <c r="H33" s="289">
        <v>3.577362166863205</v>
      </c>
      <c r="I33" s="289">
        <v>8.3179977815778319</v>
      </c>
      <c r="J33" s="842"/>
      <c r="K33" s="289"/>
      <c r="L33" s="289"/>
      <c r="M33" s="289"/>
      <c r="N33" s="289">
        <v>3.0418493910443698</v>
      </c>
      <c r="O33" s="842"/>
      <c r="P33" s="336">
        <v>159510.69382099999</v>
      </c>
      <c r="Q33" s="336">
        <v>159510.76931500001</v>
      </c>
    </row>
    <row r="34" spans="1:17" ht="16.5" customHeight="1">
      <c r="B34" s="836" t="s">
        <v>518</v>
      </c>
      <c r="C34" s="839" t="s">
        <v>576</v>
      </c>
      <c r="D34" s="336">
        <v>64539.886256999998</v>
      </c>
      <c r="E34" s="289">
        <v>5.6194115473927431</v>
      </c>
      <c r="F34" s="289">
        <v>50.468852171965487</v>
      </c>
      <c r="G34" s="289">
        <v>24.876532036432963</v>
      </c>
      <c r="H34" s="289">
        <v>8.7265499005882443</v>
      </c>
      <c r="I34" s="289">
        <v>16.865770234944279</v>
      </c>
      <c r="J34" s="842"/>
      <c r="K34" s="289"/>
      <c r="L34" s="289"/>
      <c r="M34" s="289"/>
      <c r="N34" s="289">
        <v>2.2938734151230844</v>
      </c>
      <c r="O34" s="842"/>
      <c r="P34" s="336">
        <v>28895.783103000002</v>
      </c>
      <c r="Q34" s="336">
        <v>28773.280197</v>
      </c>
    </row>
    <row r="35" spans="1:17" ht="16.5" customHeight="1">
      <c r="B35" s="836" t="s">
        <v>520</v>
      </c>
      <c r="C35" s="839" t="s">
        <v>577</v>
      </c>
      <c r="D35" s="336">
        <v>18996.946985999999</v>
      </c>
      <c r="E35" s="289">
        <v>4.5959197266983418</v>
      </c>
      <c r="F35" s="289">
        <v>1.2920836447082351</v>
      </c>
      <c r="G35" s="289">
        <v>0.65982272357961091</v>
      </c>
      <c r="H35" s="289">
        <v>0.37331459656261634</v>
      </c>
      <c r="I35" s="289">
        <v>0.2589463245660078</v>
      </c>
      <c r="J35" s="842"/>
      <c r="K35" s="289"/>
      <c r="L35" s="289"/>
      <c r="M35" s="289"/>
      <c r="N35" s="289">
        <v>0.69392915660158494</v>
      </c>
      <c r="O35" s="842"/>
      <c r="P35" s="336">
        <v>11104.109571999999</v>
      </c>
      <c r="Q35" s="336">
        <v>11091.857948000001</v>
      </c>
    </row>
    <row r="36" spans="1:17" ht="16.5" customHeight="1">
      <c r="B36" s="836" t="s">
        <v>578</v>
      </c>
      <c r="C36" s="839" t="s">
        <v>579</v>
      </c>
      <c r="D36" s="336">
        <v>272434.80890599999</v>
      </c>
      <c r="E36" s="289">
        <v>6.5865189455989555</v>
      </c>
      <c r="F36" s="289">
        <v>22.76665264327535</v>
      </c>
      <c r="G36" s="289">
        <v>13.330727890036579</v>
      </c>
      <c r="H36" s="289">
        <v>2.5809371141798847</v>
      </c>
      <c r="I36" s="289">
        <v>6.8549876390588871</v>
      </c>
      <c r="J36" s="842"/>
      <c r="K36" s="289"/>
      <c r="L36" s="289"/>
      <c r="M36" s="289"/>
      <c r="N36" s="289">
        <v>3.3827661813875629</v>
      </c>
      <c r="O36" s="842"/>
      <c r="P36" s="336">
        <v>119510.801146</v>
      </c>
      <c r="Q36" s="336">
        <v>119645.63116999999</v>
      </c>
    </row>
    <row r="37" spans="1:17" s="4" customFormat="1" ht="16.5" customHeight="1">
      <c r="B37" s="792">
        <v>4</v>
      </c>
      <c r="C37" s="840" t="s">
        <v>288</v>
      </c>
      <c r="D37" s="337">
        <v>1026980.120134</v>
      </c>
      <c r="E37" s="297">
        <v>2.6769699519025609</v>
      </c>
      <c r="F37" s="297">
        <v>9.9244255816462417</v>
      </c>
      <c r="G37" s="297">
        <v>5.4200500695901628</v>
      </c>
      <c r="H37" s="297">
        <v>1.2448024221084206</v>
      </c>
      <c r="I37" s="297">
        <v>3.2595730899476587</v>
      </c>
      <c r="J37" s="842"/>
      <c r="K37" s="297"/>
      <c r="L37" s="297"/>
      <c r="M37" s="297"/>
      <c r="N37" s="297">
        <v>1.9794824661598605</v>
      </c>
      <c r="O37" s="842"/>
      <c r="P37" s="337">
        <v>187718.40210100001</v>
      </c>
      <c r="Q37" s="337">
        <v>188904.09493799999</v>
      </c>
    </row>
    <row r="39" spans="1:17" s="9" customFormat="1">
      <c r="C39" s="191"/>
    </row>
    <row r="40" spans="1:17" s="4" customFormat="1" ht="53.25" customHeight="1">
      <c r="B40" s="831" t="s">
        <v>417</v>
      </c>
      <c r="C40" s="832"/>
      <c r="D40" s="1265" t="s">
        <v>558</v>
      </c>
      <c r="E40" s="1258" t="s">
        <v>559</v>
      </c>
      <c r="F40" s="1259"/>
      <c r="G40" s="1259"/>
      <c r="H40" s="1259"/>
      <c r="I40" s="1259"/>
      <c r="J40" s="1259"/>
      <c r="K40" s="1259"/>
      <c r="L40" s="1259"/>
      <c r="M40" s="1259"/>
      <c r="N40" s="1259"/>
      <c r="O40" s="1260"/>
      <c r="P40" s="1258" t="s">
        <v>560</v>
      </c>
      <c r="Q40" s="1260"/>
    </row>
    <row r="41" spans="1:17" s="4" customFormat="1" ht="49.5" customHeight="1">
      <c r="B41" s="192"/>
      <c r="C41" s="193"/>
      <c r="D41" s="1266"/>
      <c r="E41" s="1258" t="s">
        <v>561</v>
      </c>
      <c r="F41" s="1259"/>
      <c r="G41" s="1259"/>
      <c r="H41" s="1259"/>
      <c r="I41" s="1259"/>
      <c r="J41" s="1259"/>
      <c r="K41" s="1259"/>
      <c r="L41" s="1259"/>
      <c r="M41" s="1260"/>
      <c r="N41" s="1258" t="s">
        <v>562</v>
      </c>
      <c r="O41" s="1260"/>
      <c r="P41" s="1265" t="s">
        <v>563</v>
      </c>
      <c r="Q41" s="1265" t="s">
        <v>564</v>
      </c>
    </row>
    <row r="42" spans="1:17" s="36" customFormat="1" ht="12.75" customHeight="1">
      <c r="A42" s="4"/>
      <c r="B42" s="194"/>
      <c r="C42" s="193"/>
      <c r="D42" s="1266"/>
      <c r="E42" s="1265" t="s">
        <v>565</v>
      </c>
      <c r="F42" s="1268" t="s">
        <v>566</v>
      </c>
      <c r="G42" s="833"/>
      <c r="H42" s="833"/>
      <c r="I42" s="833"/>
      <c r="J42" s="1268" t="s">
        <v>567</v>
      </c>
      <c r="K42" s="833"/>
      <c r="L42" s="833"/>
      <c r="M42" s="833"/>
      <c r="N42" s="1265" t="s">
        <v>568</v>
      </c>
      <c r="O42" s="1265" t="s">
        <v>569</v>
      </c>
      <c r="P42" s="1266"/>
      <c r="Q42" s="1266"/>
    </row>
    <row r="43" spans="1:17" s="36" customFormat="1" ht="89.25">
      <c r="A43" s="4"/>
      <c r="B43" s="192" t="s">
        <v>289</v>
      </c>
      <c r="C43" s="193"/>
      <c r="D43" s="149"/>
      <c r="E43" s="1267"/>
      <c r="F43" s="1267"/>
      <c r="G43" s="834" t="s">
        <v>570</v>
      </c>
      <c r="H43" s="834" t="s">
        <v>571</v>
      </c>
      <c r="I43" s="834" t="s">
        <v>572</v>
      </c>
      <c r="J43" s="1267"/>
      <c r="K43" s="834" t="s">
        <v>573</v>
      </c>
      <c r="L43" s="834" t="s">
        <v>574</v>
      </c>
      <c r="M43" s="834" t="s">
        <v>575</v>
      </c>
      <c r="N43" s="1267"/>
      <c r="O43" s="1267"/>
      <c r="P43" s="1267"/>
      <c r="Q43" s="1267"/>
    </row>
    <row r="44" spans="1:17" s="38" customFormat="1" ht="12.75" customHeight="1">
      <c r="A44" s="1"/>
      <c r="B44" s="791"/>
      <c r="C44" s="791"/>
      <c r="D44" s="835" t="s">
        <v>160</v>
      </c>
      <c r="E44" s="835" t="s">
        <v>161</v>
      </c>
      <c r="F44" s="835" t="s">
        <v>162</v>
      </c>
      <c r="G44" s="835" t="s">
        <v>163</v>
      </c>
      <c r="H44" s="835" t="s">
        <v>164</v>
      </c>
      <c r="I44" s="835" t="s">
        <v>231</v>
      </c>
      <c r="J44" s="835" t="s">
        <v>232</v>
      </c>
      <c r="K44" s="835" t="s">
        <v>233</v>
      </c>
      <c r="L44" s="835" t="s">
        <v>234</v>
      </c>
      <c r="M44" s="835" t="s">
        <v>318</v>
      </c>
      <c r="N44" s="835" t="s">
        <v>235</v>
      </c>
      <c r="O44" s="835" t="s">
        <v>236</v>
      </c>
      <c r="P44" s="835" t="s">
        <v>237</v>
      </c>
      <c r="Q44" s="835" t="s">
        <v>238</v>
      </c>
    </row>
    <row r="45" spans="1:17">
      <c r="B45" s="836">
        <v>1</v>
      </c>
      <c r="C45" s="791" t="s">
        <v>503</v>
      </c>
      <c r="D45" s="837"/>
      <c r="E45" s="838"/>
      <c r="F45" s="838"/>
      <c r="G45" s="838"/>
      <c r="H45" s="838"/>
      <c r="I45" s="838"/>
      <c r="J45" s="838"/>
      <c r="K45" s="838"/>
      <c r="L45" s="838"/>
      <c r="M45" s="838"/>
      <c r="N45" s="838"/>
      <c r="O45" s="838"/>
      <c r="P45" s="837" t="s">
        <v>534</v>
      </c>
      <c r="Q45" s="837"/>
    </row>
    <row r="46" spans="1:17">
      <c r="B46" s="836">
        <v>2</v>
      </c>
      <c r="C46" s="791" t="s">
        <v>441</v>
      </c>
      <c r="D46" s="336">
        <v>136702.07867799999</v>
      </c>
      <c r="E46" s="293"/>
      <c r="F46" s="293">
        <v>1.0700177094201011</v>
      </c>
      <c r="G46" s="293">
        <v>1.0700177094201011</v>
      </c>
      <c r="H46" s="838"/>
      <c r="I46" s="838"/>
      <c r="J46" s="838"/>
      <c r="K46" s="838"/>
      <c r="L46" s="838"/>
      <c r="M46" s="838"/>
      <c r="N46" s="293">
        <v>3.4695002503742396</v>
      </c>
      <c r="O46" s="838"/>
      <c r="P46" s="336">
        <v>34516.770075</v>
      </c>
      <c r="Q46" s="336">
        <v>34702.799702999997</v>
      </c>
    </row>
    <row r="47" spans="1:17">
      <c r="B47" s="836">
        <v>3</v>
      </c>
      <c r="C47" s="791" t="s">
        <v>442</v>
      </c>
      <c r="D47" s="336">
        <v>1036563.887654</v>
      </c>
      <c r="E47" s="293"/>
      <c r="F47" s="293">
        <v>35.687718241972895</v>
      </c>
      <c r="G47" s="293">
        <v>35.687718241972895</v>
      </c>
      <c r="H47" s="838"/>
      <c r="I47" s="838"/>
      <c r="J47" s="838"/>
      <c r="K47" s="838"/>
      <c r="L47" s="838"/>
      <c r="M47" s="838"/>
      <c r="N47" s="293">
        <v>2.5133906546719609</v>
      </c>
      <c r="O47" s="838"/>
      <c r="P47" s="336">
        <v>233335.43513</v>
      </c>
      <c r="Q47" s="336">
        <v>232045.86222400001</v>
      </c>
    </row>
    <row r="48" spans="1:17">
      <c r="B48" s="836" t="s">
        <v>518</v>
      </c>
      <c r="C48" s="839" t="s">
        <v>576</v>
      </c>
      <c r="D48" s="336">
        <v>241968.445117</v>
      </c>
      <c r="E48" s="293"/>
      <c r="F48" s="293">
        <v>74.426021517773336</v>
      </c>
      <c r="G48" s="293">
        <v>74.426021517773336</v>
      </c>
      <c r="H48" s="838"/>
      <c r="I48" s="838"/>
      <c r="J48" s="838"/>
      <c r="K48" s="838"/>
      <c r="L48" s="838"/>
      <c r="M48" s="838"/>
      <c r="N48" s="293">
        <v>3.267823604923628</v>
      </c>
      <c r="O48" s="838"/>
      <c r="P48" s="336">
        <v>26666.058507999998</v>
      </c>
      <c r="Q48" s="336">
        <v>26727.480434000001</v>
      </c>
    </row>
    <row r="49" spans="1:17">
      <c r="B49" s="836" t="s">
        <v>520</v>
      </c>
      <c r="C49" s="839" t="s">
        <v>577</v>
      </c>
      <c r="D49" s="336">
        <v>38671.390288000002</v>
      </c>
      <c r="E49" s="293"/>
      <c r="F49" s="293">
        <v>3.6479057838211437</v>
      </c>
      <c r="G49" s="293">
        <v>3.6479057838211437</v>
      </c>
      <c r="H49" s="838"/>
      <c r="I49" s="838"/>
      <c r="J49" s="838"/>
      <c r="K49" s="838"/>
      <c r="L49" s="838"/>
      <c r="M49" s="838"/>
      <c r="N49" s="838"/>
      <c r="O49" s="838"/>
      <c r="P49" s="336">
        <v>17766.256963</v>
      </c>
      <c r="Q49" s="336">
        <v>17766.256964</v>
      </c>
    </row>
    <row r="50" spans="1:17">
      <c r="B50" s="836" t="s">
        <v>578</v>
      </c>
      <c r="C50" s="839" t="s">
        <v>579</v>
      </c>
      <c r="D50" s="336">
        <v>755924.05224899994</v>
      </c>
      <c r="E50" s="293"/>
      <c r="F50" s="293">
        <v>24.926818527786732</v>
      </c>
      <c r="G50" s="293">
        <v>24.926818527786732</v>
      </c>
      <c r="H50" s="838"/>
      <c r="I50" s="838"/>
      <c r="J50" s="838"/>
      <c r="K50" s="838"/>
      <c r="L50" s="838"/>
      <c r="M50" s="838"/>
      <c r="N50" s="293">
        <v>2.4004789716656361</v>
      </c>
      <c r="O50" s="838"/>
      <c r="P50" s="336">
        <v>188903.11965899999</v>
      </c>
      <c r="Q50" s="336">
        <v>187552.12482600001</v>
      </c>
    </row>
    <row r="51" spans="1:17">
      <c r="B51" s="836">
        <v>4</v>
      </c>
      <c r="C51" s="791" t="s">
        <v>443</v>
      </c>
      <c r="D51" s="336">
        <v>740519.08284699998</v>
      </c>
      <c r="E51" s="293">
        <v>1.3884487028303E-2</v>
      </c>
      <c r="F51" s="293">
        <v>79.453431889960328</v>
      </c>
      <c r="G51" s="293">
        <v>79.051558867923035</v>
      </c>
      <c r="H51" s="293">
        <v>0.10071772089013108</v>
      </c>
      <c r="I51" s="293">
        <v>0.30115530114715056</v>
      </c>
      <c r="J51" s="838"/>
      <c r="K51" s="838"/>
      <c r="L51" s="838"/>
      <c r="M51" s="838">
        <v>2.8802367412328739E-2</v>
      </c>
      <c r="N51" s="293">
        <v>0.28133476668695684</v>
      </c>
      <c r="O51" s="838"/>
      <c r="P51" s="336">
        <v>68818.184158000004</v>
      </c>
      <c r="Q51" s="336">
        <v>68818.184160999997</v>
      </c>
    </row>
    <row r="52" spans="1:17">
      <c r="B52" s="836" t="s">
        <v>522</v>
      </c>
      <c r="C52" s="839" t="s">
        <v>580</v>
      </c>
      <c r="D52" s="336">
        <v>10134.241887</v>
      </c>
      <c r="E52" s="838">
        <v>4.027229708455448E-2</v>
      </c>
      <c r="F52" s="293">
        <v>95.55033370992993</v>
      </c>
      <c r="G52" s="293">
        <v>94.622020827239808</v>
      </c>
      <c r="H52" s="293">
        <v>2.3685600035648725E-2</v>
      </c>
      <c r="I52" s="293">
        <v>0.904627282654478</v>
      </c>
      <c r="J52" s="838"/>
      <c r="K52" s="838"/>
      <c r="L52" s="838"/>
      <c r="M52" s="838"/>
      <c r="N52" s="293">
        <v>0.39968677925439378</v>
      </c>
      <c r="O52" s="838"/>
      <c r="P52" s="336">
        <v>1362.6236650000001</v>
      </c>
      <c r="Q52" s="336">
        <v>1362.623666</v>
      </c>
    </row>
    <row r="53" spans="1:17">
      <c r="B53" s="836" t="s">
        <v>524</v>
      </c>
      <c r="C53" s="839" t="s">
        <v>581</v>
      </c>
      <c r="D53" s="336">
        <v>656143.46840799996</v>
      </c>
      <c r="E53" s="838">
        <v>3.2305706024066175E-3</v>
      </c>
      <c r="F53" s="293">
        <v>87.723917607313041</v>
      </c>
      <c r="G53" s="293">
        <v>87.723254662818519</v>
      </c>
      <c r="H53" s="838"/>
      <c r="I53" s="293">
        <v>6.6294449452557625E-4</v>
      </c>
      <c r="J53" s="838"/>
      <c r="K53" s="838"/>
      <c r="L53" s="838"/>
      <c r="M53" s="838"/>
      <c r="N53" s="293">
        <v>0.27730622792218218</v>
      </c>
      <c r="O53" s="838"/>
      <c r="P53" s="336">
        <v>43464.511365999999</v>
      </c>
      <c r="Q53" s="336">
        <v>43464.511366999999</v>
      </c>
    </row>
    <row r="54" spans="1:17">
      <c r="B54" s="836" t="s">
        <v>526</v>
      </c>
      <c r="C54" s="839" t="s">
        <v>582</v>
      </c>
      <c r="D54" s="837"/>
      <c r="E54" s="838"/>
      <c r="F54" s="838"/>
      <c r="G54" s="838"/>
      <c r="H54" s="838"/>
      <c r="I54" s="838"/>
      <c r="J54" s="838"/>
      <c r="K54" s="838"/>
      <c r="L54" s="838"/>
      <c r="M54" s="838"/>
      <c r="N54" s="838"/>
      <c r="O54" s="838"/>
      <c r="P54" s="336" t="s">
        <v>534</v>
      </c>
      <c r="Q54" s="837"/>
    </row>
    <row r="55" spans="1:17">
      <c r="B55" s="836" t="s">
        <v>528</v>
      </c>
      <c r="C55" s="839" t="s">
        <v>583</v>
      </c>
      <c r="D55" s="336">
        <v>11894.577853999999</v>
      </c>
      <c r="E55" s="293">
        <v>0.52593667272489653</v>
      </c>
      <c r="F55" s="293">
        <v>24.446059664254143</v>
      </c>
      <c r="G55" s="293">
        <v>0.28416916863201863</v>
      </c>
      <c r="H55" s="293">
        <v>6.2501889190627509</v>
      </c>
      <c r="I55" s="293">
        <v>17.911701576559373</v>
      </c>
      <c r="J55" s="838"/>
      <c r="K55" s="838"/>
      <c r="L55" s="838"/>
      <c r="M55" s="838"/>
      <c r="N55" s="293">
        <v>1.7931449910874659</v>
      </c>
      <c r="O55" s="838"/>
      <c r="P55" s="336">
        <v>6248.8033379999997</v>
      </c>
      <c r="Q55" s="336">
        <v>6248.8033390000001</v>
      </c>
    </row>
    <row r="56" spans="1:17">
      <c r="B56" s="836" t="s">
        <v>530</v>
      </c>
      <c r="C56" s="839" t="s">
        <v>584</v>
      </c>
      <c r="D56" s="336">
        <v>62346.794697999998</v>
      </c>
      <c r="E56" s="838">
        <v>2.402827454493112E-2</v>
      </c>
      <c r="F56" s="293">
        <v>0.29193476566300319</v>
      </c>
      <c r="G56" s="293">
        <v>0.28621803071734231</v>
      </c>
      <c r="H56" s="838"/>
      <c r="I56" s="838">
        <v>5.7167349456608632E-3</v>
      </c>
      <c r="J56" s="838"/>
      <c r="K56" s="838"/>
      <c r="L56" s="838"/>
      <c r="M56" s="838"/>
      <c r="N56" s="293">
        <v>1.6069278378350035E-2</v>
      </c>
      <c r="O56" s="838"/>
      <c r="P56" s="336">
        <v>17742.245789000001</v>
      </c>
      <c r="Q56" s="336">
        <v>17742.245789000001</v>
      </c>
    </row>
    <row r="57" spans="1:17" s="4" customFormat="1">
      <c r="B57" s="792">
        <v>5</v>
      </c>
      <c r="C57" s="840" t="s">
        <v>288</v>
      </c>
      <c r="D57" s="323">
        <v>1913785.0491800001</v>
      </c>
      <c r="E57" s="294">
        <v>5.3724568516226078E-3</v>
      </c>
      <c r="F57" s="294">
        <v>50.149652993068742</v>
      </c>
      <c r="G57" s="294">
        <v>49.99415243576869</v>
      </c>
      <c r="H57" s="294">
        <v>3.8971667341615383E-2</v>
      </c>
      <c r="I57" s="294">
        <v>0.11652888995843796</v>
      </c>
      <c r="J57" s="838"/>
      <c r="K57" s="838"/>
      <c r="L57" s="838"/>
      <c r="M57" s="841">
        <v>0</v>
      </c>
      <c r="N57" s="294">
        <v>1.7180151183691044</v>
      </c>
      <c r="O57" s="838"/>
      <c r="P57" s="337">
        <v>336670.38936299999</v>
      </c>
      <c r="Q57" s="337">
        <v>335566.84608500003</v>
      </c>
    </row>
    <row r="58" spans="1:17">
      <c r="D58" s="47"/>
    </row>
    <row r="60" spans="1:17" s="4" customFormat="1" ht="53.25" customHeight="1">
      <c r="B60" s="831" t="s">
        <v>418</v>
      </c>
      <c r="C60" s="832"/>
      <c r="D60" s="1265" t="s">
        <v>558</v>
      </c>
      <c r="E60" s="1258" t="s">
        <v>559</v>
      </c>
      <c r="F60" s="1259"/>
      <c r="G60" s="1259"/>
      <c r="H60" s="1259"/>
      <c r="I60" s="1259"/>
      <c r="J60" s="1259"/>
      <c r="K60" s="1259"/>
      <c r="L60" s="1259"/>
      <c r="M60" s="1259"/>
      <c r="N60" s="1259"/>
      <c r="O60" s="1260"/>
      <c r="P60" s="1258" t="s">
        <v>560</v>
      </c>
      <c r="Q60" s="1260"/>
    </row>
    <row r="61" spans="1:17" s="4" customFormat="1" ht="49.5" customHeight="1">
      <c r="B61" s="1269" t="s">
        <v>289</v>
      </c>
      <c r="C61" s="1270"/>
      <c r="D61" s="1266"/>
      <c r="E61" s="1258" t="s">
        <v>561</v>
      </c>
      <c r="F61" s="1259"/>
      <c r="G61" s="1259"/>
      <c r="H61" s="1259"/>
      <c r="I61" s="1259"/>
      <c r="J61" s="1259"/>
      <c r="K61" s="1259"/>
      <c r="L61" s="1259"/>
      <c r="M61" s="1260"/>
      <c r="N61" s="1258" t="s">
        <v>562</v>
      </c>
      <c r="O61" s="1260"/>
      <c r="P61" s="1265" t="s">
        <v>563</v>
      </c>
      <c r="Q61" s="1265" t="s">
        <v>564</v>
      </c>
    </row>
    <row r="62" spans="1:17" s="36" customFormat="1" ht="12.75" customHeight="1">
      <c r="A62" s="4"/>
      <c r="B62" s="1271"/>
      <c r="C62" s="1270"/>
      <c r="D62" s="1266"/>
      <c r="E62" s="1265" t="s">
        <v>585</v>
      </c>
      <c r="F62" s="1268" t="s">
        <v>586</v>
      </c>
      <c r="G62" s="833"/>
      <c r="H62" s="833"/>
      <c r="I62" s="833"/>
      <c r="J62" s="1268" t="s">
        <v>587</v>
      </c>
      <c r="K62" s="833"/>
      <c r="L62" s="833"/>
      <c r="M62" s="833"/>
      <c r="N62" s="1265" t="s">
        <v>588</v>
      </c>
      <c r="O62" s="1265" t="s">
        <v>589</v>
      </c>
      <c r="P62" s="1266"/>
      <c r="Q62" s="1266"/>
    </row>
    <row r="63" spans="1:17" s="36" customFormat="1" ht="89.25">
      <c r="A63" s="4"/>
      <c r="B63" s="1271"/>
      <c r="C63" s="1270"/>
      <c r="D63" s="149"/>
      <c r="E63" s="1267"/>
      <c r="F63" s="1267"/>
      <c r="G63" s="834" t="s">
        <v>590</v>
      </c>
      <c r="H63" s="834" t="s">
        <v>591</v>
      </c>
      <c r="I63" s="834" t="s">
        <v>592</v>
      </c>
      <c r="J63" s="1267"/>
      <c r="K63" s="834" t="s">
        <v>593</v>
      </c>
      <c r="L63" s="834" t="s">
        <v>594</v>
      </c>
      <c r="M63" s="834" t="s">
        <v>595</v>
      </c>
      <c r="N63" s="1267"/>
      <c r="O63" s="1267"/>
      <c r="P63" s="1267"/>
      <c r="Q63" s="1267"/>
    </row>
    <row r="64" spans="1:17" s="38" customFormat="1">
      <c r="A64" s="1"/>
      <c r="B64" s="295"/>
      <c r="C64" s="296"/>
      <c r="D64" s="835" t="s">
        <v>160</v>
      </c>
      <c r="E64" s="835" t="s">
        <v>161</v>
      </c>
      <c r="F64" s="835" t="s">
        <v>162</v>
      </c>
      <c r="G64" s="835" t="s">
        <v>163</v>
      </c>
      <c r="H64" s="835" t="s">
        <v>164</v>
      </c>
      <c r="I64" s="835" t="s">
        <v>231</v>
      </c>
      <c r="J64" s="835" t="s">
        <v>232</v>
      </c>
      <c r="K64" s="835" t="s">
        <v>233</v>
      </c>
      <c r="L64" s="835" t="s">
        <v>234</v>
      </c>
      <c r="M64" s="835" t="s">
        <v>318</v>
      </c>
      <c r="N64" s="835" t="s">
        <v>235</v>
      </c>
      <c r="O64" s="835" t="s">
        <v>236</v>
      </c>
      <c r="P64" s="835" t="s">
        <v>237</v>
      </c>
      <c r="Q64" s="835" t="s">
        <v>238</v>
      </c>
    </row>
    <row r="65" spans="2:17">
      <c r="B65" s="836">
        <v>1</v>
      </c>
      <c r="C65" s="791" t="s">
        <v>503</v>
      </c>
      <c r="D65" s="837">
        <v>1066259.5705210001</v>
      </c>
      <c r="E65" s="842">
        <v>0.17522634287700423</v>
      </c>
      <c r="F65" s="842">
        <v>0.44649266647836727</v>
      </c>
      <c r="G65" s="842">
        <v>0.10734530696317511</v>
      </c>
      <c r="H65" s="842">
        <v>4.245777599715189E-3</v>
      </c>
      <c r="I65" s="842">
        <v>0.33490158191547698</v>
      </c>
      <c r="J65" s="842"/>
      <c r="K65" s="842"/>
      <c r="L65" s="842"/>
      <c r="M65" s="842"/>
      <c r="N65" s="842">
        <v>0.34507826890614846</v>
      </c>
      <c r="O65" s="842"/>
      <c r="P65" s="837">
        <v>17013.350052999998</v>
      </c>
      <c r="Q65" s="837">
        <v>18521.795609000001</v>
      </c>
    </row>
    <row r="66" spans="2:17">
      <c r="B66" s="836">
        <v>2</v>
      </c>
      <c r="C66" s="791" t="s">
        <v>441</v>
      </c>
      <c r="D66" s="336">
        <v>59715.422606</v>
      </c>
      <c r="E66" s="289">
        <v>4.1458419868090317</v>
      </c>
      <c r="F66" s="289">
        <v>3.4985875655346779</v>
      </c>
      <c r="G66" s="289">
        <v>3.1031499588078124</v>
      </c>
      <c r="H66" s="842"/>
      <c r="I66" s="289">
        <v>0.39543760672686545</v>
      </c>
      <c r="J66" s="842"/>
      <c r="K66" s="289"/>
      <c r="L66" s="289"/>
      <c r="M66" s="289"/>
      <c r="N66" s="289">
        <v>9.6231960291320249</v>
      </c>
      <c r="O66" s="842"/>
      <c r="P66" s="336">
        <v>14080.093730000001</v>
      </c>
      <c r="Q66" s="336">
        <v>13754.139773999999</v>
      </c>
    </row>
    <row r="67" spans="2:17">
      <c r="B67" s="836">
        <v>3</v>
      </c>
      <c r="C67" s="791" t="s">
        <v>442</v>
      </c>
      <c r="D67" s="336">
        <v>323053.67356199998</v>
      </c>
      <c r="E67" s="289">
        <v>7.6151643275706622</v>
      </c>
      <c r="F67" s="289">
        <v>25.583886776368136</v>
      </c>
      <c r="G67" s="289">
        <v>14.08978636804275</v>
      </c>
      <c r="H67" s="289">
        <v>3.8956162043409539</v>
      </c>
      <c r="I67" s="289">
        <v>7.598484203984432</v>
      </c>
      <c r="J67" s="842"/>
      <c r="K67" s="289"/>
      <c r="L67" s="289"/>
      <c r="M67" s="289"/>
      <c r="N67" s="289">
        <v>3.2789238884686656</v>
      </c>
      <c r="O67" s="842"/>
      <c r="P67" s="336">
        <v>145390.16371399999</v>
      </c>
      <c r="Q67" s="336">
        <v>145413.612326</v>
      </c>
    </row>
    <row r="68" spans="2:17">
      <c r="B68" s="836" t="s">
        <v>518</v>
      </c>
      <c r="C68" s="839" t="s">
        <v>576</v>
      </c>
      <c r="D68" s="336">
        <v>62947.925047999997</v>
      </c>
      <c r="E68" s="289">
        <v>10.694555539148611</v>
      </c>
      <c r="F68" s="289">
        <v>42.3907858799991</v>
      </c>
      <c r="G68" s="289">
        <v>22.63057456323989</v>
      </c>
      <c r="H68" s="289">
        <v>8.738577754239687</v>
      </c>
      <c r="I68" s="289">
        <v>11.02163356251952</v>
      </c>
      <c r="J68" s="842"/>
      <c r="K68" s="289"/>
      <c r="L68" s="289"/>
      <c r="M68" s="289"/>
      <c r="N68" s="289">
        <v>2.0838051992973137</v>
      </c>
      <c r="O68" s="842"/>
      <c r="P68" s="336">
        <v>27274.831919</v>
      </c>
      <c r="Q68" s="336">
        <v>27163.434839000001</v>
      </c>
    </row>
    <row r="69" spans="2:17">
      <c r="B69" s="836" t="s">
        <v>520</v>
      </c>
      <c r="C69" s="839" t="s">
        <v>577</v>
      </c>
      <c r="D69" s="336">
        <v>17034.908004000001</v>
      </c>
      <c r="E69" s="289">
        <v>3.3938115712996368</v>
      </c>
      <c r="F69" s="289">
        <v>1.2355739106461687</v>
      </c>
      <c r="G69" s="289">
        <v>0.90113516881896039</v>
      </c>
      <c r="H69" s="289">
        <v>6.6920514025219147E-2</v>
      </c>
      <c r="I69" s="289">
        <v>0.26751822780198914</v>
      </c>
      <c r="J69" s="842"/>
      <c r="K69" s="289"/>
      <c r="L69" s="289"/>
      <c r="M69" s="289"/>
      <c r="N69" s="289">
        <v>0.96136174590168333</v>
      </c>
      <c r="O69" s="842"/>
      <c r="P69" s="336">
        <v>10757.870741000001</v>
      </c>
      <c r="Q69" s="336">
        <v>10743.247179</v>
      </c>
    </row>
    <row r="70" spans="2:17">
      <c r="B70" s="836" t="s">
        <v>578</v>
      </c>
      <c r="C70" s="839" t="s">
        <v>579</v>
      </c>
      <c r="D70" s="336">
        <v>243070.84051000001</v>
      </c>
      <c r="E70" s="289">
        <v>7.1135371843537305</v>
      </c>
      <c r="F70" s="289">
        <v>22.937793341240461</v>
      </c>
      <c r="G70" s="289">
        <v>12.802271030415831</v>
      </c>
      <c r="H70" s="289">
        <v>2.9097599770339477</v>
      </c>
      <c r="I70" s="289">
        <v>7.2257623337906809</v>
      </c>
      <c r="J70" s="842"/>
      <c r="K70" s="289"/>
      <c r="L70" s="289"/>
      <c r="M70" s="289"/>
      <c r="N70" s="289">
        <v>3.7508426892632216</v>
      </c>
      <c r="O70" s="842"/>
      <c r="P70" s="336">
        <v>107357.461054</v>
      </c>
      <c r="Q70" s="336">
        <v>107506.930308</v>
      </c>
    </row>
    <row r="71" spans="2:17" s="4" customFormat="1">
      <c r="B71" s="792">
        <v>4</v>
      </c>
      <c r="C71" s="840" t="s">
        <v>288</v>
      </c>
      <c r="D71" s="337">
        <v>1449028.6666880001</v>
      </c>
      <c r="E71" s="297">
        <v>1.9975548784109991</v>
      </c>
      <c r="F71" s="297">
        <v>6.1765274398308891</v>
      </c>
      <c r="G71" s="297">
        <v>3.3481194882009975</v>
      </c>
      <c r="H71" s="297">
        <v>0.87163232559563242</v>
      </c>
      <c r="I71" s="297">
        <v>1.9567756260342599</v>
      </c>
      <c r="J71" s="842"/>
      <c r="K71" s="297"/>
      <c r="L71" s="297"/>
      <c r="M71" s="297"/>
      <c r="N71" s="297">
        <v>1.3815217587624404</v>
      </c>
      <c r="O71" s="842"/>
      <c r="P71" s="337">
        <v>176483.60749699999</v>
      </c>
      <c r="Q71" s="337">
        <v>177689.547708</v>
      </c>
    </row>
    <row r="73" spans="2:17">
      <c r="B73" s="4" t="s">
        <v>290</v>
      </c>
    </row>
    <row r="74" spans="2:17" ht="14.25" customHeight="1">
      <c r="B74" s="1212" t="s">
        <v>596</v>
      </c>
      <c r="C74" s="1212"/>
      <c r="D74" s="1212"/>
      <c r="E74" s="1212"/>
      <c r="F74" s="1212"/>
      <c r="G74" s="1212"/>
      <c r="H74" s="1212"/>
      <c r="I74" s="1212"/>
      <c r="J74" s="1212"/>
      <c r="K74" s="1212"/>
      <c r="L74" s="1212"/>
      <c r="M74" s="1212"/>
      <c r="N74" s="1212"/>
      <c r="O74" s="1212"/>
      <c r="P74" s="1212"/>
      <c r="Q74" s="1212"/>
    </row>
    <row r="75" spans="2:17">
      <c r="B75" s="1212"/>
      <c r="C75" s="1212"/>
      <c r="D75" s="1212"/>
      <c r="E75" s="1212"/>
      <c r="F75" s="1212"/>
      <c r="G75" s="1212"/>
      <c r="H75" s="1212"/>
      <c r="I75" s="1212"/>
      <c r="J75" s="1212"/>
      <c r="K75" s="1212"/>
      <c r="L75" s="1212"/>
      <c r="M75" s="1212"/>
      <c r="N75" s="1212"/>
      <c r="O75" s="1212"/>
      <c r="P75" s="1212"/>
      <c r="Q75" s="1212"/>
    </row>
  </sheetData>
  <mergeCells count="51">
    <mergeCell ref="B74:Q75"/>
    <mergeCell ref="D60:D62"/>
    <mergeCell ref="E60:O60"/>
    <mergeCell ref="P60:Q60"/>
    <mergeCell ref="B61:C63"/>
    <mergeCell ref="E61:M61"/>
    <mergeCell ref="N61:O61"/>
    <mergeCell ref="P61:P63"/>
    <mergeCell ref="Q61:Q63"/>
    <mergeCell ref="E62:E63"/>
    <mergeCell ref="F62:F63"/>
    <mergeCell ref="J62:J63"/>
    <mergeCell ref="N62:N63"/>
    <mergeCell ref="O62:O63"/>
    <mergeCell ref="D40:D42"/>
    <mergeCell ref="E40:O40"/>
    <mergeCell ref="P40:Q40"/>
    <mergeCell ref="E41:M41"/>
    <mergeCell ref="N41:O41"/>
    <mergeCell ref="P41:P43"/>
    <mergeCell ref="Q41:Q43"/>
    <mergeCell ref="E42:E43"/>
    <mergeCell ref="F42:F43"/>
    <mergeCell ref="J42:J43"/>
    <mergeCell ref="N42:N43"/>
    <mergeCell ref="O42:O43"/>
    <mergeCell ref="P6:Q6"/>
    <mergeCell ref="E7:M7"/>
    <mergeCell ref="N7:O7"/>
    <mergeCell ref="P7:P9"/>
    <mergeCell ref="Q7:Q9"/>
    <mergeCell ref="E8:E9"/>
    <mergeCell ref="F8:F9"/>
    <mergeCell ref="J8:J9"/>
    <mergeCell ref="N8:N9"/>
    <mergeCell ref="O8:O9"/>
    <mergeCell ref="D26:D28"/>
    <mergeCell ref="E26:O26"/>
    <mergeCell ref="D6:D8"/>
    <mergeCell ref="E6:O6"/>
    <mergeCell ref="B27:C29"/>
    <mergeCell ref="P26:Q26"/>
    <mergeCell ref="E27:M27"/>
    <mergeCell ref="N27:O27"/>
    <mergeCell ref="P27:P29"/>
    <mergeCell ref="Q27:Q29"/>
    <mergeCell ref="E28:E29"/>
    <mergeCell ref="F28:F29"/>
    <mergeCell ref="J28:J29"/>
    <mergeCell ref="N28:N29"/>
    <mergeCell ref="O28:O29"/>
  </mergeCells>
  <pageMargins left="0.23622047244094491" right="0.70866141732283472" top="0.74803149606299213" bottom="0.74803149606299213" header="0.31496062992125984" footer="0.31496062992125984"/>
  <pageSetup paperSize="9" scale="55" fitToHeight="8" orientation="landscape" r:id="rId1"/>
  <rowBreaks count="1" manualBreakCount="1">
    <brk id="38"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C3781-3F0C-4024-8472-619F4360F701}">
  <dimension ref="A1:I580"/>
  <sheetViews>
    <sheetView zoomScale="90" zoomScaleNormal="90" zoomScaleSheetLayoutView="80" workbookViewId="0"/>
  </sheetViews>
  <sheetFormatPr defaultColWidth="11.5703125" defaultRowHeight="12.75"/>
  <cols>
    <col min="1" max="1" width="6" style="9" customWidth="1"/>
    <col min="2" max="2" width="38.140625" style="9" customWidth="1"/>
    <col min="3" max="3" width="26.42578125" style="9" customWidth="1"/>
    <col min="4" max="4" width="19" style="209" customWidth="1"/>
    <col min="5" max="5" width="18.28515625" style="209" customWidth="1"/>
    <col min="6" max="6" width="20.42578125" style="216" customWidth="1"/>
    <col min="7" max="7" width="21.42578125" style="209" customWidth="1"/>
    <col min="8" max="8" width="13.5703125" style="209" customWidth="1"/>
    <col min="9" max="9" width="20.7109375" style="209" bestFit="1" customWidth="1"/>
    <col min="10" max="16384" width="11.5703125" style="9"/>
  </cols>
  <sheetData>
    <row r="1" spans="1:9">
      <c r="A1" s="22" t="s">
        <v>1284</v>
      </c>
    </row>
    <row r="2" spans="1:9">
      <c r="A2" s="22"/>
    </row>
    <row r="3" spans="1:9">
      <c r="B3" s="22" t="s">
        <v>597</v>
      </c>
    </row>
    <row r="5" spans="1:9">
      <c r="B5" s="22"/>
    </row>
    <row r="6" spans="1:9" s="217" customFormat="1" ht="26.25" customHeight="1">
      <c r="B6" s="843" t="s">
        <v>417</v>
      </c>
      <c r="C6" s="1272" t="s">
        <v>598</v>
      </c>
      <c r="D6" s="1274" t="s">
        <v>599</v>
      </c>
      <c r="E6" s="1275"/>
      <c r="F6" s="1276" t="s">
        <v>600</v>
      </c>
      <c r="G6" s="1276" t="s">
        <v>601</v>
      </c>
      <c r="H6" s="1276" t="s">
        <v>602</v>
      </c>
      <c r="I6" s="1276" t="s">
        <v>603</v>
      </c>
    </row>
    <row r="7" spans="1:9" s="13" customFormat="1" ht="81.75" customHeight="1">
      <c r="B7" s="445" t="s">
        <v>240</v>
      </c>
      <c r="C7" s="1273"/>
      <c r="D7" s="342"/>
      <c r="E7" s="446" t="s">
        <v>604</v>
      </c>
      <c r="F7" s="1277"/>
      <c r="G7" s="1277"/>
      <c r="H7" s="1277"/>
      <c r="I7" s="1277"/>
    </row>
    <row r="8" spans="1:9" s="13" customFormat="1">
      <c r="B8" s="13" t="s">
        <v>160</v>
      </c>
      <c r="C8" s="13" t="s">
        <v>161</v>
      </c>
      <c r="D8" s="13" t="s">
        <v>162</v>
      </c>
      <c r="E8" s="447" t="s">
        <v>163</v>
      </c>
      <c r="F8" s="13" t="s">
        <v>164</v>
      </c>
      <c r="G8" s="13" t="s">
        <v>231</v>
      </c>
      <c r="H8" s="13" t="s">
        <v>232</v>
      </c>
      <c r="I8" s="13" t="s">
        <v>233</v>
      </c>
    </row>
    <row r="9" spans="1:9" s="1158" customFormat="1">
      <c r="B9" s="844" t="s">
        <v>476</v>
      </c>
      <c r="C9" s="845"/>
      <c r="D9" s="846"/>
      <c r="E9" s="846"/>
      <c r="F9" s="847"/>
      <c r="G9" s="846"/>
      <c r="H9" s="846"/>
      <c r="I9" s="848"/>
    </row>
    <row r="10" spans="1:9" s="40" customFormat="1" ht="12.75" customHeight="1">
      <c r="B10" s="291"/>
      <c r="C10" s="849" t="s">
        <v>478</v>
      </c>
      <c r="D10" s="850">
        <v>1699</v>
      </c>
      <c r="E10" s="850"/>
      <c r="F10" s="851"/>
      <c r="G10" s="852">
        <v>6.8099999999999994E-2</v>
      </c>
      <c r="H10" s="852">
        <v>6.83E-2</v>
      </c>
      <c r="I10" s="851"/>
    </row>
    <row r="11" spans="1:9" s="40" customFormat="1" ht="12.75" customHeight="1">
      <c r="B11" s="291"/>
      <c r="C11" s="853" t="s">
        <v>479</v>
      </c>
      <c r="D11" s="850">
        <v>1200</v>
      </c>
      <c r="E11" s="850"/>
      <c r="F11" s="851"/>
      <c r="G11" s="852">
        <v>4.7199999999999999E-2</v>
      </c>
      <c r="H11" s="852">
        <v>4.9000000000000002E-2</v>
      </c>
      <c r="I11" s="851"/>
    </row>
    <row r="12" spans="1:9" s="40" customFormat="1" ht="12.75" customHeight="1">
      <c r="B12" s="291"/>
      <c r="C12" s="853" t="s">
        <v>480</v>
      </c>
      <c r="D12" s="850">
        <v>499</v>
      </c>
      <c r="E12" s="850"/>
      <c r="F12" s="851"/>
      <c r="G12" s="852">
        <v>0.1119</v>
      </c>
      <c r="H12" s="852">
        <v>0.11459999999999999</v>
      </c>
      <c r="I12" s="851"/>
    </row>
    <row r="13" spans="1:9" s="40" customFormat="1" ht="12.75" customHeight="1">
      <c r="B13" s="291"/>
      <c r="C13" s="849" t="s">
        <v>481</v>
      </c>
      <c r="D13" s="850">
        <v>1392</v>
      </c>
      <c r="E13" s="850"/>
      <c r="F13" s="851"/>
      <c r="G13" s="852">
        <v>0.19120000000000001</v>
      </c>
      <c r="H13" s="852">
        <v>0.19620000000000001</v>
      </c>
      <c r="I13" s="851">
        <v>1.95E-2</v>
      </c>
    </row>
    <row r="14" spans="1:9" s="40" customFormat="1" ht="12.75" customHeight="1">
      <c r="B14" s="291"/>
      <c r="C14" s="849" t="s">
        <v>482</v>
      </c>
      <c r="D14" s="850">
        <v>1222</v>
      </c>
      <c r="E14" s="850">
        <v>2</v>
      </c>
      <c r="F14" s="851">
        <v>0.16370000000000001</v>
      </c>
      <c r="G14" s="852">
        <v>0.36630000000000001</v>
      </c>
      <c r="H14" s="852">
        <v>0.36499999999999999</v>
      </c>
      <c r="I14" s="851">
        <v>0.1114</v>
      </c>
    </row>
    <row r="15" spans="1:9" s="40" customFormat="1" ht="12.75" customHeight="1">
      <c r="B15" s="291"/>
      <c r="C15" s="849" t="s">
        <v>483</v>
      </c>
      <c r="D15" s="850">
        <v>937</v>
      </c>
      <c r="E15" s="850"/>
      <c r="F15" s="851"/>
      <c r="G15" s="852">
        <v>0.5776</v>
      </c>
      <c r="H15" s="852">
        <v>0.59140000000000004</v>
      </c>
      <c r="I15" s="851">
        <v>9.5699999999999993E-2</v>
      </c>
    </row>
    <row r="16" spans="1:9" s="40" customFormat="1" ht="12.75" customHeight="1">
      <c r="B16" s="291"/>
      <c r="C16" s="849" t="s">
        <v>484</v>
      </c>
      <c r="D16" s="850">
        <v>1061</v>
      </c>
      <c r="E16" s="850">
        <v>3</v>
      </c>
      <c r="F16" s="851">
        <v>0.2828</v>
      </c>
      <c r="G16" s="852">
        <v>1.0992</v>
      </c>
      <c r="H16" s="852">
        <v>1.1712</v>
      </c>
      <c r="I16" s="851">
        <v>0.14580000000000001</v>
      </c>
    </row>
    <row r="17" spans="2:9" s="40" customFormat="1" ht="12.75" customHeight="1">
      <c r="B17" s="291"/>
      <c r="C17" s="853" t="s">
        <v>485</v>
      </c>
      <c r="D17" s="850">
        <v>1011</v>
      </c>
      <c r="E17" s="850">
        <v>3</v>
      </c>
      <c r="F17" s="851">
        <v>0.29670000000000002</v>
      </c>
      <c r="G17" s="852">
        <v>1.0981000000000001</v>
      </c>
      <c r="H17" s="852">
        <v>1.1256999999999999</v>
      </c>
      <c r="I17" s="851">
        <v>0.15440000000000001</v>
      </c>
    </row>
    <row r="18" spans="2:9" s="40" customFormat="1" ht="12.75" customHeight="1">
      <c r="B18" s="291"/>
      <c r="C18" s="853" t="s">
        <v>486</v>
      </c>
      <c r="D18" s="850">
        <v>50</v>
      </c>
      <c r="E18" s="850"/>
      <c r="F18" s="851"/>
      <c r="G18" s="852">
        <v>1.8326</v>
      </c>
      <c r="H18" s="852">
        <v>2.0895000000000001</v>
      </c>
      <c r="I18" s="851"/>
    </row>
    <row r="19" spans="2:9" s="40" customFormat="1" ht="12.75" customHeight="1">
      <c r="B19" s="291"/>
      <c r="C19" s="849" t="s">
        <v>487</v>
      </c>
      <c r="D19" s="850">
        <v>933</v>
      </c>
      <c r="E19" s="850">
        <v>14</v>
      </c>
      <c r="F19" s="851">
        <v>1.5004999999999999</v>
      </c>
      <c r="G19" s="852">
        <v>3.4167000000000001</v>
      </c>
      <c r="H19" s="852">
        <v>3.9579</v>
      </c>
      <c r="I19" s="851">
        <v>0.75770000000000004</v>
      </c>
    </row>
    <row r="20" spans="2:9" s="40" customFormat="1" ht="12.75" customHeight="1">
      <c r="B20" s="291"/>
      <c r="C20" s="853" t="s">
        <v>488</v>
      </c>
      <c r="D20" s="850">
        <v>908</v>
      </c>
      <c r="E20" s="850">
        <v>13</v>
      </c>
      <c r="F20" s="851">
        <v>1.4317</v>
      </c>
      <c r="G20" s="852">
        <v>3.0375000000000001</v>
      </c>
      <c r="H20" s="852">
        <v>3.8494999999999999</v>
      </c>
      <c r="I20" s="851">
        <v>0.39589999999999997</v>
      </c>
    </row>
    <row r="21" spans="2:9" s="40" customFormat="1" ht="12.75" customHeight="1">
      <c r="B21" s="291"/>
      <c r="C21" s="853" t="s">
        <v>489</v>
      </c>
      <c r="D21" s="850">
        <v>25</v>
      </c>
      <c r="E21" s="850">
        <v>1</v>
      </c>
      <c r="F21" s="851">
        <v>4</v>
      </c>
      <c r="G21" s="852">
        <v>7.9978999999999996</v>
      </c>
      <c r="H21" s="852">
        <v>8</v>
      </c>
      <c r="I21" s="851">
        <v>11.5548</v>
      </c>
    </row>
    <row r="22" spans="2:9" s="40" customFormat="1" ht="12.75" customHeight="1">
      <c r="B22" s="291"/>
      <c r="C22" s="849" t="s">
        <v>490</v>
      </c>
      <c r="D22" s="850">
        <v>31</v>
      </c>
      <c r="E22" s="850">
        <v>6</v>
      </c>
      <c r="F22" s="851">
        <v>19.354800000000001</v>
      </c>
      <c r="G22" s="852">
        <v>19.0961</v>
      </c>
      <c r="H22" s="852">
        <v>16.760000000000002</v>
      </c>
      <c r="I22" s="851">
        <v>21.334399999999999</v>
      </c>
    </row>
    <row r="23" spans="2:9" s="40" customFormat="1" ht="12.75" customHeight="1">
      <c r="B23" s="291"/>
      <c r="C23" s="854" t="s">
        <v>491</v>
      </c>
      <c r="D23" s="850">
        <v>12</v>
      </c>
      <c r="E23" s="850"/>
      <c r="F23" s="851"/>
      <c r="G23" s="852">
        <v>11.0016</v>
      </c>
      <c r="H23" s="852">
        <v>12.166700000000001</v>
      </c>
      <c r="I23" s="851">
        <v>10.0128</v>
      </c>
    </row>
    <row r="24" spans="2:9" s="40" customFormat="1" ht="12.75" customHeight="1">
      <c r="B24" s="291"/>
      <c r="C24" s="854" t="s">
        <v>492</v>
      </c>
      <c r="D24" s="850">
        <v>19</v>
      </c>
      <c r="E24" s="850">
        <v>6</v>
      </c>
      <c r="F24" s="851">
        <v>31.578900000000001</v>
      </c>
      <c r="G24" s="852">
        <v>21</v>
      </c>
      <c r="H24" s="852">
        <v>21</v>
      </c>
      <c r="I24" s="851">
        <v>31.378799999999998</v>
      </c>
    </row>
    <row r="25" spans="2:9" s="40" customFormat="1" ht="12.75" customHeight="1">
      <c r="B25" s="291"/>
      <c r="C25" s="854" t="s">
        <v>493</v>
      </c>
      <c r="D25" s="850"/>
      <c r="E25" s="850"/>
      <c r="F25" s="851"/>
      <c r="G25" s="852"/>
      <c r="H25" s="852"/>
      <c r="I25" s="851"/>
    </row>
    <row r="26" spans="2:9" s="40" customFormat="1" ht="12.75" customHeight="1">
      <c r="B26" s="285"/>
      <c r="C26" s="855" t="s">
        <v>494</v>
      </c>
      <c r="D26" s="850">
        <v>29</v>
      </c>
      <c r="E26" s="850"/>
      <c r="F26" s="851"/>
      <c r="G26" s="852">
        <v>100</v>
      </c>
      <c r="H26" s="852">
        <v>100</v>
      </c>
      <c r="I26" s="851"/>
    </row>
    <row r="28" spans="2:9" s="217" customFormat="1" ht="26.25" customHeight="1">
      <c r="B28" s="843" t="s">
        <v>417</v>
      </c>
      <c r="C28" s="1272" t="s">
        <v>598</v>
      </c>
      <c r="D28" s="1274" t="s">
        <v>599</v>
      </c>
      <c r="E28" s="1275"/>
      <c r="F28" s="1276" t="s">
        <v>600</v>
      </c>
      <c r="G28" s="1276" t="s">
        <v>601</v>
      </c>
      <c r="H28" s="1276" t="s">
        <v>602</v>
      </c>
      <c r="I28" s="1276" t="s">
        <v>603</v>
      </c>
    </row>
    <row r="29" spans="2:9" s="13" customFormat="1" ht="51" customHeight="1">
      <c r="B29" s="445" t="s">
        <v>240</v>
      </c>
      <c r="C29" s="1273"/>
      <c r="D29" s="1157"/>
      <c r="E29" s="446" t="s">
        <v>604</v>
      </c>
      <c r="F29" s="1277"/>
      <c r="G29" s="1277"/>
      <c r="H29" s="1277"/>
      <c r="I29" s="1277"/>
    </row>
    <row r="30" spans="2:9" s="13" customFormat="1">
      <c r="B30" s="13" t="s">
        <v>160</v>
      </c>
      <c r="C30" s="13" t="s">
        <v>161</v>
      </c>
      <c r="D30" s="13" t="s">
        <v>162</v>
      </c>
      <c r="E30" s="447" t="s">
        <v>163</v>
      </c>
      <c r="F30" s="13" t="s">
        <v>164</v>
      </c>
      <c r="G30" s="13" t="s">
        <v>231</v>
      </c>
      <c r="H30" s="13" t="s">
        <v>232</v>
      </c>
      <c r="I30" s="13" t="s">
        <v>233</v>
      </c>
    </row>
    <row r="31" spans="2:9" s="1158" customFormat="1">
      <c r="B31" s="844" t="s">
        <v>496</v>
      </c>
      <c r="C31" s="845"/>
      <c r="D31" s="846"/>
      <c r="E31" s="846"/>
      <c r="F31" s="847"/>
      <c r="G31" s="846"/>
      <c r="H31" s="846"/>
      <c r="I31" s="848"/>
    </row>
    <row r="32" spans="2:9" s="40" customFormat="1" ht="12.75" customHeight="1">
      <c r="B32" s="824"/>
      <c r="C32" s="855" t="s">
        <v>478</v>
      </c>
      <c r="D32" s="850">
        <v>909</v>
      </c>
      <c r="E32" s="850"/>
      <c r="F32" s="851"/>
      <c r="G32" s="852">
        <v>9.6600000000000005E-2</v>
      </c>
      <c r="H32" s="852">
        <v>0.1124</v>
      </c>
      <c r="I32" s="851">
        <v>2.4E-2</v>
      </c>
    </row>
    <row r="33" spans="2:9" s="40" customFormat="1" ht="12.75" customHeight="1">
      <c r="B33" s="291"/>
      <c r="C33" s="854" t="s">
        <v>479</v>
      </c>
      <c r="D33" s="850">
        <v>351</v>
      </c>
      <c r="E33" s="850"/>
      <c r="F33" s="851"/>
      <c r="G33" s="852">
        <v>5.96E-2</v>
      </c>
      <c r="H33" s="852">
        <v>7.85E-2</v>
      </c>
      <c r="I33" s="851">
        <v>5.45E-2</v>
      </c>
    </row>
    <row r="34" spans="2:9" s="40" customFormat="1" ht="12.75" customHeight="1">
      <c r="B34" s="291"/>
      <c r="C34" s="854" t="s">
        <v>480</v>
      </c>
      <c r="D34" s="850">
        <v>558</v>
      </c>
      <c r="E34" s="850"/>
      <c r="F34" s="851"/>
      <c r="G34" s="852">
        <v>0.1321</v>
      </c>
      <c r="H34" s="852">
        <v>0.1338</v>
      </c>
      <c r="I34" s="851"/>
    </row>
    <row r="35" spans="2:9" s="40" customFormat="1" ht="12.75" customHeight="1">
      <c r="B35" s="291"/>
      <c r="C35" s="855" t="s">
        <v>481</v>
      </c>
      <c r="D35" s="850">
        <v>2138</v>
      </c>
      <c r="E35" s="850">
        <v>2</v>
      </c>
      <c r="F35" s="851">
        <v>9.35E-2</v>
      </c>
      <c r="G35" s="852">
        <v>0.20069999999999999</v>
      </c>
      <c r="H35" s="852">
        <v>0.20369999999999999</v>
      </c>
      <c r="I35" s="851">
        <v>4.2799999999999998E-2</v>
      </c>
    </row>
    <row r="36" spans="2:9" s="40" customFormat="1" ht="12.75" customHeight="1">
      <c r="B36" s="291"/>
      <c r="C36" s="855" t="s">
        <v>482</v>
      </c>
      <c r="D36" s="850">
        <v>4659</v>
      </c>
      <c r="E36" s="850">
        <v>1</v>
      </c>
      <c r="F36" s="851">
        <v>2.1499999999999998E-2</v>
      </c>
      <c r="G36" s="852">
        <v>0.33839999999999998</v>
      </c>
      <c r="H36" s="852">
        <v>0.34229999999999999</v>
      </c>
      <c r="I36" s="851">
        <v>2.9600000000000001E-2</v>
      </c>
    </row>
    <row r="37" spans="2:9" s="40" customFormat="1" ht="12.75" customHeight="1">
      <c r="B37" s="291"/>
      <c r="C37" s="855" t="s">
        <v>483</v>
      </c>
      <c r="D37" s="850">
        <v>3659</v>
      </c>
      <c r="E37" s="850">
        <v>6</v>
      </c>
      <c r="F37" s="851">
        <v>0.16400000000000001</v>
      </c>
      <c r="G37" s="852">
        <v>0.60019999999999996</v>
      </c>
      <c r="H37" s="852">
        <v>0.62029999999999996</v>
      </c>
      <c r="I37" s="851">
        <v>0.19570000000000001</v>
      </c>
    </row>
    <row r="38" spans="2:9" s="40" customFormat="1" ht="12.75" customHeight="1">
      <c r="B38" s="291"/>
      <c r="C38" s="855" t="s">
        <v>484</v>
      </c>
      <c r="D38" s="850">
        <v>3120</v>
      </c>
      <c r="E38" s="850">
        <v>12</v>
      </c>
      <c r="F38" s="851">
        <v>0.3846</v>
      </c>
      <c r="G38" s="852">
        <v>1.1138999999999999</v>
      </c>
      <c r="H38" s="852">
        <v>1.1891</v>
      </c>
      <c r="I38" s="851">
        <v>0.44579999999999997</v>
      </c>
    </row>
    <row r="39" spans="2:9" s="40" customFormat="1" ht="12.75" customHeight="1">
      <c r="B39" s="291"/>
      <c r="C39" s="854" t="s">
        <v>485</v>
      </c>
      <c r="D39" s="850">
        <v>2811</v>
      </c>
      <c r="E39" s="850">
        <v>11</v>
      </c>
      <c r="F39" s="851">
        <v>0.39129999999999998</v>
      </c>
      <c r="G39" s="852">
        <v>1.0645</v>
      </c>
      <c r="H39" s="852">
        <v>1.0834999999999999</v>
      </c>
      <c r="I39" s="851">
        <v>0.39529999999999998</v>
      </c>
    </row>
    <row r="40" spans="2:9" s="40" customFormat="1" ht="12.75" customHeight="1">
      <c r="B40" s="291"/>
      <c r="C40" s="854" t="s">
        <v>486</v>
      </c>
      <c r="D40" s="850">
        <v>309</v>
      </c>
      <c r="E40" s="850">
        <v>1</v>
      </c>
      <c r="F40" s="851">
        <v>0.3236</v>
      </c>
      <c r="G40" s="852">
        <v>1.994</v>
      </c>
      <c r="H40" s="852">
        <v>2.1486000000000001</v>
      </c>
      <c r="I40" s="851">
        <v>0.64880000000000004</v>
      </c>
    </row>
    <row r="41" spans="2:9" s="40" customFormat="1" ht="12.75" customHeight="1">
      <c r="B41" s="291"/>
      <c r="C41" s="855" t="s">
        <v>487</v>
      </c>
      <c r="D41" s="850">
        <v>1017</v>
      </c>
      <c r="E41" s="850">
        <v>10</v>
      </c>
      <c r="F41" s="851">
        <v>0.98329999999999995</v>
      </c>
      <c r="G41" s="852">
        <v>3.9864000000000002</v>
      </c>
      <c r="H41" s="852">
        <v>4.2248000000000001</v>
      </c>
      <c r="I41" s="851">
        <v>1.3292999999999999</v>
      </c>
    </row>
    <row r="42" spans="2:9" s="40" customFormat="1" ht="12.75" customHeight="1">
      <c r="B42" s="291"/>
      <c r="C42" s="854" t="s">
        <v>488</v>
      </c>
      <c r="D42" s="850">
        <v>933</v>
      </c>
      <c r="E42" s="850">
        <v>4</v>
      </c>
      <c r="F42" s="851">
        <v>0.42870000000000003</v>
      </c>
      <c r="G42" s="852">
        <v>3.3573</v>
      </c>
      <c r="H42" s="852">
        <v>3.9472999999999998</v>
      </c>
      <c r="I42" s="851">
        <v>0.69689999999999996</v>
      </c>
    </row>
    <row r="43" spans="2:9" s="40" customFormat="1" ht="12.75" customHeight="1">
      <c r="B43" s="291"/>
      <c r="C43" s="854" t="s">
        <v>489</v>
      </c>
      <c r="D43" s="850">
        <v>84</v>
      </c>
      <c r="E43" s="850">
        <v>6</v>
      </c>
      <c r="F43" s="851">
        <v>7.1429</v>
      </c>
      <c r="G43" s="852">
        <v>7.7046000000000001</v>
      </c>
      <c r="H43" s="852">
        <v>7.5301</v>
      </c>
      <c r="I43" s="851">
        <v>6.1173000000000002</v>
      </c>
    </row>
    <row r="44" spans="2:9" s="40" customFormat="1" ht="12.75" customHeight="1">
      <c r="B44" s="291"/>
      <c r="C44" s="855" t="s">
        <v>490</v>
      </c>
      <c r="D44" s="850">
        <v>63</v>
      </c>
      <c r="E44" s="850">
        <v>7</v>
      </c>
      <c r="F44" s="851">
        <v>11.1111</v>
      </c>
      <c r="G44" s="852">
        <v>14.6691</v>
      </c>
      <c r="H44" s="852">
        <v>15.9643</v>
      </c>
      <c r="I44" s="851">
        <v>19.9389</v>
      </c>
    </row>
    <row r="45" spans="2:9" s="40" customFormat="1" ht="12.75" customHeight="1">
      <c r="B45" s="291"/>
      <c r="C45" s="854" t="s">
        <v>491</v>
      </c>
      <c r="D45" s="850">
        <v>30</v>
      </c>
      <c r="E45" s="850">
        <v>1</v>
      </c>
      <c r="F45" s="851">
        <v>3.3332999999999999</v>
      </c>
      <c r="G45" s="852">
        <v>11.002700000000001</v>
      </c>
      <c r="H45" s="852">
        <v>11.1379</v>
      </c>
      <c r="I45" s="851">
        <v>16.839700000000001</v>
      </c>
    </row>
    <row r="46" spans="2:9" s="40" customFormat="1" ht="12.75" customHeight="1">
      <c r="B46" s="291"/>
      <c r="C46" s="854" t="s">
        <v>492</v>
      </c>
      <c r="D46" s="850">
        <v>33</v>
      </c>
      <c r="E46" s="850">
        <v>6</v>
      </c>
      <c r="F46" s="851">
        <v>18.181799999999999</v>
      </c>
      <c r="G46" s="852">
        <v>21.005299999999998</v>
      </c>
      <c r="H46" s="852">
        <v>21.148099999999999</v>
      </c>
      <c r="I46" s="851">
        <v>22.761700000000001</v>
      </c>
    </row>
    <row r="47" spans="2:9" s="40" customFormat="1" ht="12.75" customHeight="1">
      <c r="B47" s="291"/>
      <c r="C47" s="854" t="s">
        <v>493</v>
      </c>
      <c r="D47" s="850"/>
      <c r="E47" s="850"/>
      <c r="F47" s="851"/>
      <c r="G47" s="852"/>
      <c r="H47" s="852"/>
      <c r="I47" s="851"/>
    </row>
    <row r="48" spans="2:9" s="40" customFormat="1" ht="12.75" customHeight="1">
      <c r="B48" s="285"/>
      <c r="C48" s="855" t="s">
        <v>494</v>
      </c>
      <c r="D48" s="850">
        <v>40</v>
      </c>
      <c r="E48" s="850"/>
      <c r="F48" s="851"/>
      <c r="G48" s="852">
        <v>100</v>
      </c>
      <c r="H48" s="852">
        <v>100</v>
      </c>
      <c r="I48" s="851"/>
    </row>
    <row r="49" spans="2:9" s="40" customFormat="1">
      <c r="D49" s="448"/>
      <c r="E49" s="448"/>
      <c r="F49" s="449"/>
      <c r="G49" s="448"/>
      <c r="H49" s="448"/>
      <c r="I49" s="448"/>
    </row>
    <row r="50" spans="2:9" s="217" customFormat="1" ht="26.25" customHeight="1">
      <c r="B50" s="843" t="s">
        <v>417</v>
      </c>
      <c r="C50" s="1272" t="s">
        <v>598</v>
      </c>
      <c r="D50" s="1274" t="s">
        <v>599</v>
      </c>
      <c r="E50" s="1275"/>
      <c r="F50" s="1276" t="s">
        <v>600</v>
      </c>
      <c r="G50" s="1276" t="s">
        <v>601</v>
      </c>
      <c r="H50" s="1276" t="s">
        <v>602</v>
      </c>
      <c r="I50" s="1276" t="s">
        <v>603</v>
      </c>
    </row>
    <row r="51" spans="2:9" s="13" customFormat="1" ht="51" customHeight="1">
      <c r="B51" s="445" t="s">
        <v>240</v>
      </c>
      <c r="C51" s="1273"/>
      <c r="D51" s="1157"/>
      <c r="E51" s="446" t="s">
        <v>604</v>
      </c>
      <c r="F51" s="1277"/>
      <c r="G51" s="1277"/>
      <c r="H51" s="1277"/>
      <c r="I51" s="1277"/>
    </row>
    <row r="52" spans="2:9" s="13" customFormat="1">
      <c r="B52" s="13" t="s">
        <v>160</v>
      </c>
      <c r="C52" s="13" t="s">
        <v>161</v>
      </c>
      <c r="D52" s="13" t="s">
        <v>162</v>
      </c>
      <c r="E52" s="447" t="s">
        <v>163</v>
      </c>
      <c r="F52" s="13" t="s">
        <v>164</v>
      </c>
      <c r="G52" s="13" t="s">
        <v>231</v>
      </c>
      <c r="H52" s="13" t="s">
        <v>232</v>
      </c>
      <c r="I52" s="13" t="s">
        <v>233</v>
      </c>
    </row>
    <row r="53" spans="2:9" s="1158" customFormat="1">
      <c r="B53" s="844" t="s">
        <v>497</v>
      </c>
      <c r="C53" s="845"/>
      <c r="D53" s="846"/>
      <c r="E53" s="846"/>
      <c r="F53" s="847"/>
      <c r="G53" s="846"/>
      <c r="H53" s="846"/>
      <c r="I53" s="848"/>
    </row>
    <row r="54" spans="2:9" s="40" customFormat="1" ht="12.75" customHeight="1">
      <c r="B54" s="824"/>
      <c r="C54" s="855" t="s">
        <v>478</v>
      </c>
      <c r="D54" s="850">
        <v>18</v>
      </c>
      <c r="E54" s="850"/>
      <c r="F54" s="851"/>
      <c r="G54" s="852">
        <v>6.3600000000000004E-2</v>
      </c>
      <c r="H54" s="852">
        <v>6.2700000000000006E-2</v>
      </c>
      <c r="I54" s="851"/>
    </row>
    <row r="55" spans="2:9" s="40" customFormat="1" ht="12.75" customHeight="1">
      <c r="B55" s="291"/>
      <c r="C55" s="854" t="s">
        <v>479</v>
      </c>
      <c r="D55" s="850">
        <v>11</v>
      </c>
      <c r="E55" s="850"/>
      <c r="F55" s="851"/>
      <c r="G55" s="852">
        <v>0.03</v>
      </c>
      <c r="H55" s="852">
        <v>3.32E-2</v>
      </c>
      <c r="I55" s="851"/>
    </row>
    <row r="56" spans="2:9" s="40" customFormat="1" ht="12.75" customHeight="1">
      <c r="B56" s="291"/>
      <c r="C56" s="854" t="s">
        <v>480</v>
      </c>
      <c r="D56" s="850">
        <v>7</v>
      </c>
      <c r="E56" s="850"/>
      <c r="F56" s="851"/>
      <c r="G56" s="852">
        <v>0.1128</v>
      </c>
      <c r="H56" s="852">
        <v>0.10920000000000001</v>
      </c>
      <c r="I56" s="851"/>
    </row>
    <row r="57" spans="2:9" s="40" customFormat="1" ht="12.75" customHeight="1">
      <c r="B57" s="291"/>
      <c r="C57" s="855" t="s">
        <v>481</v>
      </c>
      <c r="D57" s="850">
        <v>8</v>
      </c>
      <c r="E57" s="850"/>
      <c r="F57" s="851"/>
      <c r="G57" s="852">
        <v>0.20399999999999999</v>
      </c>
      <c r="H57" s="852">
        <v>0.18729999999999999</v>
      </c>
      <c r="I57" s="851"/>
    </row>
    <row r="58" spans="2:9" s="40" customFormat="1" ht="12.75" customHeight="1">
      <c r="B58" s="291"/>
      <c r="C58" s="855" t="s">
        <v>482</v>
      </c>
      <c r="D58" s="850">
        <v>27</v>
      </c>
      <c r="E58" s="850"/>
      <c r="F58" s="851"/>
      <c r="G58" s="852">
        <v>0.3175</v>
      </c>
      <c r="H58" s="852">
        <v>0.31740000000000002</v>
      </c>
      <c r="I58" s="851"/>
    </row>
    <row r="59" spans="2:9" s="40" customFormat="1" ht="12.75" customHeight="1">
      <c r="B59" s="291"/>
      <c r="C59" s="855" t="s">
        <v>483</v>
      </c>
      <c r="D59" s="850">
        <v>18</v>
      </c>
      <c r="E59" s="850"/>
      <c r="F59" s="851"/>
      <c r="G59" s="852">
        <v>0.53690000000000004</v>
      </c>
      <c r="H59" s="852">
        <v>0.53690000000000004</v>
      </c>
      <c r="I59" s="851"/>
    </row>
    <row r="60" spans="2:9" s="40" customFormat="1" ht="12.75" customHeight="1">
      <c r="B60" s="291"/>
      <c r="C60" s="855" t="s">
        <v>484</v>
      </c>
      <c r="D60" s="850">
        <v>15</v>
      </c>
      <c r="E60" s="850"/>
      <c r="F60" s="851"/>
      <c r="G60" s="852">
        <v>1.2523</v>
      </c>
      <c r="H60" s="852">
        <v>1.0458000000000001</v>
      </c>
      <c r="I60" s="851"/>
    </row>
    <row r="61" spans="2:9" s="40" customFormat="1" ht="12.75" customHeight="1">
      <c r="B61" s="291"/>
      <c r="C61" s="854" t="s">
        <v>485</v>
      </c>
      <c r="D61" s="850">
        <v>15</v>
      </c>
      <c r="E61" s="850"/>
      <c r="F61" s="851"/>
      <c r="G61" s="852">
        <v>1.2523</v>
      </c>
      <c r="H61" s="852">
        <v>1.0458000000000001</v>
      </c>
      <c r="I61" s="851"/>
    </row>
    <row r="62" spans="2:9" s="40" customFormat="1" ht="12.75" customHeight="1">
      <c r="B62" s="291"/>
      <c r="C62" s="854" t="s">
        <v>486</v>
      </c>
      <c r="D62" s="850"/>
      <c r="E62" s="850"/>
      <c r="F62" s="851"/>
      <c r="G62" s="852"/>
      <c r="H62" s="852"/>
      <c r="I62" s="851"/>
    </row>
    <row r="63" spans="2:9" s="40" customFormat="1" ht="12.75" customHeight="1">
      <c r="B63" s="291"/>
      <c r="C63" s="855" t="s">
        <v>487</v>
      </c>
      <c r="D63" s="850">
        <v>3</v>
      </c>
      <c r="E63" s="850">
        <v>1</v>
      </c>
      <c r="F63" s="851">
        <v>33.333300000000001</v>
      </c>
      <c r="G63" s="852">
        <v>2.6873</v>
      </c>
      <c r="H63" s="852">
        <v>2.6861999999999999</v>
      </c>
      <c r="I63" s="851">
        <v>11.818199999999999</v>
      </c>
    </row>
    <row r="64" spans="2:9" s="40" customFormat="1" ht="12.75" customHeight="1">
      <c r="B64" s="291"/>
      <c r="C64" s="854" t="s">
        <v>488</v>
      </c>
      <c r="D64" s="850">
        <v>3</v>
      </c>
      <c r="E64" s="850">
        <v>1</v>
      </c>
      <c r="F64" s="851">
        <v>33.333300000000001</v>
      </c>
      <c r="G64" s="852">
        <v>2.6869999999999998</v>
      </c>
      <c r="H64" s="852">
        <v>2.6861999999999999</v>
      </c>
      <c r="I64" s="851">
        <v>6.6666999999999996</v>
      </c>
    </row>
    <row r="65" spans="2:9" s="40" customFormat="1" ht="12.75" customHeight="1">
      <c r="B65" s="291"/>
      <c r="C65" s="854" t="s">
        <v>489</v>
      </c>
      <c r="D65" s="850"/>
      <c r="E65" s="850"/>
      <c r="F65" s="851"/>
      <c r="G65" s="852"/>
      <c r="H65" s="852"/>
      <c r="I65" s="851"/>
    </row>
    <row r="66" spans="2:9" s="40" customFormat="1" ht="12.75" customHeight="1">
      <c r="B66" s="291"/>
      <c r="C66" s="855" t="s">
        <v>490</v>
      </c>
      <c r="D66" s="850"/>
      <c r="E66" s="850"/>
      <c r="F66" s="851"/>
      <c r="G66" s="852"/>
      <c r="H66" s="852"/>
      <c r="I66" s="851"/>
    </row>
    <row r="67" spans="2:9" s="40" customFormat="1" ht="12.75" customHeight="1">
      <c r="B67" s="291"/>
      <c r="C67" s="854" t="s">
        <v>491</v>
      </c>
      <c r="D67" s="850"/>
      <c r="E67" s="850"/>
      <c r="F67" s="851"/>
      <c r="G67" s="852"/>
      <c r="H67" s="852"/>
      <c r="I67" s="851"/>
    </row>
    <row r="68" spans="2:9" s="40" customFormat="1" ht="12.75" customHeight="1">
      <c r="B68" s="291"/>
      <c r="C68" s="854" t="s">
        <v>492</v>
      </c>
      <c r="D68" s="850"/>
      <c r="E68" s="850"/>
      <c r="F68" s="851"/>
      <c r="G68" s="852"/>
      <c r="H68" s="852"/>
      <c r="I68" s="851"/>
    </row>
    <row r="69" spans="2:9" s="40" customFormat="1" ht="12.75" customHeight="1">
      <c r="B69" s="291"/>
      <c r="C69" s="854" t="s">
        <v>493</v>
      </c>
      <c r="D69" s="850"/>
      <c r="E69" s="850"/>
      <c r="F69" s="851"/>
      <c r="G69" s="852"/>
      <c r="H69" s="852"/>
      <c r="I69" s="851"/>
    </row>
    <row r="70" spans="2:9" s="40" customFormat="1" ht="12.75" customHeight="1">
      <c r="B70" s="285"/>
      <c r="C70" s="855" t="s">
        <v>494</v>
      </c>
      <c r="D70" s="850">
        <v>1</v>
      </c>
      <c r="E70" s="850"/>
      <c r="F70" s="851"/>
      <c r="G70" s="852">
        <v>100</v>
      </c>
      <c r="H70" s="852">
        <v>100</v>
      </c>
      <c r="I70" s="851"/>
    </row>
    <row r="71" spans="2:9" s="40" customFormat="1">
      <c r="D71" s="448"/>
      <c r="E71" s="448"/>
      <c r="F71" s="449"/>
      <c r="G71" s="448"/>
      <c r="H71" s="448"/>
      <c r="I71" s="448"/>
    </row>
    <row r="72" spans="2:9" s="217" customFormat="1" ht="26.25" customHeight="1">
      <c r="B72" s="843" t="s">
        <v>417</v>
      </c>
      <c r="C72" s="1272" t="s">
        <v>598</v>
      </c>
      <c r="D72" s="1274" t="s">
        <v>599</v>
      </c>
      <c r="E72" s="1275"/>
      <c r="F72" s="1276" t="s">
        <v>600</v>
      </c>
      <c r="G72" s="1276" t="s">
        <v>601</v>
      </c>
      <c r="H72" s="1276" t="s">
        <v>602</v>
      </c>
      <c r="I72" s="1276" t="s">
        <v>603</v>
      </c>
    </row>
    <row r="73" spans="2:9" s="13" customFormat="1" ht="51" customHeight="1">
      <c r="B73" s="445" t="s">
        <v>240</v>
      </c>
      <c r="C73" s="1273"/>
      <c r="D73" s="1157"/>
      <c r="E73" s="446" t="s">
        <v>604</v>
      </c>
      <c r="F73" s="1277"/>
      <c r="G73" s="1277"/>
      <c r="H73" s="1277"/>
      <c r="I73" s="1277"/>
    </row>
    <row r="74" spans="2:9" s="13" customFormat="1">
      <c r="B74" s="13" t="s">
        <v>160</v>
      </c>
      <c r="C74" s="13" t="s">
        <v>161</v>
      </c>
      <c r="D74" s="13" t="s">
        <v>162</v>
      </c>
      <c r="E74" s="447" t="s">
        <v>163</v>
      </c>
      <c r="F74" s="13" t="s">
        <v>164</v>
      </c>
      <c r="G74" s="13" t="s">
        <v>231</v>
      </c>
      <c r="H74" s="13" t="s">
        <v>232</v>
      </c>
      <c r="I74" s="13" t="s">
        <v>233</v>
      </c>
    </row>
    <row r="75" spans="2:9" s="1158" customFormat="1">
      <c r="B75" s="844" t="s">
        <v>441</v>
      </c>
      <c r="C75" s="845"/>
      <c r="D75" s="846"/>
      <c r="E75" s="846"/>
      <c r="F75" s="847"/>
      <c r="G75" s="846"/>
      <c r="H75" s="846"/>
      <c r="I75" s="848"/>
    </row>
    <row r="76" spans="2:9" s="40" customFormat="1" ht="12.75" customHeight="1">
      <c r="B76" s="824"/>
      <c r="C76" s="855" t="s">
        <v>478</v>
      </c>
      <c r="D76" s="850">
        <v>1887</v>
      </c>
      <c r="E76" s="850"/>
      <c r="F76" s="851"/>
      <c r="G76" s="852">
        <v>6.6199999999999995E-2</v>
      </c>
      <c r="H76" s="852">
        <v>5.5899999999999998E-2</v>
      </c>
      <c r="I76" s="851"/>
    </row>
    <row r="77" spans="2:9" s="40" customFormat="1" ht="12.75" customHeight="1">
      <c r="B77" s="291"/>
      <c r="C77" s="854" t="s">
        <v>479</v>
      </c>
      <c r="D77" s="850">
        <v>1686</v>
      </c>
      <c r="E77" s="850"/>
      <c r="F77" s="851"/>
      <c r="G77" s="852">
        <v>5.7200000000000001E-2</v>
      </c>
      <c r="H77" s="852">
        <v>4.7199999999999999E-2</v>
      </c>
      <c r="I77" s="851"/>
    </row>
    <row r="78" spans="2:9" s="40" customFormat="1" ht="12.75" customHeight="1">
      <c r="B78" s="291"/>
      <c r="C78" s="854" t="s">
        <v>480</v>
      </c>
      <c r="D78" s="850">
        <v>201</v>
      </c>
      <c r="E78" s="850"/>
      <c r="F78" s="851"/>
      <c r="G78" s="852">
        <v>0.1216</v>
      </c>
      <c r="H78" s="852">
        <v>0.12909999999999999</v>
      </c>
      <c r="I78" s="851"/>
    </row>
    <row r="79" spans="2:9" s="40" customFormat="1" ht="12.75" customHeight="1">
      <c r="B79" s="291"/>
      <c r="C79" s="855" t="s">
        <v>481</v>
      </c>
      <c r="D79" s="850">
        <v>1051</v>
      </c>
      <c r="E79" s="850">
        <v>3</v>
      </c>
      <c r="F79" s="851">
        <v>0.28539999999999999</v>
      </c>
      <c r="G79" s="852">
        <v>0.20430000000000001</v>
      </c>
      <c r="H79" s="852">
        <v>0.20949999999999999</v>
      </c>
      <c r="I79" s="851">
        <v>7.3400000000000007E-2</v>
      </c>
    </row>
    <row r="80" spans="2:9" s="40" customFormat="1" ht="12.75" customHeight="1">
      <c r="B80" s="291"/>
      <c r="C80" s="855" t="s">
        <v>482</v>
      </c>
      <c r="D80" s="850">
        <v>308</v>
      </c>
      <c r="E80" s="850">
        <v>2</v>
      </c>
      <c r="F80" s="851">
        <v>0.64939999999999998</v>
      </c>
      <c r="G80" s="852">
        <v>0.37090000000000001</v>
      </c>
      <c r="H80" s="852">
        <v>0.40060000000000001</v>
      </c>
      <c r="I80" s="851">
        <v>0.12989999999999999</v>
      </c>
    </row>
    <row r="81" spans="2:9" s="40" customFormat="1" ht="12.75" customHeight="1">
      <c r="B81" s="291"/>
      <c r="C81" s="855" t="s">
        <v>483</v>
      </c>
      <c r="D81" s="850">
        <v>4</v>
      </c>
      <c r="E81" s="850"/>
      <c r="F81" s="851"/>
      <c r="G81" s="852">
        <v>0.65</v>
      </c>
      <c r="H81" s="852">
        <v>0.65</v>
      </c>
      <c r="I81" s="851"/>
    </row>
    <row r="82" spans="2:9" s="40" customFormat="1" ht="12.75" customHeight="1">
      <c r="B82" s="291"/>
      <c r="C82" s="855" t="s">
        <v>484</v>
      </c>
      <c r="D82" s="850">
        <v>136</v>
      </c>
      <c r="E82" s="850">
        <v>1</v>
      </c>
      <c r="F82" s="851">
        <v>0.73529999999999995</v>
      </c>
      <c r="G82" s="852">
        <v>1.0371999999999999</v>
      </c>
      <c r="H82" s="852">
        <v>1.2554000000000001</v>
      </c>
      <c r="I82" s="851">
        <v>0.14710000000000001</v>
      </c>
    </row>
    <row r="83" spans="2:9" s="40" customFormat="1" ht="12.75" customHeight="1">
      <c r="B83" s="291"/>
      <c r="C83" s="854" t="s">
        <v>485</v>
      </c>
      <c r="D83" s="850">
        <v>98</v>
      </c>
      <c r="E83" s="850"/>
      <c r="F83" s="851"/>
      <c r="G83" s="852">
        <v>0.99590000000000001</v>
      </c>
      <c r="H83" s="852">
        <v>1.0436000000000001</v>
      </c>
      <c r="I83" s="851"/>
    </row>
    <row r="84" spans="2:9" s="40" customFormat="1" ht="12.75" customHeight="1">
      <c r="B84" s="291"/>
      <c r="C84" s="854" t="s">
        <v>486</v>
      </c>
      <c r="D84" s="850">
        <v>38</v>
      </c>
      <c r="E84" s="850">
        <v>1</v>
      </c>
      <c r="F84" s="851">
        <v>2.6316000000000002</v>
      </c>
      <c r="G84" s="852">
        <v>1.8001</v>
      </c>
      <c r="H84" s="852">
        <v>1.8162</v>
      </c>
      <c r="I84" s="851">
        <v>0.52629999999999999</v>
      </c>
    </row>
    <row r="85" spans="2:9" s="40" customFormat="1" ht="12.75" customHeight="1">
      <c r="B85" s="291"/>
      <c r="C85" s="855" t="s">
        <v>487</v>
      </c>
      <c r="D85" s="850">
        <v>144</v>
      </c>
      <c r="E85" s="850">
        <v>1</v>
      </c>
      <c r="F85" s="851">
        <v>0.69440000000000002</v>
      </c>
      <c r="G85" s="852">
        <v>6.4417</v>
      </c>
      <c r="H85" s="852">
        <v>6.1212</v>
      </c>
      <c r="I85" s="851">
        <v>0.1389</v>
      </c>
    </row>
    <row r="86" spans="2:9" s="40" customFormat="1" ht="12.75" customHeight="1">
      <c r="B86" s="291"/>
      <c r="C86" s="854" t="s">
        <v>488</v>
      </c>
      <c r="D86" s="850">
        <v>62</v>
      </c>
      <c r="E86" s="850"/>
      <c r="F86" s="851"/>
      <c r="G86" s="852">
        <v>3.6999</v>
      </c>
      <c r="H86" s="852">
        <v>3.6667000000000001</v>
      </c>
      <c r="I86" s="851"/>
    </row>
    <row r="87" spans="2:9" s="40" customFormat="1" ht="12.75" customHeight="1">
      <c r="B87" s="291"/>
      <c r="C87" s="854" t="s">
        <v>489</v>
      </c>
      <c r="D87" s="850">
        <v>82</v>
      </c>
      <c r="E87" s="850">
        <v>1</v>
      </c>
      <c r="F87" s="851">
        <v>1.2195</v>
      </c>
      <c r="G87" s="852">
        <v>8</v>
      </c>
      <c r="H87" s="852">
        <v>8</v>
      </c>
      <c r="I87" s="851">
        <v>0.24390000000000001</v>
      </c>
    </row>
    <row r="88" spans="2:9" s="40" customFormat="1" ht="12.75" customHeight="1">
      <c r="B88" s="291"/>
      <c r="C88" s="855" t="s">
        <v>490</v>
      </c>
      <c r="D88" s="850">
        <v>120</v>
      </c>
      <c r="E88" s="850">
        <v>1</v>
      </c>
      <c r="F88" s="851">
        <v>0.83330000000000004</v>
      </c>
      <c r="G88" s="852">
        <v>11.797800000000001</v>
      </c>
      <c r="H88" s="852">
        <v>15.470599999999999</v>
      </c>
      <c r="I88" s="851">
        <v>0.35709999999999997</v>
      </c>
    </row>
    <row r="89" spans="2:9" s="40" customFormat="1" ht="12.75" customHeight="1">
      <c r="B89" s="291"/>
      <c r="C89" s="854" t="s">
        <v>491</v>
      </c>
      <c r="D89" s="850">
        <v>76</v>
      </c>
      <c r="E89" s="850"/>
      <c r="F89" s="851"/>
      <c r="G89" s="852">
        <v>11.095800000000001</v>
      </c>
      <c r="H89" s="852">
        <v>12.078900000000001</v>
      </c>
      <c r="I89" s="851"/>
    </row>
    <row r="90" spans="2:9" s="40" customFormat="1" ht="12.75" customHeight="1">
      <c r="B90" s="291"/>
      <c r="C90" s="854" t="s">
        <v>492</v>
      </c>
      <c r="D90" s="850">
        <v>44</v>
      </c>
      <c r="E90" s="850">
        <v>1</v>
      </c>
      <c r="F90" s="851">
        <v>2.2726999999999999</v>
      </c>
      <c r="G90" s="852">
        <v>21.006499999999999</v>
      </c>
      <c r="H90" s="852">
        <v>21.4651</v>
      </c>
      <c r="I90" s="851">
        <v>0.99509999999999998</v>
      </c>
    </row>
    <row r="91" spans="2:9" s="40" customFormat="1" ht="12.75" customHeight="1">
      <c r="B91" s="291"/>
      <c r="C91" s="854" t="s">
        <v>493</v>
      </c>
      <c r="D91" s="850"/>
      <c r="E91" s="850"/>
      <c r="F91" s="851"/>
      <c r="G91" s="852"/>
      <c r="H91" s="852"/>
      <c r="I91" s="851"/>
    </row>
    <row r="92" spans="2:9" s="40" customFormat="1" ht="12.75" customHeight="1">
      <c r="B92" s="285"/>
      <c r="C92" s="855" t="s">
        <v>494</v>
      </c>
      <c r="D92" s="850">
        <v>8</v>
      </c>
      <c r="E92" s="850"/>
      <c r="F92" s="851"/>
      <c r="G92" s="852">
        <v>100</v>
      </c>
      <c r="H92" s="852">
        <v>100</v>
      </c>
      <c r="I92" s="851"/>
    </row>
    <row r="93" spans="2:9" s="40" customFormat="1">
      <c r="D93" s="448"/>
      <c r="E93" s="448"/>
      <c r="F93" s="449"/>
      <c r="G93" s="448"/>
      <c r="H93" s="448"/>
      <c r="I93" s="448"/>
    </row>
    <row r="94" spans="2:9" s="217" customFormat="1" ht="26.25" customHeight="1">
      <c r="B94" s="843" t="s">
        <v>417</v>
      </c>
      <c r="C94" s="1272" t="s">
        <v>598</v>
      </c>
      <c r="D94" s="1274" t="s">
        <v>599</v>
      </c>
      <c r="E94" s="1275"/>
      <c r="F94" s="1276" t="s">
        <v>600</v>
      </c>
      <c r="G94" s="1276" t="s">
        <v>601</v>
      </c>
      <c r="H94" s="1276" t="s">
        <v>602</v>
      </c>
      <c r="I94" s="1276" t="s">
        <v>603</v>
      </c>
    </row>
    <row r="95" spans="2:9" s="13" customFormat="1" ht="51" customHeight="1">
      <c r="B95" s="445" t="s">
        <v>240</v>
      </c>
      <c r="C95" s="1273"/>
      <c r="D95" s="1157"/>
      <c r="E95" s="446" t="s">
        <v>604</v>
      </c>
      <c r="F95" s="1277"/>
      <c r="G95" s="1277"/>
      <c r="H95" s="1277"/>
      <c r="I95" s="1277"/>
    </row>
    <row r="96" spans="2:9" s="13" customFormat="1">
      <c r="B96" s="13" t="s">
        <v>160</v>
      </c>
      <c r="C96" s="13" t="s">
        <v>161</v>
      </c>
      <c r="D96" s="13" t="s">
        <v>162</v>
      </c>
      <c r="E96" s="447" t="s">
        <v>163</v>
      </c>
      <c r="F96" s="13" t="s">
        <v>164</v>
      </c>
      <c r="G96" s="13" t="s">
        <v>231</v>
      </c>
      <c r="H96" s="13" t="s">
        <v>232</v>
      </c>
      <c r="I96" s="13" t="s">
        <v>233</v>
      </c>
    </row>
    <row r="97" spans="2:9" s="1158" customFormat="1" ht="25.5">
      <c r="B97" s="844" t="s">
        <v>498</v>
      </c>
      <c r="C97" s="845"/>
      <c r="D97" s="846"/>
      <c r="E97" s="846"/>
      <c r="F97" s="847"/>
      <c r="G97" s="846"/>
      <c r="H97" s="846"/>
      <c r="I97" s="848"/>
    </row>
    <row r="98" spans="2:9" s="40" customFormat="1" ht="12.75" customHeight="1">
      <c r="B98" s="824"/>
      <c r="C98" s="855" t="s">
        <v>478</v>
      </c>
      <c r="D98" s="850">
        <v>301070</v>
      </c>
      <c r="E98" s="850">
        <v>4</v>
      </c>
      <c r="F98" s="851">
        <v>1.2999999999999999E-3</v>
      </c>
      <c r="G98" s="852">
        <v>9.1700000000000004E-2</v>
      </c>
      <c r="H98" s="852">
        <v>9.1700000000000004E-2</v>
      </c>
      <c r="I98" s="851">
        <v>1.9E-3</v>
      </c>
    </row>
    <row r="99" spans="2:9" s="40" customFormat="1" ht="12.75" customHeight="1">
      <c r="B99" s="291"/>
      <c r="C99" s="854" t="s">
        <v>479</v>
      </c>
      <c r="D99" s="850">
        <v>301070</v>
      </c>
      <c r="E99" s="850">
        <v>4</v>
      </c>
      <c r="F99" s="851">
        <v>1.2999999999999999E-3</v>
      </c>
      <c r="G99" s="852">
        <v>9.1700000000000004E-2</v>
      </c>
      <c r="H99" s="852">
        <v>9.1700000000000004E-2</v>
      </c>
      <c r="I99" s="851">
        <v>1.9E-3</v>
      </c>
    </row>
    <row r="100" spans="2:9" s="40" customFormat="1" ht="12.75" customHeight="1">
      <c r="B100" s="291"/>
      <c r="C100" s="854" t="s">
        <v>480</v>
      </c>
      <c r="D100" s="850"/>
      <c r="E100" s="850"/>
      <c r="F100" s="851"/>
      <c r="G100" s="852"/>
      <c r="H100" s="852"/>
      <c r="I100" s="851"/>
    </row>
    <row r="101" spans="2:9" s="40" customFormat="1" ht="12.75" customHeight="1">
      <c r="B101" s="291"/>
      <c r="C101" s="855" t="s">
        <v>481</v>
      </c>
      <c r="D101" s="850">
        <v>287953</v>
      </c>
      <c r="E101" s="850">
        <v>26</v>
      </c>
      <c r="F101" s="851">
        <v>8.9999999999999993E-3</v>
      </c>
      <c r="G101" s="852">
        <v>0.15870000000000001</v>
      </c>
      <c r="H101" s="852">
        <v>0.15870000000000001</v>
      </c>
      <c r="I101" s="851">
        <v>1.14E-2</v>
      </c>
    </row>
    <row r="102" spans="2:9" s="40" customFormat="1" ht="12.75" customHeight="1">
      <c r="B102" s="291"/>
      <c r="C102" s="855" t="s">
        <v>482</v>
      </c>
      <c r="D102" s="850">
        <v>216169</v>
      </c>
      <c r="E102" s="850">
        <v>23</v>
      </c>
      <c r="F102" s="851">
        <v>1.06E-2</v>
      </c>
      <c r="G102" s="852">
        <v>0.3029</v>
      </c>
      <c r="H102" s="852">
        <v>0.31090000000000001</v>
      </c>
      <c r="I102" s="851">
        <v>3.04E-2</v>
      </c>
    </row>
    <row r="103" spans="2:9" s="40" customFormat="1" ht="12.75" customHeight="1">
      <c r="B103" s="291"/>
      <c r="C103" s="855" t="s">
        <v>483</v>
      </c>
      <c r="D103" s="850">
        <v>55892</v>
      </c>
      <c r="E103" s="850">
        <v>22</v>
      </c>
      <c r="F103" s="851">
        <v>3.9399999999999998E-2</v>
      </c>
      <c r="G103" s="852">
        <v>0.66080000000000005</v>
      </c>
      <c r="H103" s="852">
        <v>0.65029999999999999</v>
      </c>
      <c r="I103" s="851">
        <v>7.8399999999999997E-2</v>
      </c>
    </row>
    <row r="104" spans="2:9" s="40" customFormat="1" ht="12.75" customHeight="1">
      <c r="B104" s="291"/>
      <c r="C104" s="855" t="s">
        <v>484</v>
      </c>
      <c r="D104" s="850">
        <v>28101</v>
      </c>
      <c r="E104" s="850">
        <v>12</v>
      </c>
      <c r="F104" s="851">
        <v>4.2700000000000002E-2</v>
      </c>
      <c r="G104" s="852">
        <v>1.3517999999999999</v>
      </c>
      <c r="H104" s="852">
        <v>1.3226</v>
      </c>
      <c r="I104" s="851">
        <v>0.2477</v>
      </c>
    </row>
    <row r="105" spans="2:9" s="40" customFormat="1" ht="12.75" customHeight="1">
      <c r="B105" s="291"/>
      <c r="C105" s="854" t="s">
        <v>485</v>
      </c>
      <c r="D105" s="850">
        <v>27198</v>
      </c>
      <c r="E105" s="850">
        <v>10</v>
      </c>
      <c r="F105" s="851">
        <v>3.6799999999999999E-2</v>
      </c>
      <c r="G105" s="852">
        <v>1.3428</v>
      </c>
      <c r="H105" s="852">
        <v>1.3001</v>
      </c>
      <c r="I105" s="851">
        <v>0.1744</v>
      </c>
    </row>
    <row r="106" spans="2:9" s="40" customFormat="1" ht="12.75" customHeight="1">
      <c r="B106" s="291"/>
      <c r="C106" s="854" t="s">
        <v>486</v>
      </c>
      <c r="D106" s="850">
        <v>903</v>
      </c>
      <c r="E106" s="850">
        <v>2</v>
      </c>
      <c r="F106" s="851">
        <v>0.2215</v>
      </c>
      <c r="G106" s="852">
        <v>2</v>
      </c>
      <c r="H106" s="852">
        <v>2</v>
      </c>
      <c r="I106" s="851">
        <v>2.2233000000000001</v>
      </c>
    </row>
    <row r="107" spans="2:9" s="40" customFormat="1" ht="12.75" customHeight="1">
      <c r="B107" s="291"/>
      <c r="C107" s="855" t="s">
        <v>487</v>
      </c>
      <c r="D107" s="850">
        <v>14213</v>
      </c>
      <c r="E107" s="850">
        <v>35</v>
      </c>
      <c r="F107" s="851">
        <v>0.24629999999999999</v>
      </c>
      <c r="G107" s="852">
        <v>4.2481</v>
      </c>
      <c r="H107" s="852">
        <v>4.2641999999999998</v>
      </c>
      <c r="I107" s="851">
        <v>0.57720000000000005</v>
      </c>
    </row>
    <row r="108" spans="2:9" s="40" customFormat="1" ht="12.75" customHeight="1">
      <c r="B108" s="291"/>
      <c r="C108" s="854" t="s">
        <v>488</v>
      </c>
      <c r="D108" s="850">
        <v>10788</v>
      </c>
      <c r="E108" s="850">
        <v>23</v>
      </c>
      <c r="F108" s="851">
        <v>0.2132</v>
      </c>
      <c r="G108" s="852">
        <v>3.3643999999999998</v>
      </c>
      <c r="H108" s="852">
        <v>3.4277000000000002</v>
      </c>
      <c r="I108" s="851">
        <v>0.48110000000000003</v>
      </c>
    </row>
    <row r="109" spans="2:9" s="40" customFormat="1" ht="12.75" customHeight="1">
      <c r="B109" s="291"/>
      <c r="C109" s="854" t="s">
        <v>489</v>
      </c>
      <c r="D109" s="850">
        <v>3425</v>
      </c>
      <c r="E109" s="850">
        <v>12</v>
      </c>
      <c r="F109" s="851">
        <v>0.35039999999999999</v>
      </c>
      <c r="G109" s="852">
        <v>6.8990999999999998</v>
      </c>
      <c r="H109" s="852">
        <v>6.8993000000000002</v>
      </c>
      <c r="I109" s="851">
        <v>0.88370000000000004</v>
      </c>
    </row>
    <row r="110" spans="2:9" s="40" customFormat="1" ht="12.75" customHeight="1">
      <c r="B110" s="291"/>
      <c r="C110" s="855" t="s">
        <v>490</v>
      </c>
      <c r="D110" s="850">
        <v>8370</v>
      </c>
      <c r="E110" s="850">
        <v>215</v>
      </c>
      <c r="F110" s="851">
        <v>2.5687000000000002</v>
      </c>
      <c r="G110" s="852">
        <v>23.6419</v>
      </c>
      <c r="H110" s="852">
        <v>22.513300000000001</v>
      </c>
      <c r="I110" s="851">
        <v>5.7679</v>
      </c>
    </row>
    <row r="111" spans="2:9" s="40" customFormat="1" ht="12.75" customHeight="1">
      <c r="B111" s="291"/>
      <c r="C111" s="854" t="s">
        <v>491</v>
      </c>
      <c r="D111" s="850">
        <v>5661</v>
      </c>
      <c r="E111" s="850">
        <v>82</v>
      </c>
      <c r="F111" s="851">
        <v>1.4484999999999999</v>
      </c>
      <c r="G111" s="852">
        <v>14.2462</v>
      </c>
      <c r="H111" s="852">
        <v>15.496700000000001</v>
      </c>
      <c r="I111" s="851">
        <v>4.5229999999999997</v>
      </c>
    </row>
    <row r="112" spans="2:9" s="40" customFormat="1" ht="12.75" customHeight="1">
      <c r="B112" s="291"/>
      <c r="C112" s="854" t="s">
        <v>492</v>
      </c>
      <c r="D112" s="850">
        <v>720</v>
      </c>
      <c r="E112" s="850">
        <v>20</v>
      </c>
      <c r="F112" s="851">
        <v>2.7778</v>
      </c>
      <c r="G112" s="852">
        <v>20</v>
      </c>
      <c r="H112" s="852">
        <v>20</v>
      </c>
      <c r="I112" s="851">
        <v>4.1726000000000001</v>
      </c>
    </row>
    <row r="113" spans="2:9" s="40" customFormat="1" ht="12.75" customHeight="1">
      <c r="B113" s="291"/>
      <c r="C113" s="854" t="s">
        <v>493</v>
      </c>
      <c r="D113" s="850">
        <v>1989</v>
      </c>
      <c r="E113" s="850">
        <v>113</v>
      </c>
      <c r="F113" s="851">
        <v>5.6811999999999996</v>
      </c>
      <c r="G113" s="852">
        <v>43.328899999999997</v>
      </c>
      <c r="H113" s="852">
        <v>43.393700000000003</v>
      </c>
      <c r="I113" s="851">
        <v>10.0982</v>
      </c>
    </row>
    <row r="114" spans="2:9" s="40" customFormat="1" ht="12.75" customHeight="1">
      <c r="B114" s="285"/>
      <c r="C114" s="855" t="s">
        <v>494</v>
      </c>
      <c r="D114" s="850">
        <v>1967</v>
      </c>
      <c r="E114" s="850"/>
      <c r="F114" s="851"/>
      <c r="G114" s="852">
        <v>100</v>
      </c>
      <c r="H114" s="852">
        <v>100</v>
      </c>
      <c r="I114" s="851"/>
    </row>
    <row r="115" spans="2:9" s="40" customFormat="1">
      <c r="D115" s="448"/>
      <c r="E115" s="448"/>
      <c r="F115" s="449"/>
      <c r="G115" s="448"/>
      <c r="H115" s="448"/>
      <c r="I115" s="448"/>
    </row>
    <row r="116" spans="2:9" s="217" customFormat="1" ht="26.1" customHeight="1">
      <c r="B116" s="843" t="s">
        <v>417</v>
      </c>
      <c r="C116" s="1272" t="s">
        <v>598</v>
      </c>
      <c r="D116" s="1274" t="s">
        <v>599</v>
      </c>
      <c r="E116" s="1275"/>
      <c r="F116" s="1276" t="s">
        <v>600</v>
      </c>
      <c r="G116" s="1276" t="s">
        <v>601</v>
      </c>
      <c r="H116" s="1276" t="s">
        <v>602</v>
      </c>
      <c r="I116" s="1276" t="s">
        <v>603</v>
      </c>
    </row>
    <row r="117" spans="2:9" s="13" customFormat="1" ht="51" customHeight="1">
      <c r="B117" s="445" t="s">
        <v>240</v>
      </c>
      <c r="C117" s="1273"/>
      <c r="D117" s="1157"/>
      <c r="E117" s="446" t="s">
        <v>604</v>
      </c>
      <c r="F117" s="1277"/>
      <c r="G117" s="1277"/>
      <c r="H117" s="1277"/>
      <c r="I117" s="1277"/>
    </row>
    <row r="118" spans="2:9" s="13" customFormat="1">
      <c r="B118" s="13" t="s">
        <v>160</v>
      </c>
      <c r="C118" s="13" t="s">
        <v>161</v>
      </c>
      <c r="D118" s="13" t="s">
        <v>162</v>
      </c>
      <c r="E118" s="447" t="s">
        <v>163</v>
      </c>
      <c r="F118" s="13" t="s">
        <v>164</v>
      </c>
      <c r="G118" s="13" t="s">
        <v>231</v>
      </c>
      <c r="H118" s="13" t="s">
        <v>232</v>
      </c>
      <c r="I118" s="13" t="s">
        <v>233</v>
      </c>
    </row>
    <row r="119" spans="2:9" s="1158" customFormat="1" ht="25.5">
      <c r="B119" s="844" t="s">
        <v>499</v>
      </c>
      <c r="C119" s="845"/>
      <c r="D119" s="846"/>
      <c r="E119" s="846"/>
      <c r="F119" s="847"/>
      <c r="G119" s="846"/>
      <c r="H119" s="846"/>
      <c r="I119" s="848"/>
    </row>
    <row r="120" spans="2:9" s="40" customFormat="1" ht="12.75" customHeight="1">
      <c r="B120" s="824"/>
      <c r="C120" s="855" t="s">
        <v>478</v>
      </c>
      <c r="D120" s="850">
        <v>831</v>
      </c>
      <c r="E120" s="850"/>
      <c r="F120" s="851"/>
      <c r="G120" s="852">
        <v>9.0399999999999994E-2</v>
      </c>
      <c r="H120" s="852">
        <v>8.6099999999999996E-2</v>
      </c>
      <c r="I120" s="851">
        <v>5.9700000000000003E-2</v>
      </c>
    </row>
    <row r="121" spans="2:9" s="40" customFormat="1" ht="12.75" customHeight="1">
      <c r="B121" s="291"/>
      <c r="C121" s="854" t="s">
        <v>479</v>
      </c>
      <c r="D121" s="850">
        <v>831</v>
      </c>
      <c r="E121" s="850"/>
      <c r="F121" s="851"/>
      <c r="G121" s="852">
        <v>9.0399999999999994E-2</v>
      </c>
      <c r="H121" s="852">
        <v>8.6099999999999996E-2</v>
      </c>
      <c r="I121" s="851">
        <v>5.9700000000000003E-2</v>
      </c>
    </row>
    <row r="122" spans="2:9" s="40" customFormat="1" ht="12.75" customHeight="1">
      <c r="B122" s="291"/>
      <c r="C122" s="854" t="s">
        <v>480</v>
      </c>
      <c r="D122" s="850"/>
      <c r="E122" s="850"/>
      <c r="F122" s="851"/>
      <c r="G122" s="852"/>
      <c r="H122" s="852"/>
      <c r="I122" s="851"/>
    </row>
    <row r="123" spans="2:9" s="40" customFormat="1" ht="12.75" customHeight="1">
      <c r="B123" s="291"/>
      <c r="C123" s="855" t="s">
        <v>481</v>
      </c>
      <c r="D123" s="850">
        <v>992</v>
      </c>
      <c r="E123" s="850"/>
      <c r="F123" s="851"/>
      <c r="G123" s="852">
        <v>0.1583</v>
      </c>
      <c r="H123" s="852">
        <v>0.1583</v>
      </c>
      <c r="I123" s="851">
        <v>9.1399999999999995E-2</v>
      </c>
    </row>
    <row r="124" spans="2:9" s="40" customFormat="1" ht="12.75" customHeight="1">
      <c r="B124" s="291"/>
      <c r="C124" s="855" t="s">
        <v>482</v>
      </c>
      <c r="D124" s="850">
        <v>3488</v>
      </c>
      <c r="E124" s="850">
        <v>3</v>
      </c>
      <c r="F124" s="851">
        <v>8.5999999999999993E-2</v>
      </c>
      <c r="G124" s="852">
        <v>0.32040000000000002</v>
      </c>
      <c r="H124" s="852">
        <v>0.33229999999999998</v>
      </c>
      <c r="I124" s="851">
        <v>4.5600000000000002E-2</v>
      </c>
    </row>
    <row r="125" spans="2:9" s="40" customFormat="1" ht="12.75" customHeight="1">
      <c r="B125" s="291"/>
      <c r="C125" s="855" t="s">
        <v>483</v>
      </c>
      <c r="D125" s="850">
        <v>842</v>
      </c>
      <c r="E125" s="850">
        <v>1</v>
      </c>
      <c r="F125" s="851">
        <v>0.1188</v>
      </c>
      <c r="G125" s="852">
        <v>0.63939999999999997</v>
      </c>
      <c r="H125" s="852">
        <v>0.625</v>
      </c>
      <c r="I125" s="851">
        <v>8.6999999999999994E-2</v>
      </c>
    </row>
    <row r="126" spans="2:9" s="40" customFormat="1" ht="12.75" customHeight="1">
      <c r="B126" s="291"/>
      <c r="C126" s="855" t="s">
        <v>484</v>
      </c>
      <c r="D126" s="850">
        <v>6474</v>
      </c>
      <c r="E126" s="850">
        <v>12</v>
      </c>
      <c r="F126" s="851">
        <v>0.18540000000000001</v>
      </c>
      <c r="G126" s="852">
        <v>1.2991999999999999</v>
      </c>
      <c r="H126" s="852">
        <v>1.2978000000000001</v>
      </c>
      <c r="I126" s="851">
        <v>0.32769999999999999</v>
      </c>
    </row>
    <row r="127" spans="2:9" s="40" customFormat="1" ht="12.75" customHeight="1">
      <c r="B127" s="291"/>
      <c r="C127" s="854" t="s">
        <v>485</v>
      </c>
      <c r="D127" s="850">
        <v>5838</v>
      </c>
      <c r="E127" s="850">
        <v>11</v>
      </c>
      <c r="F127" s="851">
        <v>0.18840000000000001</v>
      </c>
      <c r="G127" s="852">
        <v>1.1242000000000001</v>
      </c>
      <c r="H127" s="852">
        <v>1.2004999999999999</v>
      </c>
      <c r="I127" s="851">
        <v>0.2001</v>
      </c>
    </row>
    <row r="128" spans="2:9" s="40" customFormat="1" ht="12.75" customHeight="1">
      <c r="B128" s="291"/>
      <c r="C128" s="854" t="s">
        <v>486</v>
      </c>
      <c r="D128" s="850">
        <v>636</v>
      </c>
      <c r="E128" s="850">
        <v>1</v>
      </c>
      <c r="F128" s="851">
        <v>0.15720000000000001</v>
      </c>
      <c r="G128" s="852">
        <v>2.2519999999999998</v>
      </c>
      <c r="H128" s="852">
        <v>2.1905000000000001</v>
      </c>
      <c r="I128" s="851">
        <v>1.2156</v>
      </c>
    </row>
    <row r="129" spans="2:9" s="40" customFormat="1" ht="12.75" customHeight="1">
      <c r="B129" s="291"/>
      <c r="C129" s="855" t="s">
        <v>487</v>
      </c>
      <c r="D129" s="850">
        <v>1006</v>
      </c>
      <c r="E129" s="850">
        <v>9</v>
      </c>
      <c r="F129" s="851">
        <v>0.89459999999999995</v>
      </c>
      <c r="G129" s="852">
        <v>4.6847000000000003</v>
      </c>
      <c r="H129" s="852">
        <v>4.9566999999999997</v>
      </c>
      <c r="I129" s="851">
        <v>1.623</v>
      </c>
    </row>
    <row r="130" spans="2:9" s="40" customFormat="1" ht="12.75" customHeight="1">
      <c r="B130" s="291"/>
      <c r="C130" s="854" t="s">
        <v>488</v>
      </c>
      <c r="D130" s="850">
        <v>715</v>
      </c>
      <c r="E130" s="850">
        <v>6</v>
      </c>
      <c r="F130" s="851">
        <v>0.83919999999999995</v>
      </c>
      <c r="G130" s="852">
        <v>4.0532000000000004</v>
      </c>
      <c r="H130" s="852">
        <v>3.8828</v>
      </c>
      <c r="I130" s="851">
        <v>1.5076000000000001</v>
      </c>
    </row>
    <row r="131" spans="2:9" s="40" customFormat="1" ht="12.75" customHeight="1">
      <c r="B131" s="291"/>
      <c r="C131" s="854" t="s">
        <v>489</v>
      </c>
      <c r="D131" s="850">
        <v>291</v>
      </c>
      <c r="E131" s="850">
        <v>3</v>
      </c>
      <c r="F131" s="851">
        <v>1.0308999999999999</v>
      </c>
      <c r="G131" s="852">
        <v>7.4911000000000003</v>
      </c>
      <c r="H131" s="852">
        <v>7.5953999999999997</v>
      </c>
      <c r="I131" s="851">
        <v>1.8391999999999999</v>
      </c>
    </row>
    <row r="132" spans="2:9" s="40" customFormat="1" ht="12.75" customHeight="1">
      <c r="B132" s="291"/>
      <c r="C132" s="855" t="s">
        <v>490</v>
      </c>
      <c r="D132" s="850">
        <v>135</v>
      </c>
      <c r="E132" s="850">
        <v>8</v>
      </c>
      <c r="F132" s="851">
        <v>5.9259000000000004</v>
      </c>
      <c r="G132" s="852">
        <v>20.045100000000001</v>
      </c>
      <c r="H132" s="852">
        <v>24.586300000000001</v>
      </c>
      <c r="I132" s="851">
        <v>6.6039000000000003</v>
      </c>
    </row>
    <row r="133" spans="2:9" s="40" customFormat="1" ht="12.75" customHeight="1">
      <c r="B133" s="291"/>
      <c r="C133" s="854" t="s">
        <v>491</v>
      </c>
      <c r="D133" s="850">
        <v>89</v>
      </c>
      <c r="E133" s="850">
        <v>6</v>
      </c>
      <c r="F133" s="851">
        <v>6.7416</v>
      </c>
      <c r="G133" s="852">
        <v>13.245799999999999</v>
      </c>
      <c r="H133" s="852">
        <v>13.243399999999999</v>
      </c>
      <c r="I133" s="851">
        <v>5.3516000000000004</v>
      </c>
    </row>
    <row r="134" spans="2:9" s="40" customFormat="1" ht="12.75" customHeight="1">
      <c r="B134" s="291"/>
      <c r="C134" s="854" t="s">
        <v>492</v>
      </c>
      <c r="D134" s="850">
        <v>11</v>
      </c>
      <c r="E134" s="850">
        <v>1</v>
      </c>
      <c r="F134" s="851">
        <v>9.0908999999999995</v>
      </c>
      <c r="G134" s="852">
        <v>28.139399999999998</v>
      </c>
      <c r="H134" s="852">
        <v>28.139399999999998</v>
      </c>
      <c r="I134" s="851">
        <v>9.1426999999999996</v>
      </c>
    </row>
    <row r="135" spans="2:9" s="40" customFormat="1" ht="12.75" customHeight="1">
      <c r="B135" s="291"/>
      <c r="C135" s="854" t="s">
        <v>493</v>
      </c>
      <c r="D135" s="850">
        <v>35</v>
      </c>
      <c r="E135" s="850">
        <v>1</v>
      </c>
      <c r="F135" s="851">
        <v>2.8571</v>
      </c>
      <c r="G135" s="852">
        <v>49.944200000000002</v>
      </c>
      <c r="H135" s="852">
        <v>52.312800000000003</v>
      </c>
      <c r="I135" s="851">
        <v>8.4343000000000004</v>
      </c>
    </row>
    <row r="136" spans="2:9" s="40" customFormat="1" ht="12.75" customHeight="1">
      <c r="B136" s="285"/>
      <c r="C136" s="855" t="s">
        <v>494</v>
      </c>
      <c r="D136" s="850">
        <v>88</v>
      </c>
      <c r="E136" s="850"/>
      <c r="F136" s="851"/>
      <c r="G136" s="852">
        <v>100</v>
      </c>
      <c r="H136" s="852">
        <v>100</v>
      </c>
      <c r="I136" s="851"/>
    </row>
    <row r="137" spans="2:9" s="40" customFormat="1">
      <c r="D137" s="448"/>
      <c r="E137" s="448"/>
      <c r="F137" s="449"/>
      <c r="G137" s="448"/>
      <c r="H137" s="448"/>
      <c r="I137" s="448"/>
    </row>
    <row r="138" spans="2:9" s="217" customFormat="1" ht="26.1" customHeight="1">
      <c r="B138" s="843" t="s">
        <v>417</v>
      </c>
      <c r="C138" s="1272" t="s">
        <v>598</v>
      </c>
      <c r="D138" s="1274" t="s">
        <v>599</v>
      </c>
      <c r="E138" s="1275"/>
      <c r="F138" s="1276" t="s">
        <v>600</v>
      </c>
      <c r="G138" s="1276" t="s">
        <v>601</v>
      </c>
      <c r="H138" s="1276" t="s">
        <v>602</v>
      </c>
      <c r="I138" s="1276" t="s">
        <v>603</v>
      </c>
    </row>
    <row r="139" spans="2:9" s="13" customFormat="1" ht="51" customHeight="1">
      <c r="B139" s="445" t="s">
        <v>240</v>
      </c>
      <c r="C139" s="1273"/>
      <c r="D139" s="1157"/>
      <c r="E139" s="446" t="s">
        <v>604</v>
      </c>
      <c r="F139" s="1277"/>
      <c r="G139" s="1277"/>
      <c r="H139" s="1277"/>
      <c r="I139" s="1277"/>
    </row>
    <row r="140" spans="2:9" s="13" customFormat="1">
      <c r="B140" s="13" t="s">
        <v>160</v>
      </c>
      <c r="C140" s="13" t="s">
        <v>161</v>
      </c>
      <c r="D140" s="13" t="s">
        <v>162</v>
      </c>
      <c r="E140" s="447" t="s">
        <v>163</v>
      </c>
      <c r="F140" s="13" t="s">
        <v>164</v>
      </c>
      <c r="G140" s="13" t="s">
        <v>231</v>
      </c>
      <c r="H140" s="13" t="s">
        <v>232</v>
      </c>
      <c r="I140" s="13" t="s">
        <v>233</v>
      </c>
    </row>
    <row r="141" spans="2:9" s="1158" customFormat="1">
      <c r="B141" s="844" t="s">
        <v>500</v>
      </c>
      <c r="C141" s="845"/>
      <c r="D141" s="846"/>
      <c r="E141" s="846"/>
      <c r="F141" s="847"/>
      <c r="G141" s="846"/>
      <c r="H141" s="846"/>
      <c r="I141" s="848"/>
    </row>
    <row r="142" spans="2:9" s="40" customFormat="1" ht="12.75" customHeight="1">
      <c r="B142" s="824"/>
      <c r="C142" s="855" t="s">
        <v>478</v>
      </c>
      <c r="D142" s="850">
        <v>974088</v>
      </c>
      <c r="E142" s="850">
        <v>2114</v>
      </c>
      <c r="F142" s="851">
        <v>0.217</v>
      </c>
      <c r="G142" s="852">
        <v>6.0100000000000001E-2</v>
      </c>
      <c r="H142" s="852">
        <v>5.5899999999999998E-2</v>
      </c>
      <c r="I142" s="851">
        <v>0.1328</v>
      </c>
    </row>
    <row r="143" spans="2:9" s="40" customFormat="1" ht="12.75" customHeight="1">
      <c r="B143" s="291"/>
      <c r="C143" s="854" t="s">
        <v>479</v>
      </c>
      <c r="D143" s="850">
        <v>636186</v>
      </c>
      <c r="E143" s="850">
        <v>1401</v>
      </c>
      <c r="F143" s="851">
        <v>0.22020000000000001</v>
      </c>
      <c r="G143" s="852">
        <v>3.1899999999999998E-2</v>
      </c>
      <c r="H143" s="852">
        <v>3.1899999999999998E-2</v>
      </c>
      <c r="I143" s="851">
        <v>0.13</v>
      </c>
    </row>
    <row r="144" spans="2:9" s="40" customFormat="1" ht="12.75" customHeight="1">
      <c r="B144" s="291"/>
      <c r="C144" s="854" t="s">
        <v>480</v>
      </c>
      <c r="D144" s="850">
        <v>337902</v>
      </c>
      <c r="E144" s="850">
        <v>713</v>
      </c>
      <c r="F144" s="851">
        <v>0.21099999999999999</v>
      </c>
      <c r="G144" s="852">
        <v>0.10249999999999999</v>
      </c>
      <c r="H144" s="852">
        <v>0.10100000000000001</v>
      </c>
      <c r="I144" s="851">
        <v>0.1346</v>
      </c>
    </row>
    <row r="145" spans="2:9" s="40" customFormat="1" ht="12.75" customHeight="1">
      <c r="B145" s="291"/>
      <c r="C145" s="855" t="s">
        <v>481</v>
      </c>
      <c r="D145" s="850">
        <v>81895</v>
      </c>
      <c r="E145" s="850">
        <v>335</v>
      </c>
      <c r="F145" s="851">
        <v>0.40910000000000002</v>
      </c>
      <c r="G145" s="852">
        <v>0.17369999999999999</v>
      </c>
      <c r="H145" s="852">
        <v>0.17860000000000001</v>
      </c>
      <c r="I145" s="851">
        <v>0.22140000000000001</v>
      </c>
    </row>
    <row r="146" spans="2:9" s="40" customFormat="1" ht="12.75" customHeight="1">
      <c r="B146" s="291"/>
      <c r="C146" s="855" t="s">
        <v>482</v>
      </c>
      <c r="D146" s="850">
        <v>37706</v>
      </c>
      <c r="E146" s="850">
        <v>63</v>
      </c>
      <c r="F146" s="851">
        <v>0.1671</v>
      </c>
      <c r="G146" s="852">
        <v>0.33339999999999997</v>
      </c>
      <c r="H146" s="852">
        <v>0.33329999999999999</v>
      </c>
      <c r="I146" s="851">
        <v>0.30359999999999998</v>
      </c>
    </row>
    <row r="147" spans="2:9" s="40" customFormat="1" ht="12.75" customHeight="1">
      <c r="B147" s="291"/>
      <c r="C147" s="855" t="s">
        <v>483</v>
      </c>
      <c r="D147" s="850">
        <v>265988</v>
      </c>
      <c r="E147" s="850">
        <v>2927</v>
      </c>
      <c r="F147" s="851">
        <v>1.1004</v>
      </c>
      <c r="G147" s="852">
        <v>0.68069999999999997</v>
      </c>
      <c r="H147" s="852">
        <v>0.69089999999999996</v>
      </c>
      <c r="I147" s="851">
        <v>0.98680000000000001</v>
      </c>
    </row>
    <row r="148" spans="2:9" s="40" customFormat="1" ht="12.75" customHeight="1">
      <c r="B148" s="291"/>
      <c r="C148" s="855" t="s">
        <v>484</v>
      </c>
      <c r="D148" s="850">
        <v>269740</v>
      </c>
      <c r="E148" s="850">
        <v>532</v>
      </c>
      <c r="F148" s="851">
        <v>0.19719999999999999</v>
      </c>
      <c r="G148" s="852">
        <v>1.2709999999999999</v>
      </c>
      <c r="H148" s="852">
        <v>1.3633999999999999</v>
      </c>
      <c r="I148" s="851">
        <v>0.29099999999999998</v>
      </c>
    </row>
    <row r="149" spans="2:9" s="40" customFormat="1" ht="12.75" customHeight="1">
      <c r="B149" s="291"/>
      <c r="C149" s="854" t="s">
        <v>485</v>
      </c>
      <c r="D149" s="850">
        <v>214052</v>
      </c>
      <c r="E149" s="850">
        <v>434</v>
      </c>
      <c r="F149" s="851">
        <v>0.20280000000000001</v>
      </c>
      <c r="G149" s="852">
        <v>1.2093</v>
      </c>
      <c r="H149" s="852">
        <v>1.1977</v>
      </c>
      <c r="I149" s="851">
        <v>0.27429999999999999</v>
      </c>
    </row>
    <row r="150" spans="2:9" s="40" customFormat="1" ht="12.75" customHeight="1">
      <c r="B150" s="291"/>
      <c r="C150" s="854" t="s">
        <v>486</v>
      </c>
      <c r="D150" s="850">
        <v>55688</v>
      </c>
      <c r="E150" s="850">
        <v>98</v>
      </c>
      <c r="F150" s="851">
        <v>0.17599999999999999</v>
      </c>
      <c r="G150" s="852">
        <v>2</v>
      </c>
      <c r="H150" s="852">
        <v>2</v>
      </c>
      <c r="I150" s="851">
        <v>0.3427</v>
      </c>
    </row>
    <row r="151" spans="2:9" s="40" customFormat="1" ht="12.75" customHeight="1">
      <c r="B151" s="291"/>
      <c r="C151" s="855" t="s">
        <v>487</v>
      </c>
      <c r="D151" s="850">
        <v>92589</v>
      </c>
      <c r="E151" s="850">
        <v>2151</v>
      </c>
      <c r="F151" s="851">
        <v>2.3231999999999999</v>
      </c>
      <c r="G151" s="852">
        <v>3.8652000000000002</v>
      </c>
      <c r="H151" s="852">
        <v>4.4154999999999998</v>
      </c>
      <c r="I151" s="851">
        <v>3.0373999999999999</v>
      </c>
    </row>
    <row r="152" spans="2:9" s="40" customFormat="1" ht="12.75" customHeight="1">
      <c r="B152" s="291"/>
      <c r="C152" s="854" t="s">
        <v>488</v>
      </c>
      <c r="D152" s="850">
        <v>53393</v>
      </c>
      <c r="E152" s="850">
        <v>608</v>
      </c>
      <c r="F152" s="851">
        <v>1.1387</v>
      </c>
      <c r="G152" s="852">
        <v>2.6778</v>
      </c>
      <c r="H152" s="852">
        <v>2.8353000000000002</v>
      </c>
      <c r="I152" s="851">
        <v>1.3803000000000001</v>
      </c>
    </row>
    <row r="153" spans="2:9" s="40" customFormat="1" ht="12.75" customHeight="1">
      <c r="B153" s="291"/>
      <c r="C153" s="854" t="s">
        <v>489</v>
      </c>
      <c r="D153" s="850">
        <v>39196</v>
      </c>
      <c r="E153" s="850">
        <v>1543</v>
      </c>
      <c r="F153" s="851">
        <v>3.9365999999999999</v>
      </c>
      <c r="G153" s="852">
        <v>6.8186</v>
      </c>
      <c r="H153" s="852">
        <v>6.5681000000000003</v>
      </c>
      <c r="I153" s="851">
        <v>5.5350999999999999</v>
      </c>
    </row>
    <row r="154" spans="2:9" s="40" customFormat="1" ht="12.75" customHeight="1">
      <c r="B154" s="291"/>
      <c r="C154" s="855" t="s">
        <v>490</v>
      </c>
      <c r="D154" s="850">
        <v>59304</v>
      </c>
      <c r="E154" s="850">
        <v>2330</v>
      </c>
      <c r="F154" s="851">
        <v>3.9289000000000001</v>
      </c>
      <c r="G154" s="852">
        <v>23.236899999999999</v>
      </c>
      <c r="H154" s="852">
        <v>41.916899999999998</v>
      </c>
      <c r="I154" s="851">
        <v>6.2119999999999997</v>
      </c>
    </row>
    <row r="155" spans="2:9" s="40" customFormat="1" ht="12.75" customHeight="1">
      <c r="B155" s="291"/>
      <c r="C155" s="854" t="s">
        <v>491</v>
      </c>
      <c r="D155" s="850">
        <v>10376</v>
      </c>
      <c r="E155" s="850">
        <v>1071</v>
      </c>
      <c r="F155" s="851">
        <v>10.321899999999999</v>
      </c>
      <c r="G155" s="852">
        <v>15.4872</v>
      </c>
      <c r="H155" s="852">
        <v>16.102499999999999</v>
      </c>
      <c r="I155" s="851">
        <v>12.6226</v>
      </c>
    </row>
    <row r="156" spans="2:9" s="40" customFormat="1" ht="12.75" customHeight="1">
      <c r="B156" s="291"/>
      <c r="C156" s="854" t="s">
        <v>492</v>
      </c>
      <c r="D156" s="850">
        <v>3796</v>
      </c>
      <c r="E156" s="850">
        <v>536</v>
      </c>
      <c r="F156" s="851">
        <v>14.120100000000001</v>
      </c>
      <c r="G156" s="852">
        <v>27.3142</v>
      </c>
      <c r="H156" s="852">
        <v>25.0246</v>
      </c>
      <c r="I156" s="851">
        <v>14.7806</v>
      </c>
    </row>
    <row r="157" spans="2:9" s="40" customFormat="1" ht="12.75" customHeight="1">
      <c r="B157" s="291"/>
      <c r="C157" s="854" t="s">
        <v>493</v>
      </c>
      <c r="D157" s="850">
        <v>45132</v>
      </c>
      <c r="E157" s="850">
        <v>723</v>
      </c>
      <c r="F157" s="851">
        <v>1.6020000000000001</v>
      </c>
      <c r="G157" s="852">
        <v>39.945099999999996</v>
      </c>
      <c r="H157" s="852">
        <v>49.272500000000001</v>
      </c>
      <c r="I157" s="851">
        <v>3.0181</v>
      </c>
    </row>
    <row r="158" spans="2:9" s="40" customFormat="1" ht="12.75" customHeight="1">
      <c r="B158" s="285"/>
      <c r="C158" s="855" t="s">
        <v>494</v>
      </c>
      <c r="D158" s="850">
        <v>18840</v>
      </c>
      <c r="E158" s="850"/>
      <c r="F158" s="851"/>
      <c r="G158" s="852">
        <v>100</v>
      </c>
      <c r="H158" s="852">
        <v>100</v>
      </c>
      <c r="I158" s="851"/>
    </row>
    <row r="159" spans="2:9" s="40" customFormat="1">
      <c r="D159" s="448"/>
      <c r="E159" s="448"/>
      <c r="F159" s="449"/>
      <c r="G159" s="448"/>
      <c r="H159" s="448"/>
      <c r="I159" s="448"/>
    </row>
    <row r="160" spans="2:9" s="217" customFormat="1" ht="26.1" customHeight="1">
      <c r="B160" s="843" t="s">
        <v>417</v>
      </c>
      <c r="C160" s="1272" t="s">
        <v>598</v>
      </c>
      <c r="D160" s="1274" t="s">
        <v>599</v>
      </c>
      <c r="E160" s="1275"/>
      <c r="F160" s="1276" t="s">
        <v>600</v>
      </c>
      <c r="G160" s="1276" t="s">
        <v>601</v>
      </c>
      <c r="H160" s="1276" t="s">
        <v>602</v>
      </c>
      <c r="I160" s="1276" t="s">
        <v>603</v>
      </c>
    </row>
    <row r="161" spans="2:9" s="13" customFormat="1" ht="51" customHeight="1">
      <c r="B161" s="445" t="s">
        <v>240</v>
      </c>
      <c r="C161" s="1273"/>
      <c r="D161" s="1157"/>
      <c r="E161" s="446" t="s">
        <v>604</v>
      </c>
      <c r="F161" s="1277"/>
      <c r="G161" s="1277"/>
      <c r="H161" s="1277"/>
      <c r="I161" s="1277"/>
    </row>
    <row r="162" spans="2:9" s="13" customFormat="1">
      <c r="B162" s="13" t="s">
        <v>160</v>
      </c>
      <c r="C162" s="13" t="s">
        <v>161</v>
      </c>
      <c r="D162" s="13" t="s">
        <v>162</v>
      </c>
      <c r="E162" s="447" t="s">
        <v>163</v>
      </c>
      <c r="F162" s="13" t="s">
        <v>164</v>
      </c>
      <c r="G162" s="13" t="s">
        <v>231</v>
      </c>
      <c r="H162" s="13" t="s">
        <v>232</v>
      </c>
      <c r="I162" s="13" t="s">
        <v>233</v>
      </c>
    </row>
    <row r="163" spans="2:9" s="1158" customFormat="1">
      <c r="B163" s="844" t="s">
        <v>501</v>
      </c>
      <c r="C163" s="845"/>
      <c r="D163" s="846"/>
      <c r="E163" s="846"/>
      <c r="F163" s="847"/>
      <c r="G163" s="846"/>
      <c r="H163" s="846"/>
      <c r="I163" s="848"/>
    </row>
    <row r="164" spans="2:9" s="40" customFormat="1" ht="12.75" customHeight="1">
      <c r="B164" s="824"/>
      <c r="C164" s="855" t="s">
        <v>478</v>
      </c>
      <c r="D164" s="850">
        <v>8962</v>
      </c>
      <c r="E164" s="850">
        <v>4</v>
      </c>
      <c r="F164" s="851">
        <v>4.4600000000000001E-2</v>
      </c>
      <c r="G164" s="852">
        <v>5.5599999999999997E-2</v>
      </c>
      <c r="H164" s="852">
        <v>5.5500000000000001E-2</v>
      </c>
      <c r="I164" s="851">
        <v>7.9299999999999995E-2</v>
      </c>
    </row>
    <row r="165" spans="2:9" s="40" customFormat="1" ht="12.75" customHeight="1">
      <c r="B165" s="291"/>
      <c r="C165" s="854" t="s">
        <v>479</v>
      </c>
      <c r="D165" s="850">
        <v>8915</v>
      </c>
      <c r="E165" s="850">
        <v>4</v>
      </c>
      <c r="F165" s="851">
        <v>4.4900000000000002E-2</v>
      </c>
      <c r="G165" s="852">
        <v>5.4800000000000001E-2</v>
      </c>
      <c r="H165" s="852">
        <v>5.5100000000000003E-2</v>
      </c>
      <c r="I165" s="851">
        <v>7.7700000000000005E-2</v>
      </c>
    </row>
    <row r="166" spans="2:9" s="40" customFormat="1" ht="12.75" customHeight="1">
      <c r="B166" s="291"/>
      <c r="C166" s="854" t="s">
        <v>480</v>
      </c>
      <c r="D166" s="850">
        <v>47</v>
      </c>
      <c r="E166" s="850"/>
      <c r="F166" s="851"/>
      <c r="G166" s="852">
        <v>0.12759999999999999</v>
      </c>
      <c r="H166" s="852">
        <v>0.12759999999999999</v>
      </c>
      <c r="I166" s="851">
        <v>0.29409999999999997</v>
      </c>
    </row>
    <row r="167" spans="2:9" s="40" customFormat="1" ht="12.75" customHeight="1">
      <c r="B167" s="291"/>
      <c r="C167" s="855" t="s">
        <v>481</v>
      </c>
      <c r="D167" s="850">
        <v>633</v>
      </c>
      <c r="E167" s="850">
        <v>2</v>
      </c>
      <c r="F167" s="851">
        <v>0.316</v>
      </c>
      <c r="G167" s="852">
        <v>0.15210000000000001</v>
      </c>
      <c r="H167" s="852">
        <v>0.15210000000000001</v>
      </c>
      <c r="I167" s="851">
        <v>0.31759999999999999</v>
      </c>
    </row>
    <row r="168" spans="2:9" s="40" customFormat="1" ht="12.75" customHeight="1">
      <c r="B168" s="291"/>
      <c r="C168" s="855" t="s">
        <v>482</v>
      </c>
      <c r="D168" s="850">
        <v>17103</v>
      </c>
      <c r="E168" s="850">
        <v>30</v>
      </c>
      <c r="F168" s="851">
        <v>0.1754</v>
      </c>
      <c r="G168" s="852">
        <v>0.31609999999999999</v>
      </c>
      <c r="H168" s="852">
        <v>0.32390000000000002</v>
      </c>
      <c r="I168" s="851">
        <v>0.19339999999999999</v>
      </c>
    </row>
    <row r="169" spans="2:9" s="40" customFormat="1" ht="12.75" customHeight="1">
      <c r="B169" s="291"/>
      <c r="C169" s="855" t="s">
        <v>483</v>
      </c>
      <c r="D169" s="850">
        <v>21386</v>
      </c>
      <c r="E169" s="850">
        <v>68</v>
      </c>
      <c r="F169" s="851">
        <v>0.318</v>
      </c>
      <c r="G169" s="852">
        <v>0.57689999999999997</v>
      </c>
      <c r="H169" s="852">
        <v>0.55779999999999996</v>
      </c>
      <c r="I169" s="851">
        <v>0.21629999999999999</v>
      </c>
    </row>
    <row r="170" spans="2:9" s="40" customFormat="1" ht="12.75" customHeight="1">
      <c r="B170" s="291"/>
      <c r="C170" s="855" t="s">
        <v>484</v>
      </c>
      <c r="D170" s="850">
        <v>441926</v>
      </c>
      <c r="E170" s="850">
        <v>167</v>
      </c>
      <c r="F170" s="851">
        <v>3.78E-2</v>
      </c>
      <c r="G170" s="852">
        <v>1.4456</v>
      </c>
      <c r="H170" s="852">
        <v>1.3762000000000001</v>
      </c>
      <c r="I170" s="851">
        <v>7.51E-2</v>
      </c>
    </row>
    <row r="171" spans="2:9" s="40" customFormat="1" ht="12.75" customHeight="1">
      <c r="B171" s="291"/>
      <c r="C171" s="854" t="s">
        <v>485</v>
      </c>
      <c r="D171" s="850">
        <v>427377</v>
      </c>
      <c r="E171" s="850">
        <v>60</v>
      </c>
      <c r="F171" s="851">
        <v>1.4E-2</v>
      </c>
      <c r="G171" s="852">
        <v>1.1677</v>
      </c>
      <c r="H171" s="852">
        <v>1.3545</v>
      </c>
      <c r="I171" s="851">
        <v>3.9300000000000002E-2</v>
      </c>
    </row>
    <row r="172" spans="2:9" s="40" customFormat="1" ht="12.75" customHeight="1">
      <c r="B172" s="291"/>
      <c r="C172" s="854" t="s">
        <v>486</v>
      </c>
      <c r="D172" s="850">
        <v>14549</v>
      </c>
      <c r="E172" s="850">
        <v>107</v>
      </c>
      <c r="F172" s="851">
        <v>0.73540000000000005</v>
      </c>
      <c r="G172" s="852">
        <v>2.1051000000000002</v>
      </c>
      <c r="H172" s="852">
        <v>2.0127999999999999</v>
      </c>
      <c r="I172" s="851">
        <v>0.60499999999999998</v>
      </c>
    </row>
    <row r="173" spans="2:9" s="40" customFormat="1" ht="12.75" customHeight="1">
      <c r="B173" s="291"/>
      <c r="C173" s="855" t="s">
        <v>487</v>
      </c>
      <c r="D173" s="850">
        <v>20276</v>
      </c>
      <c r="E173" s="850">
        <v>232</v>
      </c>
      <c r="F173" s="851">
        <v>1.1442000000000001</v>
      </c>
      <c r="G173" s="852">
        <v>5.2923</v>
      </c>
      <c r="H173" s="852">
        <v>6.4128999999999996</v>
      </c>
      <c r="I173" s="851">
        <v>0.96779999999999999</v>
      </c>
    </row>
    <row r="174" spans="2:9" s="40" customFormat="1" ht="12.75" customHeight="1">
      <c r="B174" s="291"/>
      <c r="C174" s="854" t="s">
        <v>488</v>
      </c>
      <c r="D174" s="850">
        <v>8290</v>
      </c>
      <c r="E174" s="850">
        <v>84</v>
      </c>
      <c r="F174" s="851">
        <v>1.0133000000000001</v>
      </c>
      <c r="G174" s="852">
        <v>4.0502000000000002</v>
      </c>
      <c r="H174" s="852">
        <v>4.3491</v>
      </c>
      <c r="I174" s="851">
        <v>1.1364000000000001</v>
      </c>
    </row>
    <row r="175" spans="2:9" s="40" customFormat="1" ht="12.75" customHeight="1">
      <c r="B175" s="291"/>
      <c r="C175" s="854" t="s">
        <v>489</v>
      </c>
      <c r="D175" s="850">
        <v>11986</v>
      </c>
      <c r="E175" s="850">
        <v>148</v>
      </c>
      <c r="F175" s="851">
        <v>1.2347999999999999</v>
      </c>
      <c r="G175" s="852">
        <v>7.8394000000000004</v>
      </c>
      <c r="H175" s="852">
        <v>7.8403</v>
      </c>
      <c r="I175" s="851">
        <v>0.87790000000000001</v>
      </c>
    </row>
    <row r="176" spans="2:9" s="40" customFormat="1" ht="12.75" customHeight="1">
      <c r="B176" s="291"/>
      <c r="C176" s="855" t="s">
        <v>490</v>
      </c>
      <c r="D176" s="850">
        <v>9238</v>
      </c>
      <c r="E176" s="850">
        <v>272</v>
      </c>
      <c r="F176" s="851">
        <v>2.9443999999999999</v>
      </c>
      <c r="G176" s="852">
        <v>26.9682</v>
      </c>
      <c r="H176" s="852">
        <v>41.735700000000001</v>
      </c>
      <c r="I176" s="851">
        <v>3.0310999999999999</v>
      </c>
    </row>
    <row r="177" spans="2:9" s="40" customFormat="1" ht="12.75" customHeight="1">
      <c r="B177" s="291"/>
      <c r="C177" s="854" t="s">
        <v>491</v>
      </c>
      <c r="D177" s="850">
        <v>667</v>
      </c>
      <c r="E177" s="850">
        <v>35</v>
      </c>
      <c r="F177" s="851">
        <v>5.2473999999999998</v>
      </c>
      <c r="G177" s="852">
        <v>13.4434</v>
      </c>
      <c r="H177" s="852">
        <v>14.241099999999999</v>
      </c>
      <c r="I177" s="851">
        <v>7.7847999999999997</v>
      </c>
    </row>
    <row r="178" spans="2:9" s="40" customFormat="1" ht="12.75" customHeight="1">
      <c r="B178" s="291"/>
      <c r="C178" s="854" t="s">
        <v>492</v>
      </c>
      <c r="D178" s="850">
        <v>991</v>
      </c>
      <c r="E178" s="850">
        <v>45</v>
      </c>
      <c r="F178" s="851">
        <v>4.5408999999999997</v>
      </c>
      <c r="G178" s="852">
        <v>23.670400000000001</v>
      </c>
      <c r="H178" s="852">
        <v>21.234400000000001</v>
      </c>
      <c r="I178" s="851">
        <v>5.1433999999999997</v>
      </c>
    </row>
    <row r="179" spans="2:9" s="40" customFormat="1" ht="12.75" customHeight="1">
      <c r="B179" s="291"/>
      <c r="C179" s="854" t="s">
        <v>493</v>
      </c>
      <c r="D179" s="850">
        <v>7580</v>
      </c>
      <c r="E179" s="850">
        <v>192</v>
      </c>
      <c r="F179" s="851">
        <v>2.5329999999999999</v>
      </c>
      <c r="G179" s="852">
        <v>47.714599999999997</v>
      </c>
      <c r="H179" s="852">
        <v>46.8354</v>
      </c>
      <c r="I179" s="851">
        <v>2.1993999999999998</v>
      </c>
    </row>
    <row r="180" spans="2:9" s="40" customFormat="1" ht="12.75" customHeight="1">
      <c r="B180" s="285"/>
      <c r="C180" s="855" t="s">
        <v>494</v>
      </c>
      <c r="D180" s="850">
        <v>733</v>
      </c>
      <c r="E180" s="850"/>
      <c r="F180" s="851"/>
      <c r="G180" s="852">
        <v>100</v>
      </c>
      <c r="H180" s="852">
        <v>100</v>
      </c>
      <c r="I180" s="851"/>
    </row>
    <row r="181" spans="2:9" s="40" customFormat="1">
      <c r="B181" s="217"/>
      <c r="C181" s="217"/>
      <c r="D181" s="448"/>
      <c r="E181" s="448"/>
      <c r="F181" s="449"/>
      <c r="G181" s="448"/>
      <c r="H181" s="448"/>
      <c r="I181" s="448"/>
    </row>
    <row r="182" spans="2:9" s="40" customFormat="1">
      <c r="D182" s="448"/>
      <c r="E182" s="448"/>
      <c r="F182" s="449"/>
      <c r="G182" s="448"/>
      <c r="H182" s="448"/>
      <c r="I182" s="448"/>
    </row>
    <row r="183" spans="2:9" s="217" customFormat="1" ht="26.1" customHeight="1">
      <c r="B183" s="843" t="s">
        <v>418</v>
      </c>
      <c r="C183" s="1272" t="s">
        <v>598</v>
      </c>
      <c r="D183" s="1274" t="s">
        <v>599</v>
      </c>
      <c r="E183" s="1275"/>
      <c r="F183" s="1276" t="s">
        <v>600</v>
      </c>
      <c r="G183" s="1276" t="s">
        <v>601</v>
      </c>
      <c r="H183" s="1276" t="s">
        <v>602</v>
      </c>
      <c r="I183" s="1276" t="s">
        <v>603</v>
      </c>
    </row>
    <row r="184" spans="2:9" s="13" customFormat="1" ht="51" customHeight="1">
      <c r="B184" s="445" t="s">
        <v>240</v>
      </c>
      <c r="C184" s="1273"/>
      <c r="D184" s="1157"/>
      <c r="E184" s="446" t="s">
        <v>604</v>
      </c>
      <c r="F184" s="1277"/>
      <c r="G184" s="1277"/>
      <c r="H184" s="1277"/>
      <c r="I184" s="1277"/>
    </row>
    <row r="185" spans="2:9" s="13" customFormat="1">
      <c r="B185" s="13" t="s">
        <v>160</v>
      </c>
      <c r="C185" s="13" t="s">
        <v>161</v>
      </c>
      <c r="D185" s="13" t="s">
        <v>162</v>
      </c>
      <c r="E185" s="447" t="s">
        <v>163</v>
      </c>
      <c r="F185" s="13" t="s">
        <v>164</v>
      </c>
      <c r="G185" s="13" t="s">
        <v>231</v>
      </c>
      <c r="H185" s="13" t="s">
        <v>232</v>
      </c>
      <c r="I185" s="13" t="s">
        <v>233</v>
      </c>
    </row>
    <row r="186" spans="2:9" s="1158" customFormat="1">
      <c r="B186" s="844" t="s">
        <v>503</v>
      </c>
      <c r="C186" s="845"/>
      <c r="D186" s="846"/>
      <c r="E186" s="846"/>
      <c r="F186" s="847"/>
      <c r="G186" s="846"/>
      <c r="H186" s="846"/>
      <c r="I186" s="848"/>
    </row>
    <row r="187" spans="2:9" s="40" customFormat="1" ht="12.75" customHeight="1">
      <c r="B187" s="824"/>
      <c r="C187" s="855" t="s">
        <v>478</v>
      </c>
      <c r="D187" s="850">
        <v>669</v>
      </c>
      <c r="E187" s="850"/>
      <c r="F187" s="851"/>
      <c r="G187" s="852">
        <v>5.7999999999999996E-3</v>
      </c>
      <c r="H187" s="852">
        <v>1.5900000000000001E-2</v>
      </c>
      <c r="I187" s="851"/>
    </row>
    <row r="188" spans="2:9" s="40" customFormat="1" ht="12.75" customHeight="1">
      <c r="B188" s="291"/>
      <c r="C188" s="854" t="s">
        <v>479</v>
      </c>
      <c r="D188" s="850">
        <v>666</v>
      </c>
      <c r="E188" s="850"/>
      <c r="F188" s="851"/>
      <c r="G188" s="852">
        <v>5.7999999999999996E-3</v>
      </c>
      <c r="H188" s="852">
        <v>1.54E-2</v>
      </c>
      <c r="I188" s="851"/>
    </row>
    <row r="189" spans="2:9" s="40" customFormat="1" ht="12.75" customHeight="1">
      <c r="B189" s="291"/>
      <c r="C189" s="854" t="s">
        <v>480</v>
      </c>
      <c r="D189" s="850">
        <v>3</v>
      </c>
      <c r="E189" s="850"/>
      <c r="F189" s="851"/>
      <c r="G189" s="852">
        <v>0.1</v>
      </c>
      <c r="H189" s="852">
        <v>0.12330000000000001</v>
      </c>
      <c r="I189" s="851"/>
    </row>
    <row r="190" spans="2:9" s="40" customFormat="1" ht="12.75" customHeight="1">
      <c r="B190" s="291"/>
      <c r="C190" s="855" t="s">
        <v>481</v>
      </c>
      <c r="D190" s="850">
        <v>2</v>
      </c>
      <c r="E190" s="850"/>
      <c r="F190" s="851"/>
      <c r="G190" s="852">
        <v>0.2288</v>
      </c>
      <c r="H190" s="852">
        <v>0.1525</v>
      </c>
      <c r="I190" s="851"/>
    </row>
    <row r="191" spans="2:9" s="40" customFormat="1" ht="12.75" customHeight="1">
      <c r="B191" s="291"/>
      <c r="C191" s="855" t="s">
        <v>482</v>
      </c>
      <c r="D191" s="850">
        <v>1</v>
      </c>
      <c r="E191" s="850"/>
      <c r="F191" s="851"/>
      <c r="G191" s="852">
        <v>0.35460000000000003</v>
      </c>
      <c r="H191" s="852">
        <v>0.31</v>
      </c>
      <c r="I191" s="851"/>
    </row>
    <row r="192" spans="2:9" s="40" customFormat="1" ht="12.75" customHeight="1">
      <c r="B192" s="291"/>
      <c r="C192" s="855" t="s">
        <v>483</v>
      </c>
      <c r="D192" s="850"/>
      <c r="E192" s="850"/>
      <c r="F192" s="851"/>
      <c r="G192" s="852"/>
      <c r="H192" s="852"/>
      <c r="I192" s="851"/>
    </row>
    <row r="193" spans="2:9" s="40" customFormat="1" ht="12.75" customHeight="1">
      <c r="B193" s="291"/>
      <c r="C193" s="855" t="s">
        <v>484</v>
      </c>
      <c r="D193" s="850"/>
      <c r="E193" s="850"/>
      <c r="F193" s="851"/>
      <c r="G193" s="852"/>
      <c r="H193" s="852"/>
      <c r="I193" s="851"/>
    </row>
    <row r="194" spans="2:9" s="40" customFormat="1" ht="12.75" customHeight="1">
      <c r="B194" s="291"/>
      <c r="C194" s="854" t="s">
        <v>485</v>
      </c>
      <c r="D194" s="850"/>
      <c r="E194" s="850"/>
      <c r="F194" s="851"/>
      <c r="G194" s="852"/>
      <c r="H194" s="852"/>
      <c r="I194" s="851"/>
    </row>
    <row r="195" spans="2:9" s="40" customFormat="1" ht="12.75" customHeight="1">
      <c r="B195" s="291"/>
      <c r="C195" s="854" t="s">
        <v>486</v>
      </c>
      <c r="D195" s="850"/>
      <c r="E195" s="850"/>
      <c r="F195" s="851"/>
      <c r="G195" s="852"/>
      <c r="H195" s="852"/>
      <c r="I195" s="851"/>
    </row>
    <row r="196" spans="2:9" s="40" customFormat="1" ht="12.75" customHeight="1">
      <c r="B196" s="291"/>
      <c r="C196" s="855" t="s">
        <v>487</v>
      </c>
      <c r="D196" s="850">
        <v>4</v>
      </c>
      <c r="E196" s="850"/>
      <c r="F196" s="851"/>
      <c r="G196" s="852">
        <v>6.3525999999999998</v>
      </c>
      <c r="H196" s="852">
        <v>6.5</v>
      </c>
      <c r="I196" s="851">
        <v>5</v>
      </c>
    </row>
    <row r="197" spans="2:9" s="40" customFormat="1" ht="12.75" customHeight="1">
      <c r="B197" s="291"/>
      <c r="C197" s="854" t="s">
        <v>488</v>
      </c>
      <c r="D197" s="850"/>
      <c r="E197" s="850"/>
      <c r="F197" s="851"/>
      <c r="G197" s="852"/>
      <c r="H197" s="852"/>
      <c r="I197" s="851"/>
    </row>
    <row r="198" spans="2:9" s="40" customFormat="1" ht="12.75" customHeight="1">
      <c r="B198" s="291"/>
      <c r="C198" s="854" t="s">
        <v>489</v>
      </c>
      <c r="D198" s="850">
        <v>4</v>
      </c>
      <c r="E198" s="850"/>
      <c r="F198" s="851"/>
      <c r="G198" s="852">
        <v>7.9482999999999997</v>
      </c>
      <c r="H198" s="852">
        <v>6.5</v>
      </c>
      <c r="I198" s="851">
        <v>5</v>
      </c>
    </row>
    <row r="199" spans="2:9" s="40" customFormat="1" ht="12.75" customHeight="1">
      <c r="B199" s="291"/>
      <c r="C199" s="855" t="s">
        <v>490</v>
      </c>
      <c r="D199" s="850">
        <v>3</v>
      </c>
      <c r="E199" s="850">
        <v>1</v>
      </c>
      <c r="F199" s="851">
        <v>33.333300000000001</v>
      </c>
      <c r="G199" s="852">
        <v>14.5092</v>
      </c>
      <c r="H199" s="852">
        <v>16</v>
      </c>
      <c r="I199" s="851">
        <v>6.6666999999999996</v>
      </c>
    </row>
    <row r="200" spans="2:9" s="40" customFormat="1" ht="12.75" customHeight="1">
      <c r="B200" s="291"/>
      <c r="C200" s="854" t="s">
        <v>491</v>
      </c>
      <c r="D200" s="850">
        <v>2</v>
      </c>
      <c r="E200" s="850">
        <v>1</v>
      </c>
      <c r="F200" s="851">
        <v>50</v>
      </c>
      <c r="G200" s="852">
        <v>11</v>
      </c>
      <c r="H200" s="852">
        <v>11</v>
      </c>
      <c r="I200" s="851">
        <v>10</v>
      </c>
    </row>
    <row r="201" spans="2:9" s="40" customFormat="1" ht="12.75" customHeight="1">
      <c r="B201" s="291"/>
      <c r="C201" s="856" t="s">
        <v>492</v>
      </c>
      <c r="D201" s="850">
        <v>1</v>
      </c>
      <c r="E201" s="850"/>
      <c r="F201" s="851"/>
      <c r="G201" s="852"/>
      <c r="H201" s="852">
        <v>21</v>
      </c>
      <c r="I201" s="851">
        <v>0</v>
      </c>
    </row>
    <row r="202" spans="2:9" s="40" customFormat="1" ht="12.75" customHeight="1">
      <c r="B202" s="291"/>
      <c r="C202" s="854" t="s">
        <v>493</v>
      </c>
      <c r="D202" s="850"/>
      <c r="E202" s="850"/>
      <c r="F202" s="851"/>
      <c r="G202" s="852"/>
      <c r="H202" s="852"/>
      <c r="I202" s="851"/>
    </row>
    <row r="203" spans="2:9" s="40" customFormat="1" ht="12.75" customHeight="1">
      <c r="B203" s="285"/>
      <c r="C203" s="855" t="s">
        <v>494</v>
      </c>
      <c r="D203" s="850"/>
      <c r="E203" s="850"/>
      <c r="F203" s="851"/>
      <c r="G203" s="852"/>
      <c r="H203" s="852"/>
      <c r="I203" s="851"/>
    </row>
    <row r="204" spans="2:9" s="40" customFormat="1">
      <c r="D204" s="448"/>
      <c r="E204" s="448"/>
      <c r="F204" s="449"/>
      <c r="G204" s="448"/>
      <c r="H204" s="448"/>
      <c r="I204" s="448"/>
    </row>
    <row r="205" spans="2:9" s="217" customFormat="1" ht="26.1" customHeight="1">
      <c r="B205" s="843" t="s">
        <v>418</v>
      </c>
      <c r="C205" s="1272" t="s">
        <v>598</v>
      </c>
      <c r="D205" s="1274" t="s">
        <v>599</v>
      </c>
      <c r="E205" s="1275"/>
      <c r="F205" s="1276" t="s">
        <v>600</v>
      </c>
      <c r="G205" s="1276" t="s">
        <v>601</v>
      </c>
      <c r="H205" s="1276" t="s">
        <v>602</v>
      </c>
      <c r="I205" s="1276" t="s">
        <v>603</v>
      </c>
    </row>
    <row r="206" spans="2:9" s="13" customFormat="1" ht="51" customHeight="1">
      <c r="B206" s="445" t="s">
        <v>240</v>
      </c>
      <c r="C206" s="1273"/>
      <c r="D206" s="1157"/>
      <c r="E206" s="446" t="s">
        <v>604</v>
      </c>
      <c r="F206" s="1277"/>
      <c r="G206" s="1277"/>
      <c r="H206" s="1277"/>
      <c r="I206" s="1277"/>
    </row>
    <row r="207" spans="2:9" s="13" customFormat="1">
      <c r="B207" s="13" t="s">
        <v>160</v>
      </c>
      <c r="C207" s="13" t="s">
        <v>161</v>
      </c>
      <c r="D207" s="13" t="s">
        <v>162</v>
      </c>
      <c r="E207" s="447" t="s">
        <v>163</v>
      </c>
      <c r="F207" s="13" t="s">
        <v>164</v>
      </c>
      <c r="G207" s="13" t="s">
        <v>231</v>
      </c>
      <c r="H207" s="13" t="s">
        <v>232</v>
      </c>
      <c r="I207" s="13" t="s">
        <v>233</v>
      </c>
    </row>
    <row r="208" spans="2:9" s="1158" customFormat="1">
      <c r="B208" s="844" t="s">
        <v>496</v>
      </c>
      <c r="C208" s="845"/>
      <c r="D208" s="846"/>
      <c r="E208" s="846"/>
      <c r="F208" s="847"/>
      <c r="G208" s="846"/>
      <c r="H208" s="846"/>
      <c r="I208" s="848"/>
    </row>
    <row r="209" spans="2:9" s="40" customFormat="1" ht="12.75" customHeight="1">
      <c r="B209" s="824"/>
      <c r="C209" s="855" t="s">
        <v>478</v>
      </c>
      <c r="D209" s="850">
        <v>21</v>
      </c>
      <c r="E209" s="850"/>
      <c r="F209" s="851"/>
      <c r="G209" s="852">
        <v>3.7400000000000003E-2</v>
      </c>
      <c r="H209" s="852">
        <v>6.0299999999999999E-2</v>
      </c>
      <c r="I209" s="851"/>
    </row>
    <row r="210" spans="2:9" s="40" customFormat="1" ht="12.75" customHeight="1">
      <c r="B210" s="291"/>
      <c r="C210" s="854" t="s">
        <v>479</v>
      </c>
      <c r="D210" s="850">
        <v>18</v>
      </c>
      <c r="E210" s="850"/>
      <c r="F210" s="851"/>
      <c r="G210" s="852">
        <v>3.4299999999999997E-2</v>
      </c>
      <c r="H210" s="852">
        <v>5.0900000000000001E-2</v>
      </c>
      <c r="I210" s="851"/>
    </row>
    <row r="211" spans="2:9" s="40" customFormat="1" ht="12.75" customHeight="1">
      <c r="B211" s="291"/>
      <c r="C211" s="854" t="s">
        <v>480</v>
      </c>
      <c r="D211" s="850">
        <v>3</v>
      </c>
      <c r="E211" s="850"/>
      <c r="F211" s="851"/>
      <c r="G211" s="852">
        <v>0.1308</v>
      </c>
      <c r="H211" s="852">
        <v>0.1166</v>
      </c>
      <c r="I211" s="851"/>
    </row>
    <row r="212" spans="2:9" s="40" customFormat="1" ht="12.75" customHeight="1">
      <c r="B212" s="291"/>
      <c r="C212" s="855" t="s">
        <v>481</v>
      </c>
      <c r="D212" s="850">
        <v>48</v>
      </c>
      <c r="E212" s="850"/>
      <c r="F212" s="851"/>
      <c r="G212" s="852">
        <v>0.1988</v>
      </c>
      <c r="H212" s="852">
        <v>0.20519999999999999</v>
      </c>
      <c r="I212" s="851"/>
    </row>
    <row r="213" spans="2:9" s="40" customFormat="1" ht="12.75" customHeight="1">
      <c r="B213" s="291"/>
      <c r="C213" s="855" t="s">
        <v>482</v>
      </c>
      <c r="D213" s="850">
        <v>127</v>
      </c>
      <c r="E213" s="850"/>
      <c r="F213" s="851"/>
      <c r="G213" s="852">
        <v>0.34920000000000001</v>
      </c>
      <c r="H213" s="852">
        <v>0.39829999999999999</v>
      </c>
      <c r="I213" s="851">
        <v>6.2300000000000001E-2</v>
      </c>
    </row>
    <row r="214" spans="2:9" s="40" customFormat="1" ht="12.75" customHeight="1">
      <c r="B214" s="291"/>
      <c r="C214" s="855" t="s">
        <v>483</v>
      </c>
      <c r="D214" s="850">
        <v>74</v>
      </c>
      <c r="E214" s="850"/>
      <c r="F214" s="851"/>
      <c r="G214" s="852">
        <v>0.61309999999999998</v>
      </c>
      <c r="H214" s="852">
        <v>0.62749999999999995</v>
      </c>
      <c r="I214" s="851"/>
    </row>
    <row r="215" spans="2:9" s="40" customFormat="1" ht="12.75" customHeight="1">
      <c r="B215" s="291"/>
      <c r="C215" s="855" t="s">
        <v>484</v>
      </c>
      <c r="D215" s="850">
        <v>1006</v>
      </c>
      <c r="E215" s="850"/>
      <c r="F215" s="851"/>
      <c r="G215" s="852">
        <v>1.3955</v>
      </c>
      <c r="H215" s="852">
        <v>1.2782</v>
      </c>
      <c r="I215" s="851">
        <v>0.29559999999999997</v>
      </c>
    </row>
    <row r="216" spans="2:9" s="40" customFormat="1" ht="12.75" customHeight="1">
      <c r="B216" s="291"/>
      <c r="C216" s="854" t="s">
        <v>485</v>
      </c>
      <c r="D216" s="850">
        <v>769</v>
      </c>
      <c r="E216" s="850"/>
      <c r="F216" s="851"/>
      <c r="G216" s="852">
        <v>1.2551000000000001</v>
      </c>
      <c r="H216" s="852">
        <v>1.0989</v>
      </c>
      <c r="I216" s="851">
        <v>0.1168</v>
      </c>
    </row>
    <row r="217" spans="2:9" s="40" customFormat="1" ht="12.75" customHeight="1">
      <c r="B217" s="291"/>
      <c r="C217" s="854" t="s">
        <v>486</v>
      </c>
      <c r="D217" s="850">
        <v>237</v>
      </c>
      <c r="E217" s="850"/>
      <c r="F217" s="851"/>
      <c r="G217" s="852">
        <v>2.1313</v>
      </c>
      <c r="H217" s="852">
        <v>1.8596999999999999</v>
      </c>
      <c r="I217" s="851">
        <v>0.96109999999999995</v>
      </c>
    </row>
    <row r="218" spans="2:9" s="40" customFormat="1" ht="12.75" customHeight="1">
      <c r="B218" s="291"/>
      <c r="C218" s="855" t="s">
        <v>487</v>
      </c>
      <c r="D218" s="850">
        <v>110</v>
      </c>
      <c r="E218" s="850">
        <v>1</v>
      </c>
      <c r="F218" s="851">
        <v>0.90910000000000002</v>
      </c>
      <c r="G218" s="852">
        <v>5.1345000000000001</v>
      </c>
      <c r="H218" s="852">
        <v>4.0826000000000002</v>
      </c>
      <c r="I218" s="851">
        <v>0.52080000000000004</v>
      </c>
    </row>
    <row r="219" spans="2:9" s="40" customFormat="1" ht="12.75" customHeight="1">
      <c r="B219" s="291"/>
      <c r="C219" s="854" t="s">
        <v>488</v>
      </c>
      <c r="D219" s="850">
        <v>87</v>
      </c>
      <c r="E219" s="850">
        <v>1</v>
      </c>
      <c r="F219" s="851">
        <v>1.1494</v>
      </c>
      <c r="G219" s="852">
        <v>3.5036999999999998</v>
      </c>
      <c r="H219" s="852">
        <v>3.306</v>
      </c>
      <c r="I219" s="851">
        <v>0.58699999999999997</v>
      </c>
    </row>
    <row r="220" spans="2:9" s="40" customFormat="1" ht="12.75" customHeight="1">
      <c r="B220" s="291"/>
      <c r="C220" s="854" t="s">
        <v>489</v>
      </c>
      <c r="D220" s="850">
        <v>23</v>
      </c>
      <c r="E220" s="850"/>
      <c r="F220" s="851"/>
      <c r="G220" s="852">
        <v>7.1044</v>
      </c>
      <c r="H220" s="852">
        <v>6.9865000000000004</v>
      </c>
      <c r="I220" s="851"/>
    </row>
    <row r="221" spans="2:9" s="40" customFormat="1" ht="12.75" customHeight="1">
      <c r="B221" s="291"/>
      <c r="C221" s="855" t="s">
        <v>490</v>
      </c>
      <c r="D221" s="850">
        <v>15</v>
      </c>
      <c r="E221" s="850">
        <v>1</v>
      </c>
      <c r="F221" s="851">
        <v>6.6666999999999996</v>
      </c>
      <c r="G221" s="852">
        <v>17.329599999999999</v>
      </c>
      <c r="H221" s="852">
        <v>14.571400000000001</v>
      </c>
      <c r="I221" s="851">
        <v>20.220099999999999</v>
      </c>
    </row>
    <row r="222" spans="2:9" s="40" customFormat="1" ht="12.75" customHeight="1">
      <c r="B222" s="291"/>
      <c r="C222" s="854" t="s">
        <v>491</v>
      </c>
      <c r="D222" s="850">
        <v>9</v>
      </c>
      <c r="E222" s="850"/>
      <c r="F222" s="851"/>
      <c r="G222" s="852">
        <v>12.1028</v>
      </c>
      <c r="H222" s="852">
        <v>11</v>
      </c>
      <c r="I222" s="851">
        <v>8.4780999999999995</v>
      </c>
    </row>
    <row r="223" spans="2:9" s="40" customFormat="1" ht="12.75" customHeight="1">
      <c r="B223" s="291"/>
      <c r="C223" s="856" t="s">
        <v>492</v>
      </c>
      <c r="D223" s="850">
        <v>6</v>
      </c>
      <c r="E223" s="850">
        <v>1</v>
      </c>
      <c r="F223" s="851">
        <v>16.666699999999999</v>
      </c>
      <c r="G223" s="852">
        <v>22.2121</v>
      </c>
      <c r="H223" s="852">
        <v>21</v>
      </c>
      <c r="I223" s="851">
        <v>39.242400000000004</v>
      </c>
    </row>
    <row r="224" spans="2:9" s="40" customFormat="1" ht="12.75" customHeight="1">
      <c r="B224" s="291"/>
      <c r="C224" s="854" t="s">
        <v>493</v>
      </c>
      <c r="D224" s="850"/>
      <c r="E224" s="850"/>
      <c r="F224" s="851"/>
      <c r="G224" s="852"/>
      <c r="H224" s="852"/>
      <c r="I224" s="851"/>
    </row>
    <row r="225" spans="2:9" s="40" customFormat="1" ht="12.75" customHeight="1">
      <c r="B225" s="285"/>
      <c r="C225" s="855" t="s">
        <v>494</v>
      </c>
      <c r="D225" s="850">
        <v>10</v>
      </c>
      <c r="E225" s="850"/>
      <c r="F225" s="851"/>
      <c r="G225" s="852">
        <v>100</v>
      </c>
      <c r="H225" s="852">
        <v>100</v>
      </c>
      <c r="I225" s="851"/>
    </row>
    <row r="227" spans="2:9" s="40" customFormat="1">
      <c r="D227" s="448"/>
      <c r="E227" s="448"/>
      <c r="F227" s="449"/>
      <c r="G227" s="448"/>
      <c r="H227" s="448"/>
      <c r="I227" s="448"/>
    </row>
    <row r="228" spans="2:9" s="217" customFormat="1" ht="26.1" customHeight="1">
      <c r="B228" s="843" t="s">
        <v>418</v>
      </c>
      <c r="C228" s="1272" t="s">
        <v>598</v>
      </c>
      <c r="D228" s="1274" t="s">
        <v>599</v>
      </c>
      <c r="E228" s="1275"/>
      <c r="F228" s="1276" t="s">
        <v>600</v>
      </c>
      <c r="G228" s="1276" t="s">
        <v>601</v>
      </c>
      <c r="H228" s="1276" t="s">
        <v>602</v>
      </c>
      <c r="I228" s="1276" t="s">
        <v>603</v>
      </c>
    </row>
    <row r="229" spans="2:9" s="13" customFormat="1" ht="51" customHeight="1">
      <c r="B229" s="445" t="s">
        <v>240</v>
      </c>
      <c r="C229" s="1273"/>
      <c r="D229" s="1157"/>
      <c r="E229" s="446" t="s">
        <v>604</v>
      </c>
      <c r="F229" s="1277"/>
      <c r="G229" s="1277"/>
      <c r="H229" s="1277"/>
      <c r="I229" s="1277"/>
    </row>
    <row r="230" spans="2:9" s="13" customFormat="1">
      <c r="B230" s="13" t="s">
        <v>160</v>
      </c>
      <c r="C230" s="13" t="s">
        <v>161</v>
      </c>
      <c r="D230" s="13" t="s">
        <v>162</v>
      </c>
      <c r="E230" s="447" t="s">
        <v>163</v>
      </c>
      <c r="F230" s="13" t="s">
        <v>164</v>
      </c>
      <c r="G230" s="13" t="s">
        <v>231</v>
      </c>
      <c r="H230" s="13" t="s">
        <v>232</v>
      </c>
      <c r="I230" s="13" t="s">
        <v>233</v>
      </c>
    </row>
    <row r="231" spans="2:9" s="1158" customFormat="1">
      <c r="B231" s="844" t="s">
        <v>504</v>
      </c>
      <c r="C231" s="845"/>
      <c r="D231" s="846"/>
      <c r="E231" s="846"/>
      <c r="F231" s="847"/>
      <c r="G231" s="846"/>
      <c r="H231" s="846"/>
      <c r="I231" s="848"/>
    </row>
    <row r="232" spans="2:9" s="40" customFormat="1" ht="12.75" customHeight="1">
      <c r="B232" s="824"/>
      <c r="C232" s="855" t="s">
        <v>478</v>
      </c>
      <c r="D232" s="850">
        <v>286</v>
      </c>
      <c r="E232" s="850"/>
      <c r="F232" s="851"/>
      <c r="G232" s="852">
        <v>6.4500000000000002E-2</v>
      </c>
      <c r="H232" s="852">
        <v>6.7500000000000004E-2</v>
      </c>
      <c r="I232" s="851">
        <v>6.08E-2</v>
      </c>
    </row>
    <row r="233" spans="2:9" s="40" customFormat="1" ht="12.75" customHeight="1">
      <c r="B233" s="291"/>
      <c r="C233" s="854" t="s">
        <v>479</v>
      </c>
      <c r="D233" s="850">
        <v>206</v>
      </c>
      <c r="E233" s="850"/>
      <c r="F233" s="851"/>
      <c r="G233" s="852">
        <v>4.6300000000000001E-2</v>
      </c>
      <c r="H233" s="852">
        <v>4.8800000000000003E-2</v>
      </c>
      <c r="I233" s="851"/>
    </row>
    <row r="234" spans="2:9" s="40" customFormat="1" ht="12.75" customHeight="1">
      <c r="B234" s="291"/>
      <c r="C234" s="854" t="s">
        <v>480</v>
      </c>
      <c r="D234" s="850">
        <v>80</v>
      </c>
      <c r="E234" s="850"/>
      <c r="F234" s="851"/>
      <c r="G234" s="852">
        <v>0.1115</v>
      </c>
      <c r="H234" s="852">
        <v>0.11559999999999999</v>
      </c>
      <c r="I234" s="851">
        <v>0.20830000000000001</v>
      </c>
    </row>
    <row r="235" spans="2:9" s="40" customFormat="1" ht="12.75" customHeight="1">
      <c r="B235" s="291"/>
      <c r="C235" s="855" t="s">
        <v>481</v>
      </c>
      <c r="D235" s="850">
        <v>388</v>
      </c>
      <c r="E235" s="850"/>
      <c r="F235" s="851"/>
      <c r="G235" s="852">
        <v>0.18379999999999999</v>
      </c>
      <c r="H235" s="852">
        <v>0.1953</v>
      </c>
      <c r="I235" s="851"/>
    </row>
    <row r="236" spans="2:9" s="40" customFormat="1" ht="12.75" customHeight="1">
      <c r="B236" s="291"/>
      <c r="C236" s="855" t="s">
        <v>482</v>
      </c>
      <c r="D236" s="850">
        <v>515</v>
      </c>
      <c r="E236" s="850">
        <v>1</v>
      </c>
      <c r="F236" s="851">
        <v>0.19420000000000001</v>
      </c>
      <c r="G236" s="852">
        <v>0.35970000000000002</v>
      </c>
      <c r="H236" s="852">
        <v>0.38179999999999997</v>
      </c>
      <c r="I236" s="851">
        <v>7.7299999999999994E-2</v>
      </c>
    </row>
    <row r="237" spans="2:9" s="40" customFormat="1" ht="12.75" customHeight="1">
      <c r="B237" s="291"/>
      <c r="C237" s="855" t="s">
        <v>483</v>
      </c>
      <c r="D237" s="850">
        <v>168</v>
      </c>
      <c r="E237" s="850"/>
      <c r="F237" s="851"/>
      <c r="G237" s="852">
        <v>0.59350000000000003</v>
      </c>
      <c r="H237" s="852">
        <v>0.59660000000000002</v>
      </c>
      <c r="I237" s="851"/>
    </row>
    <row r="238" spans="2:9" s="40" customFormat="1" ht="12.75" customHeight="1">
      <c r="B238" s="291"/>
      <c r="C238" s="855" t="s">
        <v>484</v>
      </c>
      <c r="D238" s="850">
        <v>1075</v>
      </c>
      <c r="E238" s="850"/>
      <c r="F238" s="851"/>
      <c r="G238" s="852">
        <v>1.1940999999999999</v>
      </c>
      <c r="H238" s="852">
        <v>1.2262</v>
      </c>
      <c r="I238" s="851">
        <v>0.19900000000000001</v>
      </c>
    </row>
    <row r="239" spans="2:9" s="40" customFormat="1" ht="12.75" customHeight="1">
      <c r="B239" s="291"/>
      <c r="C239" s="854" t="s">
        <v>485</v>
      </c>
      <c r="D239" s="850">
        <v>843</v>
      </c>
      <c r="E239" s="850"/>
      <c r="F239" s="851"/>
      <c r="G239" s="852">
        <v>1.1094999999999999</v>
      </c>
      <c r="H239" s="852">
        <v>1.0551999999999999</v>
      </c>
      <c r="I239" s="851">
        <v>0.1051</v>
      </c>
    </row>
    <row r="240" spans="2:9" s="40" customFormat="1" ht="12.75" customHeight="1">
      <c r="B240" s="291"/>
      <c r="C240" s="854" t="s">
        <v>486</v>
      </c>
      <c r="D240" s="850">
        <v>232</v>
      </c>
      <c r="E240" s="850"/>
      <c r="F240" s="851"/>
      <c r="G240" s="852">
        <v>2.1779999999999999</v>
      </c>
      <c r="H240" s="852">
        <v>1.8479000000000001</v>
      </c>
      <c r="I240" s="851">
        <v>0.53190000000000004</v>
      </c>
    </row>
    <row r="241" spans="2:9" s="40" customFormat="1" ht="12.75" customHeight="1">
      <c r="B241" s="291"/>
      <c r="C241" s="855" t="s">
        <v>487</v>
      </c>
      <c r="D241" s="850">
        <v>153</v>
      </c>
      <c r="E241" s="850">
        <v>2</v>
      </c>
      <c r="F241" s="851">
        <v>1.3071999999999999</v>
      </c>
      <c r="G241" s="852">
        <v>3.5306000000000002</v>
      </c>
      <c r="H241" s="852">
        <v>3.7321</v>
      </c>
      <c r="I241" s="851">
        <v>2.6191</v>
      </c>
    </row>
    <row r="242" spans="2:9" s="40" customFormat="1" ht="12.75" customHeight="1">
      <c r="B242" s="291"/>
      <c r="C242" s="854" t="s">
        <v>488</v>
      </c>
      <c r="D242" s="850">
        <v>142</v>
      </c>
      <c r="E242" s="850">
        <v>2</v>
      </c>
      <c r="F242" s="851">
        <v>1.4085000000000001</v>
      </c>
      <c r="G242" s="852">
        <v>3.2097000000000002</v>
      </c>
      <c r="H242" s="852">
        <v>3.4337</v>
      </c>
      <c r="I242" s="851">
        <v>2.7707999999999999</v>
      </c>
    </row>
    <row r="243" spans="2:9" s="40" customFormat="1" ht="12.75" customHeight="1">
      <c r="B243" s="291"/>
      <c r="C243" s="854" t="s">
        <v>489</v>
      </c>
      <c r="D243" s="850">
        <v>11</v>
      </c>
      <c r="E243" s="850"/>
      <c r="F243" s="851"/>
      <c r="G243" s="852">
        <v>7.6822999999999997</v>
      </c>
      <c r="H243" s="852">
        <v>7.5290999999999997</v>
      </c>
      <c r="I243" s="851">
        <v>0</v>
      </c>
    </row>
    <row r="244" spans="2:9" s="40" customFormat="1" ht="12.75" customHeight="1">
      <c r="B244" s="291"/>
      <c r="C244" s="855" t="s">
        <v>490</v>
      </c>
      <c r="D244" s="850">
        <v>11</v>
      </c>
      <c r="E244" s="850">
        <v>6</v>
      </c>
      <c r="F244" s="851">
        <v>54.545499999999997</v>
      </c>
      <c r="G244" s="852">
        <v>15.8933</v>
      </c>
      <c r="H244" s="852">
        <v>18.8</v>
      </c>
      <c r="I244" s="851">
        <v>24.464600000000001</v>
      </c>
    </row>
    <row r="245" spans="2:9" s="40" customFormat="1" ht="12.75" customHeight="1">
      <c r="B245" s="291"/>
      <c r="C245" s="854" t="s">
        <v>491</v>
      </c>
      <c r="D245" s="850">
        <v>7</v>
      </c>
      <c r="E245" s="850">
        <v>5</v>
      </c>
      <c r="F245" s="851">
        <v>71.428600000000003</v>
      </c>
      <c r="G245" s="852">
        <v>11.0067</v>
      </c>
      <c r="H245" s="852">
        <v>11.5</v>
      </c>
      <c r="I245" s="851">
        <v>14.2857</v>
      </c>
    </row>
    <row r="246" spans="2:9" s="40" customFormat="1" ht="12.75" customHeight="1">
      <c r="B246" s="291"/>
      <c r="C246" s="856" t="s">
        <v>492</v>
      </c>
      <c r="D246" s="850">
        <v>4</v>
      </c>
      <c r="E246" s="850">
        <v>1</v>
      </c>
      <c r="F246" s="851">
        <v>25</v>
      </c>
      <c r="G246" s="852">
        <v>21</v>
      </c>
      <c r="H246" s="852">
        <v>23.666699999999999</v>
      </c>
      <c r="I246" s="851">
        <v>31.666699999999999</v>
      </c>
    </row>
    <row r="247" spans="2:9" s="40" customFormat="1" ht="12.75" customHeight="1">
      <c r="B247" s="291"/>
      <c r="C247" s="854" t="s">
        <v>493</v>
      </c>
      <c r="D247" s="850"/>
      <c r="E247" s="850"/>
      <c r="F247" s="851"/>
      <c r="G247" s="852"/>
      <c r="H247" s="852"/>
      <c r="I247" s="851"/>
    </row>
    <row r="248" spans="2:9" s="40" customFormat="1" ht="12.75" customHeight="1">
      <c r="B248" s="285"/>
      <c r="C248" s="855" t="s">
        <v>494</v>
      </c>
      <c r="D248" s="850">
        <v>28</v>
      </c>
      <c r="E248" s="850"/>
      <c r="F248" s="851"/>
      <c r="G248" s="852">
        <v>100</v>
      </c>
      <c r="H248" s="852">
        <v>100</v>
      </c>
      <c r="I248" s="851"/>
    </row>
    <row r="249" spans="2:9" s="40" customFormat="1">
      <c r="D249" s="448"/>
      <c r="E249" s="448"/>
      <c r="F249" s="449"/>
      <c r="G249" s="448"/>
      <c r="H249" s="448"/>
      <c r="I249" s="448"/>
    </row>
    <row r="250" spans="2:9" s="217" customFormat="1" ht="26.1" customHeight="1">
      <c r="B250" s="843" t="s">
        <v>418</v>
      </c>
      <c r="C250" s="1272" t="s">
        <v>598</v>
      </c>
      <c r="D250" s="1274" t="s">
        <v>599</v>
      </c>
      <c r="E250" s="1275"/>
      <c r="F250" s="1276" t="s">
        <v>600</v>
      </c>
      <c r="G250" s="1276" t="s">
        <v>601</v>
      </c>
      <c r="H250" s="1276" t="s">
        <v>602</v>
      </c>
      <c r="I250" s="1276" t="s">
        <v>603</v>
      </c>
    </row>
    <row r="251" spans="2:9" s="13" customFormat="1" ht="51" customHeight="1">
      <c r="B251" s="445" t="s">
        <v>240</v>
      </c>
      <c r="C251" s="1273"/>
      <c r="D251" s="1157"/>
      <c r="E251" s="446" t="s">
        <v>604</v>
      </c>
      <c r="F251" s="1277"/>
      <c r="G251" s="1277"/>
      <c r="H251" s="1277"/>
      <c r="I251" s="1277"/>
    </row>
    <row r="252" spans="2:9" s="13" customFormat="1">
      <c r="B252" s="13" t="s">
        <v>160</v>
      </c>
      <c r="C252" s="13" t="s">
        <v>161</v>
      </c>
      <c r="D252" s="13" t="s">
        <v>162</v>
      </c>
      <c r="E252" s="447" t="s">
        <v>163</v>
      </c>
      <c r="F252" s="13" t="s">
        <v>164</v>
      </c>
      <c r="G252" s="13" t="s">
        <v>231</v>
      </c>
      <c r="H252" s="13" t="s">
        <v>232</v>
      </c>
      <c r="I252" s="13" t="s">
        <v>233</v>
      </c>
    </row>
    <row r="253" spans="2:9" s="1158" customFormat="1">
      <c r="B253" s="844" t="s">
        <v>505</v>
      </c>
      <c r="C253" s="845"/>
      <c r="D253" s="846"/>
      <c r="E253" s="846"/>
      <c r="F253" s="847"/>
      <c r="G253" s="846"/>
      <c r="H253" s="846"/>
      <c r="I253" s="848"/>
    </row>
    <row r="254" spans="2:9" s="40" customFormat="1" ht="12.75" customHeight="1">
      <c r="B254" s="824"/>
      <c r="C254" s="855" t="s">
        <v>478</v>
      </c>
      <c r="D254" s="850">
        <v>1</v>
      </c>
      <c r="E254" s="850"/>
      <c r="F254" s="851"/>
      <c r="G254" s="852">
        <v>0.03</v>
      </c>
      <c r="H254" s="852">
        <v>6.1100000000000002E-2</v>
      </c>
      <c r="I254" s="851"/>
    </row>
    <row r="255" spans="2:9" s="40" customFormat="1" ht="12.75" customHeight="1">
      <c r="B255" s="291"/>
      <c r="C255" s="854" t="s">
        <v>479</v>
      </c>
      <c r="D255" s="850"/>
      <c r="E255" s="850"/>
      <c r="F255" s="851"/>
      <c r="G255" s="852">
        <v>0.1099</v>
      </c>
      <c r="H255" s="852"/>
      <c r="I255" s="851"/>
    </row>
    <row r="256" spans="2:9" s="40" customFormat="1" ht="12.75" customHeight="1">
      <c r="B256" s="291"/>
      <c r="C256" s="854" t="s">
        <v>480</v>
      </c>
      <c r="D256" s="850">
        <v>5</v>
      </c>
      <c r="E256" s="850"/>
      <c r="F256" s="851"/>
      <c r="G256" s="852">
        <v>0.17960000000000001</v>
      </c>
      <c r="H256" s="852">
        <v>0.1699</v>
      </c>
      <c r="I256" s="851"/>
    </row>
    <row r="257" spans="2:9" s="40" customFormat="1" ht="12.75" customHeight="1">
      <c r="B257" s="291"/>
      <c r="C257" s="855" t="s">
        <v>481</v>
      </c>
      <c r="D257" s="850">
        <v>9</v>
      </c>
      <c r="E257" s="850"/>
      <c r="F257" s="851"/>
      <c r="G257" s="852">
        <v>0.32440000000000002</v>
      </c>
      <c r="H257" s="852">
        <v>0.38</v>
      </c>
      <c r="I257" s="851"/>
    </row>
    <row r="258" spans="2:9" s="40" customFormat="1" ht="12.75" customHeight="1">
      <c r="B258" s="291"/>
      <c r="C258" s="855" t="s">
        <v>482</v>
      </c>
      <c r="D258" s="850">
        <v>4</v>
      </c>
      <c r="E258" s="850"/>
      <c r="F258" s="851"/>
      <c r="G258" s="852">
        <v>0.53859999999999997</v>
      </c>
      <c r="H258" s="852">
        <v>0.53690000000000004</v>
      </c>
      <c r="I258" s="851"/>
    </row>
    <row r="259" spans="2:9" s="40" customFormat="1" ht="12.75" customHeight="1">
      <c r="B259" s="291"/>
      <c r="C259" s="855" t="s">
        <v>483</v>
      </c>
      <c r="D259" s="850">
        <v>13</v>
      </c>
      <c r="E259" s="850"/>
      <c r="F259" s="851"/>
      <c r="G259" s="852">
        <v>1.3923000000000001</v>
      </c>
      <c r="H259" s="852">
        <v>1.4077</v>
      </c>
      <c r="I259" s="851"/>
    </row>
    <row r="260" spans="2:9" s="40" customFormat="1" ht="12.75" customHeight="1">
      <c r="B260" s="291"/>
      <c r="C260" s="855" t="s">
        <v>484</v>
      </c>
      <c r="D260" s="850">
        <v>11</v>
      </c>
      <c r="E260" s="850"/>
      <c r="F260" s="851"/>
      <c r="G260" s="852">
        <v>1.3897999999999999</v>
      </c>
      <c r="H260" s="852">
        <v>1.3</v>
      </c>
      <c r="I260" s="851"/>
    </row>
    <row r="261" spans="2:9" s="40" customFormat="1" ht="12.75" customHeight="1">
      <c r="B261" s="291"/>
      <c r="C261" s="854" t="s">
        <v>485</v>
      </c>
      <c r="D261" s="850">
        <v>2</v>
      </c>
      <c r="E261" s="850"/>
      <c r="F261" s="851"/>
      <c r="G261" s="852">
        <v>2</v>
      </c>
      <c r="H261" s="852">
        <v>2</v>
      </c>
      <c r="I261" s="851"/>
    </row>
    <row r="262" spans="2:9" s="40" customFormat="1" ht="12.75" customHeight="1">
      <c r="B262" s="291"/>
      <c r="C262" s="854" t="s">
        <v>486</v>
      </c>
      <c r="D262" s="850"/>
      <c r="E262" s="850"/>
      <c r="F262" s="851"/>
      <c r="G262" s="852"/>
      <c r="H262" s="852"/>
      <c r="I262" s="851"/>
    </row>
    <row r="263" spans="2:9" s="40" customFormat="1" ht="12.75" customHeight="1">
      <c r="B263" s="291"/>
      <c r="C263" s="855" t="s">
        <v>487</v>
      </c>
      <c r="D263" s="850"/>
      <c r="E263" s="850"/>
      <c r="F263" s="851"/>
      <c r="G263" s="852"/>
      <c r="H263" s="852"/>
      <c r="I263" s="851"/>
    </row>
    <row r="264" spans="2:9" s="40" customFormat="1" ht="12.75" customHeight="1">
      <c r="B264" s="291"/>
      <c r="C264" s="854" t="s">
        <v>488</v>
      </c>
      <c r="D264" s="850"/>
      <c r="E264" s="850"/>
      <c r="F264" s="851"/>
      <c r="G264" s="852"/>
      <c r="H264" s="852"/>
      <c r="I264" s="851"/>
    </row>
    <row r="265" spans="2:9" s="40" customFormat="1" ht="12.75" customHeight="1">
      <c r="B265" s="291"/>
      <c r="C265" s="854" t="s">
        <v>489</v>
      </c>
      <c r="D265" s="850"/>
      <c r="E265" s="850"/>
      <c r="F265" s="851"/>
      <c r="G265" s="852"/>
      <c r="H265" s="852"/>
      <c r="I265" s="851">
        <v>18.75</v>
      </c>
    </row>
    <row r="266" spans="2:9" s="40" customFormat="1" ht="12.75" customHeight="1">
      <c r="B266" s="291"/>
      <c r="C266" s="855" t="s">
        <v>490</v>
      </c>
      <c r="D266" s="850"/>
      <c r="E266" s="850"/>
      <c r="F266" s="851"/>
      <c r="G266" s="852"/>
      <c r="H266" s="852"/>
      <c r="I266" s="851"/>
    </row>
    <row r="267" spans="2:9" s="40" customFormat="1" ht="12.75" customHeight="1">
      <c r="B267" s="291"/>
      <c r="C267" s="854" t="s">
        <v>491</v>
      </c>
      <c r="D267" s="850"/>
      <c r="E267" s="850"/>
      <c r="F267" s="851"/>
      <c r="G267" s="852"/>
      <c r="H267" s="852"/>
      <c r="I267" s="851">
        <v>12.5</v>
      </c>
    </row>
    <row r="268" spans="2:9" s="40" customFormat="1" ht="12.75" customHeight="1">
      <c r="B268" s="291"/>
      <c r="C268" s="856" t="s">
        <v>492</v>
      </c>
      <c r="D268" s="850"/>
      <c r="E268" s="850"/>
      <c r="F268" s="851"/>
      <c r="G268" s="852"/>
      <c r="H268" s="852"/>
      <c r="I268" s="851"/>
    </row>
    <row r="269" spans="2:9" s="40" customFormat="1" ht="12.75" customHeight="1">
      <c r="B269" s="291"/>
      <c r="C269" s="854" t="s">
        <v>493</v>
      </c>
      <c r="D269" s="850">
        <v>15</v>
      </c>
      <c r="E269" s="850"/>
      <c r="F269" s="851"/>
      <c r="G269" s="852">
        <v>100</v>
      </c>
      <c r="H269" s="852">
        <v>100</v>
      </c>
      <c r="I269" s="851"/>
    </row>
    <row r="270" spans="2:9" s="40" customFormat="1" ht="12.75" customHeight="1">
      <c r="B270" s="285"/>
      <c r="C270" s="855" t="s">
        <v>494</v>
      </c>
      <c r="D270" s="850"/>
      <c r="E270" s="850"/>
      <c r="F270" s="851"/>
      <c r="G270" s="852"/>
      <c r="H270" s="852"/>
      <c r="I270" s="851"/>
    </row>
    <row r="271" spans="2:9" s="40" customFormat="1">
      <c r="D271" s="448"/>
      <c r="E271" s="448"/>
      <c r="F271" s="449"/>
      <c r="G271" s="448"/>
      <c r="H271" s="448"/>
      <c r="I271" s="448"/>
    </row>
    <row r="272" spans="2:9" s="217" customFormat="1" ht="26.1" customHeight="1">
      <c r="B272" s="843" t="s">
        <v>418</v>
      </c>
      <c r="C272" s="1272" t="s">
        <v>598</v>
      </c>
      <c r="D272" s="1274" t="s">
        <v>599</v>
      </c>
      <c r="E272" s="1275"/>
      <c r="F272" s="1276" t="s">
        <v>600</v>
      </c>
      <c r="G272" s="1276" t="s">
        <v>601</v>
      </c>
      <c r="H272" s="1276" t="s">
        <v>602</v>
      </c>
      <c r="I272" s="1276" t="s">
        <v>603</v>
      </c>
    </row>
    <row r="273" spans="2:9" s="13" customFormat="1" ht="51" customHeight="1">
      <c r="B273" s="445" t="s">
        <v>240</v>
      </c>
      <c r="C273" s="1273"/>
      <c r="D273" s="1157"/>
      <c r="E273" s="446" t="s">
        <v>604</v>
      </c>
      <c r="F273" s="1277"/>
      <c r="G273" s="1277"/>
      <c r="H273" s="1277"/>
      <c r="I273" s="1277"/>
    </row>
    <row r="274" spans="2:9" s="13" customFormat="1">
      <c r="B274" s="13" t="s">
        <v>160</v>
      </c>
      <c r="C274" s="13" t="s">
        <v>161</v>
      </c>
      <c r="D274" s="13" t="s">
        <v>162</v>
      </c>
      <c r="E274" s="447" t="s">
        <v>163</v>
      </c>
      <c r="F274" s="13" t="s">
        <v>164</v>
      </c>
      <c r="G274" s="13" t="s">
        <v>231</v>
      </c>
      <c r="H274" s="13" t="s">
        <v>232</v>
      </c>
      <c r="I274" s="13" t="s">
        <v>233</v>
      </c>
    </row>
    <row r="275" spans="2:9" s="1158" customFormat="1">
      <c r="B275" s="844" t="s">
        <v>441</v>
      </c>
      <c r="C275" s="845"/>
      <c r="D275" s="846"/>
      <c r="E275" s="846"/>
      <c r="F275" s="847"/>
      <c r="G275" s="846"/>
      <c r="H275" s="846"/>
      <c r="I275" s="848"/>
    </row>
    <row r="276" spans="2:9" s="40" customFormat="1" ht="12.75" customHeight="1">
      <c r="B276" s="824"/>
      <c r="C276" s="855" t="s">
        <v>478</v>
      </c>
      <c r="D276" s="850">
        <v>83</v>
      </c>
      <c r="E276" s="850"/>
      <c r="F276" s="851"/>
      <c r="G276" s="852">
        <v>4.2299999999999997E-2</v>
      </c>
      <c r="H276" s="852">
        <v>4.9200000000000001E-2</v>
      </c>
      <c r="I276" s="851"/>
    </row>
    <row r="277" spans="2:9" s="40" customFormat="1" ht="12.75" customHeight="1">
      <c r="B277" s="291"/>
      <c r="C277" s="854" t="s">
        <v>479</v>
      </c>
      <c r="D277" s="850">
        <v>81</v>
      </c>
      <c r="E277" s="850"/>
      <c r="F277" s="851"/>
      <c r="G277" s="852">
        <v>3.7499999999999999E-2</v>
      </c>
      <c r="H277" s="852">
        <v>4.7300000000000002E-2</v>
      </c>
      <c r="I277" s="851"/>
    </row>
    <row r="278" spans="2:9" s="40" customFormat="1" ht="12.75" customHeight="1">
      <c r="B278" s="291"/>
      <c r="C278" s="854" t="s">
        <v>480</v>
      </c>
      <c r="D278" s="850">
        <v>2</v>
      </c>
      <c r="E278" s="850"/>
      <c r="F278" s="851"/>
      <c r="G278" s="852">
        <v>0.1129</v>
      </c>
      <c r="H278" s="852">
        <v>0.125</v>
      </c>
      <c r="I278" s="851"/>
    </row>
    <row r="279" spans="2:9" s="40" customFormat="1" ht="12.75" customHeight="1">
      <c r="B279" s="291"/>
      <c r="C279" s="855" t="s">
        <v>481</v>
      </c>
      <c r="D279" s="850">
        <v>26</v>
      </c>
      <c r="E279" s="850"/>
      <c r="F279" s="851"/>
      <c r="G279" s="852">
        <v>0.1991</v>
      </c>
      <c r="H279" s="852">
        <v>0.19139999999999999</v>
      </c>
      <c r="I279" s="851"/>
    </row>
    <row r="280" spans="2:9" s="40" customFormat="1" ht="12.75" customHeight="1">
      <c r="B280" s="291"/>
      <c r="C280" s="855" t="s">
        <v>482</v>
      </c>
      <c r="D280" s="850">
        <v>15</v>
      </c>
      <c r="E280" s="850"/>
      <c r="F280" s="851"/>
      <c r="G280" s="852">
        <v>0.38850000000000001</v>
      </c>
      <c r="H280" s="852">
        <v>0.36499999999999999</v>
      </c>
      <c r="I280" s="851"/>
    </row>
    <row r="281" spans="2:9" s="40" customFormat="1" ht="12.75" customHeight="1">
      <c r="B281" s="291"/>
      <c r="C281" s="855" t="s">
        <v>483</v>
      </c>
      <c r="D281" s="850">
        <v>4</v>
      </c>
      <c r="E281" s="850"/>
      <c r="F281" s="851"/>
      <c r="G281" s="852">
        <v>0.6694</v>
      </c>
      <c r="H281" s="852">
        <v>0.59150000000000003</v>
      </c>
      <c r="I281" s="851"/>
    </row>
    <row r="282" spans="2:9" s="40" customFormat="1" ht="12.75" customHeight="1">
      <c r="B282" s="291"/>
      <c r="C282" s="855" t="s">
        <v>484</v>
      </c>
      <c r="D282" s="850">
        <v>26</v>
      </c>
      <c r="E282" s="850">
        <v>1</v>
      </c>
      <c r="F282" s="851">
        <v>3.8462000000000001</v>
      </c>
      <c r="G282" s="852">
        <v>1.4426000000000001</v>
      </c>
      <c r="H282" s="852">
        <v>1.4007000000000001</v>
      </c>
      <c r="I282" s="851">
        <v>0.76919999999999999</v>
      </c>
    </row>
    <row r="283" spans="2:9" s="40" customFormat="1" ht="12.75" customHeight="1">
      <c r="B283" s="291"/>
      <c r="C283" s="854" t="s">
        <v>485</v>
      </c>
      <c r="D283" s="850">
        <v>23</v>
      </c>
      <c r="E283" s="850">
        <v>1</v>
      </c>
      <c r="F283" s="851">
        <v>4.3478000000000003</v>
      </c>
      <c r="G283" s="852">
        <v>1.4421999999999999</v>
      </c>
      <c r="H283" s="852">
        <v>1.3281000000000001</v>
      </c>
      <c r="I283" s="851">
        <v>0.86960000000000004</v>
      </c>
    </row>
    <row r="284" spans="2:9" s="40" customFormat="1" ht="12.75" customHeight="1">
      <c r="B284" s="291"/>
      <c r="C284" s="854" t="s">
        <v>486</v>
      </c>
      <c r="D284" s="850">
        <v>3</v>
      </c>
      <c r="E284" s="850"/>
      <c r="F284" s="851"/>
      <c r="G284" s="852">
        <v>1.9703999999999999</v>
      </c>
      <c r="H284" s="852">
        <v>1.9333</v>
      </c>
      <c r="I284" s="851"/>
    </row>
    <row r="285" spans="2:9" s="40" customFormat="1" ht="12.75" customHeight="1">
      <c r="B285" s="291"/>
      <c r="C285" s="855" t="s">
        <v>487</v>
      </c>
      <c r="D285" s="850">
        <v>12</v>
      </c>
      <c r="E285" s="850"/>
      <c r="F285" s="851"/>
      <c r="G285" s="852">
        <v>2.9691999999999998</v>
      </c>
      <c r="H285" s="852">
        <v>4.2590000000000003</v>
      </c>
      <c r="I285" s="851"/>
    </row>
    <row r="286" spans="2:9" s="40" customFormat="1" ht="12.75" customHeight="1">
      <c r="B286" s="291"/>
      <c r="C286" s="854" t="s">
        <v>488</v>
      </c>
      <c r="D286" s="850">
        <v>11</v>
      </c>
      <c r="E286" s="850"/>
      <c r="F286" s="851"/>
      <c r="G286" s="852">
        <v>2.9076</v>
      </c>
      <c r="H286" s="852">
        <v>3.9188999999999998</v>
      </c>
      <c r="I286" s="851"/>
    </row>
    <row r="287" spans="2:9" s="40" customFormat="1" ht="12.75" customHeight="1">
      <c r="B287" s="291"/>
      <c r="C287" s="854" t="s">
        <v>489</v>
      </c>
      <c r="D287" s="850">
        <v>1</v>
      </c>
      <c r="E287" s="850"/>
      <c r="F287" s="851"/>
      <c r="G287" s="852">
        <v>8</v>
      </c>
      <c r="H287" s="852">
        <v>8</v>
      </c>
      <c r="I287" s="851"/>
    </row>
    <row r="288" spans="2:9" s="40" customFormat="1" ht="12.75" customHeight="1">
      <c r="B288" s="291"/>
      <c r="C288" s="855" t="s">
        <v>490</v>
      </c>
      <c r="D288" s="850">
        <v>4</v>
      </c>
      <c r="E288" s="850"/>
      <c r="F288" s="851"/>
      <c r="G288" s="852">
        <v>11.016299999999999</v>
      </c>
      <c r="H288" s="852">
        <v>11.75</v>
      </c>
      <c r="I288" s="851">
        <v>5.7142999999999997</v>
      </c>
    </row>
    <row r="289" spans="2:9" s="40" customFormat="1" ht="12.75" customHeight="1">
      <c r="B289" s="291"/>
      <c r="C289" s="854" t="s">
        <v>491</v>
      </c>
      <c r="D289" s="850">
        <v>4</v>
      </c>
      <c r="E289" s="850"/>
      <c r="F289" s="851"/>
      <c r="G289" s="852">
        <v>11.016299999999999</v>
      </c>
      <c r="H289" s="852">
        <v>11.75</v>
      </c>
      <c r="I289" s="851"/>
    </row>
    <row r="290" spans="2:9" s="40" customFormat="1" ht="12.75" customHeight="1">
      <c r="B290" s="291"/>
      <c r="C290" s="856" t="s">
        <v>492</v>
      </c>
      <c r="D290" s="850"/>
      <c r="E290" s="850"/>
      <c r="F290" s="851"/>
      <c r="G290" s="852"/>
      <c r="H290" s="852"/>
      <c r="I290" s="851"/>
    </row>
    <row r="291" spans="2:9" s="40" customFormat="1" ht="12.75" customHeight="1">
      <c r="B291" s="291"/>
      <c r="C291" s="854" t="s">
        <v>493</v>
      </c>
      <c r="D291" s="850"/>
      <c r="E291" s="850"/>
      <c r="F291" s="851"/>
      <c r="G291" s="852"/>
      <c r="H291" s="852"/>
      <c r="I291" s="851"/>
    </row>
    <row r="292" spans="2:9" s="40" customFormat="1" ht="12.75" customHeight="1">
      <c r="B292" s="285"/>
      <c r="C292" s="855" t="s">
        <v>494</v>
      </c>
      <c r="D292" s="850">
        <v>1</v>
      </c>
      <c r="E292" s="850"/>
      <c r="F292" s="851"/>
      <c r="G292" s="852">
        <v>100</v>
      </c>
      <c r="H292" s="852">
        <v>100</v>
      </c>
      <c r="I292" s="851"/>
    </row>
    <row r="294" spans="2:9" ht="26.1" customHeight="1">
      <c r="B294" s="843" t="s">
        <v>417</v>
      </c>
      <c r="C294" s="1272" t="s">
        <v>598</v>
      </c>
      <c r="D294" s="1274" t="s">
        <v>599</v>
      </c>
      <c r="E294" s="1275"/>
      <c r="F294" s="1276" t="s">
        <v>600</v>
      </c>
      <c r="G294" s="1276" t="s">
        <v>601</v>
      </c>
      <c r="H294" s="1276" t="s">
        <v>602</v>
      </c>
      <c r="I294" s="1276" t="s">
        <v>603</v>
      </c>
    </row>
    <row r="295" spans="2:9" ht="51" customHeight="1">
      <c r="B295" s="445" t="s">
        <v>334</v>
      </c>
      <c r="C295" s="1273"/>
      <c r="D295" s="1157"/>
      <c r="E295" s="446" t="s">
        <v>604</v>
      </c>
      <c r="F295" s="1277"/>
      <c r="G295" s="1277"/>
      <c r="H295" s="1277"/>
      <c r="I295" s="1277"/>
    </row>
    <row r="296" spans="2:9">
      <c r="B296" s="13" t="s">
        <v>160</v>
      </c>
      <c r="C296" s="13" t="s">
        <v>161</v>
      </c>
      <c r="D296" s="13" t="s">
        <v>162</v>
      </c>
      <c r="E296" s="447" t="s">
        <v>163</v>
      </c>
      <c r="F296" s="13" t="s">
        <v>164</v>
      </c>
      <c r="G296" s="13" t="s">
        <v>231</v>
      </c>
      <c r="H296" s="13" t="s">
        <v>232</v>
      </c>
      <c r="I296" s="13" t="s">
        <v>233</v>
      </c>
    </row>
    <row r="297" spans="2:9" s="1158" customFormat="1">
      <c r="B297" s="844" t="s">
        <v>476</v>
      </c>
      <c r="C297" s="845"/>
      <c r="D297" s="846"/>
      <c r="E297" s="846"/>
      <c r="F297" s="847"/>
      <c r="G297" s="846"/>
      <c r="H297" s="846"/>
      <c r="I297" s="848"/>
    </row>
    <row r="298" spans="2:9" ht="12.75" customHeight="1">
      <c r="B298" s="291"/>
      <c r="C298" s="849" t="s">
        <v>478</v>
      </c>
      <c r="D298" s="850">
        <v>2279</v>
      </c>
      <c r="E298" s="850"/>
      <c r="F298" s="851"/>
      <c r="G298" s="852">
        <v>6.8400000000000002E-2</v>
      </c>
      <c r="H298" s="852">
        <v>6.7599999999999993E-2</v>
      </c>
      <c r="I298" s="851"/>
    </row>
    <row r="299" spans="2:9" ht="12.75" customHeight="1">
      <c r="B299" s="291"/>
      <c r="C299" s="853" t="s">
        <v>479</v>
      </c>
      <c r="D299" s="850">
        <v>1623</v>
      </c>
      <c r="E299" s="850"/>
      <c r="F299" s="851"/>
      <c r="G299" s="852">
        <v>4.7600000000000003E-2</v>
      </c>
      <c r="H299" s="852">
        <v>4.87E-2</v>
      </c>
      <c r="I299" s="851"/>
    </row>
    <row r="300" spans="2:9" ht="12.75" customHeight="1">
      <c r="B300" s="291"/>
      <c r="C300" s="853" t="s">
        <v>480</v>
      </c>
      <c r="D300" s="850">
        <v>656</v>
      </c>
      <c r="E300" s="850"/>
      <c r="F300" s="851"/>
      <c r="G300" s="852">
        <v>0.11119999999999999</v>
      </c>
      <c r="H300" s="852">
        <v>0.1143</v>
      </c>
      <c r="I300" s="851"/>
    </row>
    <row r="301" spans="2:9" ht="12.75" customHeight="1">
      <c r="B301" s="291"/>
      <c r="C301" s="849" t="s">
        <v>481</v>
      </c>
      <c r="D301" s="850">
        <v>1825</v>
      </c>
      <c r="E301" s="850"/>
      <c r="F301" s="851"/>
      <c r="G301" s="852">
        <v>0.1918</v>
      </c>
      <c r="H301" s="852">
        <v>0.19639999999999999</v>
      </c>
      <c r="I301" s="851">
        <v>1.49E-2</v>
      </c>
    </row>
    <row r="302" spans="2:9" ht="12.75" customHeight="1">
      <c r="B302" s="291"/>
      <c r="C302" s="849" t="s">
        <v>482</v>
      </c>
      <c r="D302" s="850">
        <v>1546</v>
      </c>
      <c r="E302" s="850"/>
      <c r="F302" s="851"/>
      <c r="G302" s="852">
        <v>0.36759999999999998</v>
      </c>
      <c r="H302" s="852">
        <v>0.37119999999999997</v>
      </c>
      <c r="I302" s="851">
        <v>4.4400000000000002E-2</v>
      </c>
    </row>
    <row r="303" spans="2:9" ht="12.75" customHeight="1">
      <c r="B303" s="291"/>
      <c r="C303" s="849" t="s">
        <v>483</v>
      </c>
      <c r="D303" s="850">
        <v>1032</v>
      </c>
      <c r="E303" s="850"/>
      <c r="F303" s="851"/>
      <c r="G303" s="852">
        <v>0.57799999999999996</v>
      </c>
      <c r="H303" s="852">
        <v>0.59640000000000004</v>
      </c>
      <c r="I303" s="851">
        <v>0.1028</v>
      </c>
    </row>
    <row r="304" spans="2:9" ht="12.75" customHeight="1">
      <c r="B304" s="291"/>
      <c r="C304" s="849" t="s">
        <v>484</v>
      </c>
      <c r="D304" s="850">
        <v>1464</v>
      </c>
      <c r="E304" s="850"/>
      <c r="F304" s="851"/>
      <c r="G304" s="852">
        <v>1.1624000000000001</v>
      </c>
      <c r="H304" s="852">
        <v>1.1826000000000001</v>
      </c>
      <c r="I304" s="851">
        <v>9.98E-2</v>
      </c>
    </row>
    <row r="305" spans="2:9" ht="12.75" customHeight="1">
      <c r="B305" s="291"/>
      <c r="C305" s="853" t="s">
        <v>485</v>
      </c>
      <c r="D305" s="850">
        <v>1380</v>
      </c>
      <c r="E305" s="850"/>
      <c r="F305" s="851"/>
      <c r="G305" s="852">
        <v>1.1599999999999999</v>
      </c>
      <c r="H305" s="852">
        <v>1.1285000000000001</v>
      </c>
      <c r="I305" s="851">
        <v>0.1069</v>
      </c>
    </row>
    <row r="306" spans="2:9" ht="12.75" customHeight="1">
      <c r="B306" s="291"/>
      <c r="C306" s="853" t="s">
        <v>486</v>
      </c>
      <c r="D306" s="850">
        <v>84</v>
      </c>
      <c r="E306" s="850"/>
      <c r="F306" s="851"/>
      <c r="G306" s="852">
        <v>1.8412999999999999</v>
      </c>
      <c r="H306" s="852">
        <v>2.0703999999999998</v>
      </c>
      <c r="I306" s="851"/>
    </row>
    <row r="307" spans="2:9" ht="12.75" customHeight="1">
      <c r="B307" s="291"/>
      <c r="C307" s="849" t="s">
        <v>487</v>
      </c>
      <c r="D307" s="850">
        <v>315</v>
      </c>
      <c r="E307" s="850">
        <v>5</v>
      </c>
      <c r="F307" s="851">
        <v>1.5872999999999999</v>
      </c>
      <c r="G307" s="852">
        <v>3.3984999999999999</v>
      </c>
      <c r="H307" s="852">
        <v>3.8635999999999999</v>
      </c>
      <c r="I307" s="851">
        <v>3.9171999999999998</v>
      </c>
    </row>
    <row r="308" spans="2:9" ht="12.75" customHeight="1">
      <c r="B308" s="291"/>
      <c r="C308" s="853" t="s">
        <v>488</v>
      </c>
      <c r="D308" s="850">
        <v>261</v>
      </c>
      <c r="E308" s="850">
        <v>1</v>
      </c>
      <c r="F308" s="851">
        <v>0.3831</v>
      </c>
      <c r="G308" s="852">
        <v>3.0948000000000002</v>
      </c>
      <c r="H308" s="852">
        <v>3.0775999999999999</v>
      </c>
      <c r="I308" s="851">
        <v>1.6082000000000001</v>
      </c>
    </row>
    <row r="309" spans="2:9" ht="12.75" customHeight="1">
      <c r="B309" s="291"/>
      <c r="C309" s="853" t="s">
        <v>489</v>
      </c>
      <c r="D309" s="850">
        <v>54</v>
      </c>
      <c r="E309" s="850">
        <v>4</v>
      </c>
      <c r="F309" s="851">
        <v>7.4074</v>
      </c>
      <c r="G309" s="852">
        <v>8</v>
      </c>
      <c r="H309" s="852">
        <v>7.9511000000000003</v>
      </c>
      <c r="I309" s="851">
        <v>10.703900000000001</v>
      </c>
    </row>
    <row r="310" spans="2:9" ht="12.75" customHeight="1">
      <c r="B310" s="291"/>
      <c r="C310" s="849" t="s">
        <v>490</v>
      </c>
      <c r="D310" s="850">
        <v>49</v>
      </c>
      <c r="E310" s="850">
        <v>3</v>
      </c>
      <c r="F310" s="851">
        <v>6.1223999999999998</v>
      </c>
      <c r="G310" s="852">
        <v>18.9878</v>
      </c>
      <c r="H310" s="852">
        <v>17.108699999999999</v>
      </c>
      <c r="I310" s="851">
        <v>10.964399999999999</v>
      </c>
    </row>
    <row r="311" spans="2:9" ht="12.75" customHeight="1">
      <c r="B311" s="291"/>
      <c r="C311" s="854" t="s">
        <v>491</v>
      </c>
      <c r="D311" s="850">
        <v>22</v>
      </c>
      <c r="E311" s="850"/>
      <c r="F311" s="851"/>
      <c r="G311" s="852">
        <v>11.000400000000001</v>
      </c>
      <c r="H311" s="852">
        <v>12.318199999999999</v>
      </c>
      <c r="I311" s="851">
        <v>5.5167999999999999</v>
      </c>
    </row>
    <row r="312" spans="2:9" ht="12.75" customHeight="1">
      <c r="B312" s="291"/>
      <c r="C312" s="854" t="s">
        <v>492</v>
      </c>
      <c r="D312" s="850">
        <v>27</v>
      </c>
      <c r="E312" s="850">
        <v>3</v>
      </c>
      <c r="F312" s="851">
        <v>11.1111</v>
      </c>
      <c r="G312" s="852">
        <v>21</v>
      </c>
      <c r="H312" s="852">
        <v>21.5</v>
      </c>
      <c r="I312" s="851">
        <v>16.505299999999998</v>
      </c>
    </row>
    <row r="313" spans="2:9" ht="12.75" customHeight="1">
      <c r="B313" s="291"/>
      <c r="C313" s="854" t="s">
        <v>493</v>
      </c>
      <c r="D313" s="850"/>
      <c r="E313" s="850"/>
      <c r="F313" s="851"/>
      <c r="G313" s="852"/>
      <c r="H313" s="852"/>
      <c r="I313" s="851"/>
    </row>
    <row r="314" spans="2:9" ht="12.75" customHeight="1">
      <c r="B314" s="285"/>
      <c r="C314" s="855" t="s">
        <v>494</v>
      </c>
      <c r="D314" s="850"/>
      <c r="E314" s="850"/>
      <c r="F314" s="851"/>
      <c r="G314" s="852"/>
      <c r="H314" s="852"/>
      <c r="I314" s="851"/>
    </row>
    <row r="316" spans="2:9" ht="27.75" customHeight="1">
      <c r="B316" s="843" t="s">
        <v>417</v>
      </c>
      <c r="C316" s="1272" t="s">
        <v>598</v>
      </c>
      <c r="D316" s="1274" t="s">
        <v>599</v>
      </c>
      <c r="E316" s="1275"/>
      <c r="F316" s="1276" t="s">
        <v>600</v>
      </c>
      <c r="G316" s="1276" t="s">
        <v>601</v>
      </c>
      <c r="H316" s="1276" t="s">
        <v>602</v>
      </c>
      <c r="I316" s="1276" t="s">
        <v>603</v>
      </c>
    </row>
    <row r="317" spans="2:9" ht="51" customHeight="1">
      <c r="B317" s="445" t="s">
        <v>334</v>
      </c>
      <c r="C317" s="1273"/>
      <c r="D317" s="1157"/>
      <c r="E317" s="446" t="s">
        <v>604</v>
      </c>
      <c r="F317" s="1277"/>
      <c r="G317" s="1277"/>
      <c r="H317" s="1277"/>
      <c r="I317" s="1277"/>
    </row>
    <row r="318" spans="2:9">
      <c r="B318" s="13" t="s">
        <v>160</v>
      </c>
      <c r="C318" s="13" t="s">
        <v>161</v>
      </c>
      <c r="D318" s="13" t="s">
        <v>162</v>
      </c>
      <c r="E318" s="447" t="s">
        <v>163</v>
      </c>
      <c r="F318" s="13" t="s">
        <v>164</v>
      </c>
      <c r="G318" s="13" t="s">
        <v>231</v>
      </c>
      <c r="H318" s="13" t="s">
        <v>232</v>
      </c>
      <c r="I318" s="13" t="s">
        <v>233</v>
      </c>
    </row>
    <row r="319" spans="2:9" s="1158" customFormat="1">
      <c r="B319" s="844" t="s">
        <v>496</v>
      </c>
      <c r="C319" s="845"/>
      <c r="D319" s="846"/>
      <c r="E319" s="846"/>
      <c r="F319" s="847"/>
      <c r="G319" s="846"/>
      <c r="H319" s="846"/>
      <c r="I319" s="848"/>
    </row>
    <row r="320" spans="2:9" ht="12.75" customHeight="1">
      <c r="B320" s="824"/>
      <c r="C320" s="855" t="s">
        <v>478</v>
      </c>
      <c r="D320" s="850">
        <v>1184</v>
      </c>
      <c r="E320" s="850"/>
      <c r="F320" s="851"/>
      <c r="G320" s="852">
        <v>8.8999999999999996E-2</v>
      </c>
      <c r="H320" s="852">
        <v>0.10539999999999999</v>
      </c>
      <c r="I320" s="851">
        <v>3.3300000000000003E-2</v>
      </c>
    </row>
    <row r="321" spans="2:9" ht="12.75" customHeight="1">
      <c r="B321" s="291"/>
      <c r="C321" s="854" t="s">
        <v>479</v>
      </c>
      <c r="D321" s="850">
        <v>585</v>
      </c>
      <c r="E321" s="850"/>
      <c r="F321" s="851"/>
      <c r="G321" s="852">
        <v>5.04E-2</v>
      </c>
      <c r="H321" s="852">
        <v>7.5700000000000003E-2</v>
      </c>
      <c r="I321" s="851">
        <v>3.9600000000000003E-2</v>
      </c>
    </row>
    <row r="322" spans="2:9" ht="12.75" customHeight="1">
      <c r="B322" s="291"/>
      <c r="C322" s="854" t="s">
        <v>480</v>
      </c>
      <c r="D322" s="850">
        <v>599</v>
      </c>
      <c r="E322" s="850"/>
      <c r="F322" s="851"/>
      <c r="G322" s="852">
        <v>0.1333</v>
      </c>
      <c r="H322" s="852">
        <v>0.13450000000000001</v>
      </c>
      <c r="I322" s="851"/>
    </row>
    <row r="323" spans="2:9" ht="12.75" customHeight="1">
      <c r="B323" s="291"/>
      <c r="C323" s="855" t="s">
        <v>481</v>
      </c>
      <c r="D323" s="850">
        <v>2817</v>
      </c>
      <c r="E323" s="850"/>
      <c r="F323" s="851"/>
      <c r="G323" s="852">
        <v>0.1988</v>
      </c>
      <c r="H323" s="852">
        <v>0.2026</v>
      </c>
      <c r="I323" s="851">
        <v>1.6799999999999999E-2</v>
      </c>
    </row>
    <row r="324" spans="2:9" ht="12.75" customHeight="1">
      <c r="B324" s="291"/>
      <c r="C324" s="855" t="s">
        <v>482</v>
      </c>
      <c r="D324" s="850">
        <v>6320</v>
      </c>
      <c r="E324" s="850">
        <v>2</v>
      </c>
      <c r="F324" s="851">
        <v>3.1600000000000003E-2</v>
      </c>
      <c r="G324" s="852">
        <v>0.33679999999999999</v>
      </c>
      <c r="H324" s="852">
        <v>0.3478</v>
      </c>
      <c r="I324" s="851">
        <v>3.1800000000000002E-2</v>
      </c>
    </row>
    <row r="325" spans="2:9" ht="12.75" customHeight="1">
      <c r="B325" s="291"/>
      <c r="C325" s="855" t="s">
        <v>483</v>
      </c>
      <c r="D325" s="850">
        <v>5308</v>
      </c>
      <c r="E325" s="850">
        <v>5</v>
      </c>
      <c r="F325" s="851">
        <v>9.4200000000000006E-2</v>
      </c>
      <c r="G325" s="852">
        <v>0.59899999999999998</v>
      </c>
      <c r="H325" s="852">
        <v>0.62739999999999996</v>
      </c>
      <c r="I325" s="851">
        <v>0.1482</v>
      </c>
    </row>
    <row r="326" spans="2:9" ht="12.75" customHeight="1">
      <c r="B326" s="291"/>
      <c r="C326" s="855" t="s">
        <v>484</v>
      </c>
      <c r="D326" s="850">
        <v>5323</v>
      </c>
      <c r="E326" s="850">
        <v>9</v>
      </c>
      <c r="F326" s="851">
        <v>0.1691</v>
      </c>
      <c r="G326" s="852">
        <v>1.1093</v>
      </c>
      <c r="H326" s="852">
        <v>1.2767999999999999</v>
      </c>
      <c r="I326" s="851">
        <v>0.46039999999999998</v>
      </c>
    </row>
    <row r="327" spans="2:9" ht="12.75" customHeight="1">
      <c r="B327" s="291"/>
      <c r="C327" s="854" t="s">
        <v>485</v>
      </c>
      <c r="D327" s="850">
        <v>4554</v>
      </c>
      <c r="E327" s="850">
        <v>7</v>
      </c>
      <c r="F327" s="851">
        <v>0.1537</v>
      </c>
      <c r="G327" s="852">
        <v>1.0718000000000001</v>
      </c>
      <c r="H327" s="852">
        <v>1.1357999999999999</v>
      </c>
      <c r="I327" s="851">
        <v>0.43309999999999998</v>
      </c>
    </row>
    <row r="328" spans="2:9" ht="12.75" customHeight="1">
      <c r="B328" s="291"/>
      <c r="C328" s="854" t="s">
        <v>486</v>
      </c>
      <c r="D328" s="850">
        <v>769</v>
      </c>
      <c r="E328" s="850">
        <v>2</v>
      </c>
      <c r="F328" s="851">
        <v>0.2601</v>
      </c>
      <c r="G328" s="852">
        <v>2.0758999999999999</v>
      </c>
      <c r="H328" s="852">
        <v>2.1128</v>
      </c>
      <c r="I328" s="851">
        <v>0.433</v>
      </c>
    </row>
    <row r="329" spans="2:9" ht="12.75" customHeight="1">
      <c r="B329" s="291"/>
      <c r="C329" s="855" t="s">
        <v>487</v>
      </c>
      <c r="D329" s="850">
        <v>548</v>
      </c>
      <c r="E329" s="850">
        <v>3</v>
      </c>
      <c r="F329" s="851">
        <v>0.5474</v>
      </c>
      <c r="G329" s="852">
        <v>4.1167999999999996</v>
      </c>
      <c r="H329" s="852">
        <v>5.3307000000000002</v>
      </c>
      <c r="I329" s="851">
        <v>1.9954000000000001</v>
      </c>
    </row>
    <row r="330" spans="2:9" ht="12.75" customHeight="1">
      <c r="B330" s="291"/>
      <c r="C330" s="854" t="s">
        <v>488</v>
      </c>
      <c r="D330" s="850">
        <v>361</v>
      </c>
      <c r="E330" s="850">
        <v>3</v>
      </c>
      <c r="F330" s="851">
        <v>0.83099999999999996</v>
      </c>
      <c r="G330" s="852">
        <v>3.3567999999999998</v>
      </c>
      <c r="H330" s="852">
        <v>4.1275000000000004</v>
      </c>
      <c r="I330" s="851">
        <v>1.0314000000000001</v>
      </c>
    </row>
    <row r="331" spans="2:9" ht="12.75" customHeight="1">
      <c r="B331" s="291"/>
      <c r="C331" s="854" t="s">
        <v>489</v>
      </c>
      <c r="D331" s="850">
        <v>187</v>
      </c>
      <c r="E331" s="850"/>
      <c r="F331" s="851"/>
      <c r="G331" s="852">
        <v>7.7495000000000003</v>
      </c>
      <c r="H331" s="852">
        <v>7.6341999999999999</v>
      </c>
      <c r="I331" s="851">
        <v>3.8315999999999999</v>
      </c>
    </row>
    <row r="332" spans="2:9" ht="12.75" customHeight="1">
      <c r="B332" s="291"/>
      <c r="C332" s="855" t="s">
        <v>490</v>
      </c>
      <c r="D332" s="850">
        <v>219</v>
      </c>
      <c r="E332" s="850">
        <v>11</v>
      </c>
      <c r="F332" s="851">
        <v>5.0228000000000002</v>
      </c>
      <c r="G332" s="852">
        <v>12.5923</v>
      </c>
      <c r="H332" s="852">
        <v>15.7788</v>
      </c>
      <c r="I332" s="851">
        <v>6.5686</v>
      </c>
    </row>
    <row r="333" spans="2:9" ht="12.75" customHeight="1">
      <c r="B333" s="291"/>
      <c r="C333" s="854" t="s">
        <v>491</v>
      </c>
      <c r="D333" s="850">
        <v>128</v>
      </c>
      <c r="E333" s="850"/>
      <c r="F333" s="851"/>
      <c r="G333" s="852">
        <v>11.001099999999999</v>
      </c>
      <c r="H333" s="852">
        <v>11.890599999999999</v>
      </c>
      <c r="I333" s="851">
        <v>4.7499000000000002</v>
      </c>
    </row>
    <row r="334" spans="2:9" ht="12.75" customHeight="1">
      <c r="B334" s="291"/>
      <c r="C334" s="854" t="s">
        <v>492</v>
      </c>
      <c r="D334" s="850">
        <v>91</v>
      </c>
      <c r="E334" s="850">
        <v>11</v>
      </c>
      <c r="F334" s="851">
        <v>12.087899999999999</v>
      </c>
      <c r="G334" s="852">
        <v>21.006499999999999</v>
      </c>
      <c r="H334" s="852">
        <v>22</v>
      </c>
      <c r="I334" s="851">
        <v>9.6067999999999998</v>
      </c>
    </row>
    <row r="335" spans="2:9" ht="12.75" customHeight="1">
      <c r="B335" s="291"/>
      <c r="C335" s="854" t="s">
        <v>493</v>
      </c>
      <c r="D335" s="850"/>
      <c r="E335" s="850"/>
      <c r="F335" s="851"/>
      <c r="G335" s="852"/>
      <c r="H335" s="852"/>
      <c r="I335" s="851"/>
    </row>
    <row r="336" spans="2:9" ht="12.75" customHeight="1">
      <c r="B336" s="285"/>
      <c r="C336" s="855" t="s">
        <v>494</v>
      </c>
      <c r="D336" s="850"/>
      <c r="E336" s="850"/>
      <c r="F336" s="851"/>
      <c r="G336" s="852"/>
      <c r="H336" s="852"/>
      <c r="I336" s="851"/>
    </row>
    <row r="337" spans="2:9">
      <c r="B337" s="40"/>
      <c r="C337" s="40"/>
      <c r="D337" s="448"/>
      <c r="E337" s="448"/>
      <c r="F337" s="449"/>
      <c r="G337" s="448"/>
      <c r="H337" s="448"/>
      <c r="I337" s="448"/>
    </row>
    <row r="338" spans="2:9" ht="27.75" customHeight="1">
      <c r="B338" s="843" t="s">
        <v>417</v>
      </c>
      <c r="C338" s="1272" t="s">
        <v>598</v>
      </c>
      <c r="D338" s="1274" t="s">
        <v>599</v>
      </c>
      <c r="E338" s="1275"/>
      <c r="F338" s="1276" t="s">
        <v>600</v>
      </c>
      <c r="G338" s="1276" t="s">
        <v>601</v>
      </c>
      <c r="H338" s="1276" t="s">
        <v>602</v>
      </c>
      <c r="I338" s="1276" t="s">
        <v>603</v>
      </c>
    </row>
    <row r="339" spans="2:9" ht="51" customHeight="1">
      <c r="B339" s="445" t="s">
        <v>334</v>
      </c>
      <c r="C339" s="1273"/>
      <c r="D339" s="1157"/>
      <c r="E339" s="446" t="s">
        <v>604</v>
      </c>
      <c r="F339" s="1277"/>
      <c r="G339" s="1277"/>
      <c r="H339" s="1277"/>
      <c r="I339" s="1277"/>
    </row>
    <row r="340" spans="2:9">
      <c r="B340" s="13" t="s">
        <v>160</v>
      </c>
      <c r="C340" s="13" t="s">
        <v>161</v>
      </c>
      <c r="D340" s="13" t="s">
        <v>162</v>
      </c>
      <c r="E340" s="447" t="s">
        <v>163</v>
      </c>
      <c r="F340" s="13" t="s">
        <v>164</v>
      </c>
      <c r="G340" s="13" t="s">
        <v>231</v>
      </c>
      <c r="H340" s="13" t="s">
        <v>232</v>
      </c>
      <c r="I340" s="13" t="s">
        <v>233</v>
      </c>
    </row>
    <row r="341" spans="2:9" s="1158" customFormat="1">
      <c r="B341" s="844" t="s">
        <v>497</v>
      </c>
      <c r="C341" s="845"/>
      <c r="D341" s="846"/>
      <c r="E341" s="846"/>
      <c r="F341" s="847"/>
      <c r="G341" s="846"/>
      <c r="H341" s="846"/>
      <c r="I341" s="848"/>
    </row>
    <row r="342" spans="2:9" ht="12.75" customHeight="1">
      <c r="B342" s="824"/>
      <c r="C342" s="855" t="s">
        <v>478</v>
      </c>
      <c r="D342" s="850">
        <v>20</v>
      </c>
      <c r="E342" s="850"/>
      <c r="F342" s="851"/>
      <c r="G342" s="852">
        <v>6.4100000000000004E-2</v>
      </c>
      <c r="H342" s="852">
        <v>6.0699999999999997E-2</v>
      </c>
      <c r="I342" s="851"/>
    </row>
    <row r="343" spans="2:9" ht="12.75" customHeight="1">
      <c r="B343" s="291"/>
      <c r="C343" s="854" t="s">
        <v>479</v>
      </c>
      <c r="D343" s="850">
        <v>14</v>
      </c>
      <c r="E343" s="850"/>
      <c r="F343" s="851"/>
      <c r="G343" s="852">
        <v>0.03</v>
      </c>
      <c r="H343" s="852">
        <v>0.04</v>
      </c>
      <c r="I343" s="851"/>
    </row>
    <row r="344" spans="2:9" ht="12.75" customHeight="1">
      <c r="B344" s="291"/>
      <c r="C344" s="854" t="s">
        <v>480</v>
      </c>
      <c r="D344" s="850">
        <v>6</v>
      </c>
      <c r="E344" s="850"/>
      <c r="F344" s="851"/>
      <c r="G344" s="852">
        <v>0.1091</v>
      </c>
      <c r="H344" s="852">
        <v>0.1091</v>
      </c>
      <c r="I344" s="851"/>
    </row>
    <row r="345" spans="2:9" ht="12.75" customHeight="1">
      <c r="B345" s="291"/>
      <c r="C345" s="855" t="s">
        <v>481</v>
      </c>
      <c r="D345" s="850">
        <v>4</v>
      </c>
      <c r="E345" s="850"/>
      <c r="F345" s="851"/>
      <c r="G345" s="852">
        <v>0.1983</v>
      </c>
      <c r="H345" s="852">
        <v>0.17610000000000001</v>
      </c>
      <c r="I345" s="851"/>
    </row>
    <row r="346" spans="2:9" ht="12.75" customHeight="1">
      <c r="B346" s="291"/>
      <c r="C346" s="855" t="s">
        <v>482</v>
      </c>
      <c r="D346" s="850">
        <v>32</v>
      </c>
      <c r="E346" s="850"/>
      <c r="F346" s="851"/>
      <c r="G346" s="852">
        <v>0.31740000000000002</v>
      </c>
      <c r="H346" s="852">
        <v>0.31719999999999998</v>
      </c>
      <c r="I346" s="851"/>
    </row>
    <row r="347" spans="2:9" ht="12.75" customHeight="1">
      <c r="B347" s="291"/>
      <c r="C347" s="855" t="s">
        <v>483</v>
      </c>
      <c r="D347" s="850">
        <v>20</v>
      </c>
      <c r="E347" s="850"/>
      <c r="F347" s="851"/>
      <c r="G347" s="852">
        <v>0.53690000000000004</v>
      </c>
      <c r="H347" s="852">
        <v>0.53690000000000004</v>
      </c>
      <c r="I347" s="851"/>
    </row>
    <row r="348" spans="2:9" ht="12.75" customHeight="1">
      <c r="B348" s="291"/>
      <c r="C348" s="855" t="s">
        <v>484</v>
      </c>
      <c r="D348" s="850">
        <v>16</v>
      </c>
      <c r="E348" s="850"/>
      <c r="F348" s="851"/>
      <c r="G348" s="852">
        <v>1.0273000000000001</v>
      </c>
      <c r="H348" s="852">
        <v>1.2467999999999999</v>
      </c>
      <c r="I348" s="851"/>
    </row>
    <row r="349" spans="2:9" ht="12.75" customHeight="1">
      <c r="B349" s="291"/>
      <c r="C349" s="854" t="s">
        <v>485</v>
      </c>
      <c r="D349" s="850">
        <v>16</v>
      </c>
      <c r="E349" s="850"/>
      <c r="F349" s="851"/>
      <c r="G349" s="852">
        <v>1.0273000000000001</v>
      </c>
      <c r="H349" s="852">
        <v>1.2467999999999999</v>
      </c>
      <c r="I349" s="851"/>
    </row>
    <row r="350" spans="2:9" ht="12.75" customHeight="1">
      <c r="B350" s="291"/>
      <c r="C350" s="854" t="s">
        <v>486</v>
      </c>
      <c r="D350" s="850"/>
      <c r="E350" s="850"/>
      <c r="F350" s="851"/>
      <c r="G350" s="852"/>
      <c r="H350" s="852"/>
      <c r="I350" s="851"/>
    </row>
    <row r="351" spans="2:9" ht="12.75" customHeight="1">
      <c r="B351" s="291"/>
      <c r="C351" s="855" t="s">
        <v>487</v>
      </c>
      <c r="D351" s="850">
        <v>6</v>
      </c>
      <c r="E351" s="850"/>
      <c r="F351" s="851"/>
      <c r="G351" s="852">
        <v>2.6873</v>
      </c>
      <c r="H351" s="852">
        <v>3.8872</v>
      </c>
      <c r="I351" s="851">
        <v>6</v>
      </c>
    </row>
    <row r="352" spans="2:9" ht="12.75" customHeight="1">
      <c r="B352" s="291"/>
      <c r="C352" s="854" t="s">
        <v>488</v>
      </c>
      <c r="D352" s="850">
        <v>5</v>
      </c>
      <c r="E352" s="850"/>
      <c r="F352" s="851"/>
      <c r="G352" s="852">
        <v>2.6869999999999998</v>
      </c>
      <c r="H352" s="852">
        <v>3.0647000000000002</v>
      </c>
      <c r="I352" s="851"/>
    </row>
    <row r="353" spans="2:9" ht="12.75" customHeight="1">
      <c r="B353" s="291"/>
      <c r="C353" s="854" t="s">
        <v>489</v>
      </c>
      <c r="D353" s="850">
        <v>1</v>
      </c>
      <c r="E353" s="850"/>
      <c r="F353" s="851"/>
      <c r="G353" s="852">
        <v>8</v>
      </c>
      <c r="H353" s="852">
        <v>8</v>
      </c>
      <c r="I353" s="851">
        <v>20.833300000000001</v>
      </c>
    </row>
    <row r="354" spans="2:9" ht="12.75" customHeight="1">
      <c r="B354" s="291"/>
      <c r="C354" s="855" t="s">
        <v>490</v>
      </c>
      <c r="D354" s="850"/>
      <c r="E354" s="850"/>
      <c r="F354" s="851"/>
      <c r="G354" s="852"/>
      <c r="H354" s="852"/>
      <c r="I354" s="851"/>
    </row>
    <row r="355" spans="2:9" ht="12.75" customHeight="1">
      <c r="B355" s="291"/>
      <c r="C355" s="854" t="s">
        <v>491</v>
      </c>
      <c r="D355" s="850"/>
      <c r="E355" s="850"/>
      <c r="F355" s="851"/>
      <c r="G355" s="852"/>
      <c r="H355" s="852"/>
      <c r="I355" s="851"/>
    </row>
    <row r="356" spans="2:9" ht="12.75" customHeight="1">
      <c r="B356" s="291"/>
      <c r="C356" s="854" t="s">
        <v>492</v>
      </c>
      <c r="D356" s="850"/>
      <c r="E356" s="850"/>
      <c r="F356" s="851"/>
      <c r="G356" s="852"/>
      <c r="H356" s="852"/>
      <c r="I356" s="851"/>
    </row>
    <row r="357" spans="2:9" ht="12.75" customHeight="1">
      <c r="B357" s="291"/>
      <c r="C357" s="854" t="s">
        <v>493</v>
      </c>
      <c r="D357" s="850"/>
      <c r="E357" s="850"/>
      <c r="F357" s="851"/>
      <c r="G357" s="852"/>
      <c r="H357" s="852"/>
      <c r="I357" s="851"/>
    </row>
    <row r="358" spans="2:9" ht="12.75" customHeight="1">
      <c r="B358" s="285"/>
      <c r="C358" s="855" t="s">
        <v>494</v>
      </c>
      <c r="D358" s="850"/>
      <c r="E358" s="850"/>
      <c r="F358" s="851"/>
      <c r="G358" s="852"/>
      <c r="H358" s="852"/>
      <c r="I358" s="851"/>
    </row>
    <row r="359" spans="2:9">
      <c r="B359" s="40"/>
      <c r="C359" s="40"/>
      <c r="D359" s="448"/>
      <c r="E359" s="448"/>
      <c r="F359" s="449"/>
      <c r="G359" s="448"/>
      <c r="H359" s="448"/>
      <c r="I359" s="448"/>
    </row>
    <row r="360" spans="2:9" ht="27.75" customHeight="1">
      <c r="B360" s="843" t="s">
        <v>417</v>
      </c>
      <c r="C360" s="1272" t="s">
        <v>598</v>
      </c>
      <c r="D360" s="1274" t="s">
        <v>599</v>
      </c>
      <c r="E360" s="1275"/>
      <c r="F360" s="1276" t="s">
        <v>600</v>
      </c>
      <c r="G360" s="1276" t="s">
        <v>601</v>
      </c>
      <c r="H360" s="1276" t="s">
        <v>602</v>
      </c>
      <c r="I360" s="1276" t="s">
        <v>603</v>
      </c>
    </row>
    <row r="361" spans="2:9" ht="51" customHeight="1">
      <c r="B361" s="445" t="s">
        <v>334</v>
      </c>
      <c r="C361" s="1273"/>
      <c r="D361" s="1157"/>
      <c r="E361" s="446" t="s">
        <v>604</v>
      </c>
      <c r="F361" s="1277"/>
      <c r="G361" s="1277"/>
      <c r="H361" s="1277"/>
      <c r="I361" s="1277"/>
    </row>
    <row r="362" spans="2:9">
      <c r="B362" s="13" t="s">
        <v>160</v>
      </c>
      <c r="C362" s="13" t="s">
        <v>161</v>
      </c>
      <c r="D362" s="13" t="s">
        <v>162</v>
      </c>
      <c r="E362" s="447" t="s">
        <v>163</v>
      </c>
      <c r="F362" s="13" t="s">
        <v>164</v>
      </c>
      <c r="G362" s="13" t="s">
        <v>231</v>
      </c>
      <c r="H362" s="13" t="s">
        <v>232</v>
      </c>
      <c r="I362" s="13" t="s">
        <v>233</v>
      </c>
    </row>
    <row r="363" spans="2:9" s="1158" customFormat="1">
      <c r="B363" s="844" t="s">
        <v>441</v>
      </c>
      <c r="C363" s="845"/>
      <c r="D363" s="846"/>
      <c r="E363" s="846"/>
      <c r="F363" s="847"/>
      <c r="G363" s="846"/>
      <c r="H363" s="846"/>
      <c r="I363" s="848"/>
    </row>
    <row r="364" spans="2:9" ht="12.75" customHeight="1">
      <c r="B364" s="824"/>
      <c r="C364" s="855" t="s">
        <v>478</v>
      </c>
      <c r="D364" s="850">
        <v>2467</v>
      </c>
      <c r="E364" s="850"/>
      <c r="F364" s="851"/>
      <c r="G364" s="852">
        <v>6.6900000000000001E-2</v>
      </c>
      <c r="H364" s="852">
        <v>5.5899999999999998E-2</v>
      </c>
      <c r="I364" s="851"/>
    </row>
    <row r="365" spans="2:9" ht="12.75" customHeight="1">
      <c r="B365" s="291"/>
      <c r="C365" s="854" t="s">
        <v>479</v>
      </c>
      <c r="D365" s="850">
        <v>2190</v>
      </c>
      <c r="E365" s="850"/>
      <c r="F365" s="851"/>
      <c r="G365" s="852">
        <v>5.6599999999999998E-2</v>
      </c>
      <c r="H365" s="852">
        <v>4.6600000000000003E-2</v>
      </c>
      <c r="I365" s="851"/>
    </row>
    <row r="366" spans="2:9" ht="12.75" customHeight="1">
      <c r="B366" s="291"/>
      <c r="C366" s="854" t="s">
        <v>480</v>
      </c>
      <c r="D366" s="850">
        <v>277</v>
      </c>
      <c r="E366" s="850"/>
      <c r="F366" s="851"/>
      <c r="G366" s="852">
        <v>0.1216</v>
      </c>
      <c r="H366" s="852">
        <v>0.12939999999999999</v>
      </c>
      <c r="I366" s="851"/>
    </row>
    <row r="367" spans="2:9" ht="12.75" customHeight="1">
      <c r="B367" s="291"/>
      <c r="C367" s="855" t="s">
        <v>481</v>
      </c>
      <c r="D367" s="850">
        <v>379</v>
      </c>
      <c r="E367" s="850"/>
      <c r="F367" s="851"/>
      <c r="G367" s="852">
        <v>0.2077</v>
      </c>
      <c r="H367" s="852">
        <v>0.20669999999999999</v>
      </c>
      <c r="I367" s="851"/>
    </row>
    <row r="368" spans="2:9" ht="12.75" customHeight="1">
      <c r="B368" s="291"/>
      <c r="C368" s="855" t="s">
        <v>482</v>
      </c>
      <c r="D368" s="850">
        <v>500</v>
      </c>
      <c r="E368" s="850"/>
      <c r="F368" s="851"/>
      <c r="G368" s="852">
        <v>0.3861</v>
      </c>
      <c r="H368" s="852">
        <v>0.40579999999999999</v>
      </c>
      <c r="I368" s="851"/>
    </row>
    <row r="369" spans="2:9" ht="12.75" customHeight="1">
      <c r="B369" s="291"/>
      <c r="C369" s="855" t="s">
        <v>483</v>
      </c>
      <c r="D369" s="850">
        <v>4</v>
      </c>
      <c r="E369" s="850"/>
      <c r="F369" s="851"/>
      <c r="G369" s="852">
        <v>0.65</v>
      </c>
      <c r="H369" s="852">
        <v>0.62309999999999999</v>
      </c>
      <c r="I369" s="851"/>
    </row>
    <row r="370" spans="2:9" ht="12.75" customHeight="1">
      <c r="B370" s="291"/>
      <c r="C370" s="855" t="s">
        <v>484</v>
      </c>
      <c r="D370" s="850">
        <v>204</v>
      </c>
      <c r="E370" s="850"/>
      <c r="F370" s="851"/>
      <c r="G370" s="852">
        <v>1.0728</v>
      </c>
      <c r="H370" s="852">
        <v>1.3281000000000001</v>
      </c>
      <c r="I370" s="851">
        <v>7.5499999999999998E-2</v>
      </c>
    </row>
    <row r="371" spans="2:9" ht="12.75" customHeight="1">
      <c r="B371" s="291"/>
      <c r="C371" s="854" t="s">
        <v>485</v>
      </c>
      <c r="D371" s="850">
        <v>137</v>
      </c>
      <c r="E371" s="850"/>
      <c r="F371" s="851"/>
      <c r="G371" s="852">
        <v>0.99909999999999999</v>
      </c>
      <c r="H371" s="852">
        <v>1.0753999999999999</v>
      </c>
      <c r="I371" s="851"/>
    </row>
    <row r="372" spans="2:9" ht="12.75" customHeight="1">
      <c r="B372" s="291"/>
      <c r="C372" s="854" t="s">
        <v>486</v>
      </c>
      <c r="D372" s="850">
        <v>67</v>
      </c>
      <c r="E372" s="850"/>
      <c r="F372" s="851"/>
      <c r="G372" s="852">
        <v>1.8</v>
      </c>
      <c r="H372" s="852">
        <v>1.8448</v>
      </c>
      <c r="I372" s="851">
        <v>0.27029999999999998</v>
      </c>
    </row>
    <row r="373" spans="2:9" ht="12.75" customHeight="1">
      <c r="B373" s="291"/>
      <c r="C373" s="855" t="s">
        <v>487</v>
      </c>
      <c r="D373" s="850">
        <v>155</v>
      </c>
      <c r="E373" s="850"/>
      <c r="F373" s="851"/>
      <c r="G373" s="852">
        <v>6.5414000000000003</v>
      </c>
      <c r="H373" s="852">
        <v>5.5526</v>
      </c>
      <c r="I373" s="851"/>
    </row>
    <row r="374" spans="2:9" ht="12.75" customHeight="1">
      <c r="B374" s="291"/>
      <c r="C374" s="854" t="s">
        <v>488</v>
      </c>
      <c r="D374" s="850">
        <v>88</v>
      </c>
      <c r="E374" s="850"/>
      <c r="F374" s="851"/>
      <c r="G374" s="852">
        <v>3.6156000000000001</v>
      </c>
      <c r="H374" s="852">
        <v>3.6892999999999998</v>
      </c>
      <c r="I374" s="851"/>
    </row>
    <row r="375" spans="2:9" ht="12.75" customHeight="1">
      <c r="B375" s="291"/>
      <c r="C375" s="854" t="s">
        <v>489</v>
      </c>
      <c r="D375" s="850">
        <v>67</v>
      </c>
      <c r="E375" s="850"/>
      <c r="F375" s="851"/>
      <c r="G375" s="852">
        <v>8</v>
      </c>
      <c r="H375" s="852">
        <v>8</v>
      </c>
      <c r="I375" s="851"/>
    </row>
    <row r="376" spans="2:9" ht="12.75" customHeight="1">
      <c r="B376" s="291"/>
      <c r="C376" s="855" t="s">
        <v>490</v>
      </c>
      <c r="D376" s="850">
        <v>147</v>
      </c>
      <c r="E376" s="850"/>
      <c r="F376" s="851"/>
      <c r="G376" s="852">
        <v>12.1608</v>
      </c>
      <c r="H376" s="852">
        <v>16.285699999999999</v>
      </c>
      <c r="I376" s="851">
        <v>0.14180000000000001</v>
      </c>
    </row>
    <row r="377" spans="2:9" ht="12.75" customHeight="1">
      <c r="B377" s="291"/>
      <c r="C377" s="854" t="s">
        <v>491</v>
      </c>
      <c r="D377" s="850">
        <v>86</v>
      </c>
      <c r="E377" s="850"/>
      <c r="F377" s="851"/>
      <c r="G377" s="852">
        <v>11.345499999999999</v>
      </c>
      <c r="H377" s="852">
        <v>12.337199999999999</v>
      </c>
      <c r="I377" s="851"/>
    </row>
    <row r="378" spans="2:9" ht="12.75" customHeight="1">
      <c r="B378" s="291"/>
      <c r="C378" s="854" t="s">
        <v>492</v>
      </c>
      <c r="D378" s="850">
        <v>61</v>
      </c>
      <c r="E378" s="850"/>
      <c r="F378" s="851"/>
      <c r="G378" s="852">
        <v>21.014099999999999</v>
      </c>
      <c r="H378" s="852">
        <v>21.852499999999999</v>
      </c>
      <c r="I378" s="851">
        <v>0.3846</v>
      </c>
    </row>
    <row r="379" spans="2:9" ht="12.75" customHeight="1">
      <c r="B379" s="291"/>
      <c r="C379" s="854" t="s">
        <v>493</v>
      </c>
      <c r="D379" s="850"/>
      <c r="E379" s="850"/>
      <c r="F379" s="851"/>
      <c r="G379" s="852"/>
      <c r="H379" s="852"/>
      <c r="I379" s="851"/>
    </row>
    <row r="380" spans="2:9" ht="12.75" customHeight="1">
      <c r="B380" s="285"/>
      <c r="C380" s="855" t="s">
        <v>494</v>
      </c>
      <c r="D380" s="850"/>
      <c r="E380" s="850"/>
      <c r="F380" s="851"/>
      <c r="G380" s="852"/>
      <c r="H380" s="852"/>
      <c r="I380" s="851"/>
    </row>
    <row r="381" spans="2:9">
      <c r="B381" s="40"/>
      <c r="C381" s="40"/>
      <c r="D381" s="448"/>
      <c r="E381" s="448"/>
      <c r="F381" s="449"/>
      <c r="G381" s="448"/>
      <c r="H381" s="448"/>
      <c r="I381" s="448"/>
    </row>
    <row r="382" spans="2:9" ht="27.75" customHeight="1">
      <c r="B382" s="843" t="s">
        <v>417</v>
      </c>
      <c r="C382" s="1272" t="s">
        <v>598</v>
      </c>
      <c r="D382" s="1274" t="s">
        <v>599</v>
      </c>
      <c r="E382" s="1275"/>
      <c r="F382" s="1276" t="s">
        <v>600</v>
      </c>
      <c r="G382" s="1276" t="s">
        <v>601</v>
      </c>
      <c r="H382" s="1276" t="s">
        <v>602</v>
      </c>
      <c r="I382" s="1276" t="s">
        <v>603</v>
      </c>
    </row>
    <row r="383" spans="2:9" ht="51" customHeight="1">
      <c r="B383" s="445" t="s">
        <v>334</v>
      </c>
      <c r="C383" s="1273"/>
      <c r="D383" s="1157"/>
      <c r="E383" s="446" t="s">
        <v>604</v>
      </c>
      <c r="F383" s="1277"/>
      <c r="G383" s="1277"/>
      <c r="H383" s="1277"/>
      <c r="I383" s="1277"/>
    </row>
    <row r="384" spans="2:9">
      <c r="B384" s="13" t="s">
        <v>160</v>
      </c>
      <c r="C384" s="13" t="s">
        <v>161</v>
      </c>
      <c r="D384" s="13" t="s">
        <v>162</v>
      </c>
      <c r="E384" s="447" t="s">
        <v>163</v>
      </c>
      <c r="F384" s="13" t="s">
        <v>164</v>
      </c>
      <c r="G384" s="13" t="s">
        <v>231</v>
      </c>
      <c r="H384" s="13" t="s">
        <v>232</v>
      </c>
      <c r="I384" s="13" t="s">
        <v>233</v>
      </c>
    </row>
    <row r="385" spans="2:9" s="1158" customFormat="1" ht="25.5">
      <c r="B385" s="844" t="s">
        <v>498</v>
      </c>
      <c r="C385" s="845"/>
      <c r="D385" s="846"/>
      <c r="E385" s="846"/>
      <c r="F385" s="847"/>
      <c r="G385" s="846"/>
      <c r="H385" s="846"/>
      <c r="I385" s="848"/>
    </row>
    <row r="386" spans="2:9" ht="12.75" customHeight="1">
      <c r="B386" s="824"/>
      <c r="C386" s="855" t="s">
        <v>478</v>
      </c>
      <c r="D386" s="850">
        <v>287587</v>
      </c>
      <c r="E386" s="850">
        <v>10</v>
      </c>
      <c r="F386" s="851">
        <v>3.5000000000000001E-3</v>
      </c>
      <c r="G386" s="852">
        <v>9.1800000000000007E-2</v>
      </c>
      <c r="H386" s="852">
        <v>9.1700000000000004E-2</v>
      </c>
      <c r="I386" s="851">
        <v>2.5999999999999999E-3</v>
      </c>
    </row>
    <row r="387" spans="2:9" ht="12.75" customHeight="1">
      <c r="B387" s="291"/>
      <c r="C387" s="854" t="s">
        <v>479</v>
      </c>
      <c r="D387" s="850">
        <v>287587</v>
      </c>
      <c r="E387" s="850">
        <v>10</v>
      </c>
      <c r="F387" s="851">
        <v>3.5000000000000001E-3</v>
      </c>
      <c r="G387" s="852">
        <v>9.1800000000000007E-2</v>
      </c>
      <c r="H387" s="852">
        <v>9.1700000000000004E-2</v>
      </c>
      <c r="I387" s="851">
        <v>2.5999999999999999E-3</v>
      </c>
    </row>
    <row r="388" spans="2:9" ht="12.75" customHeight="1">
      <c r="B388" s="291"/>
      <c r="C388" s="854" t="s">
        <v>480</v>
      </c>
      <c r="D388" s="850"/>
      <c r="E388" s="850"/>
      <c r="F388" s="851"/>
      <c r="G388" s="852"/>
      <c r="H388" s="852"/>
      <c r="I388" s="851"/>
    </row>
    <row r="389" spans="2:9" ht="12.75" customHeight="1">
      <c r="B389" s="291"/>
      <c r="C389" s="855" t="s">
        <v>481</v>
      </c>
      <c r="D389" s="850">
        <v>282587</v>
      </c>
      <c r="E389" s="850">
        <v>16</v>
      </c>
      <c r="F389" s="851">
        <v>5.7000000000000002E-3</v>
      </c>
      <c r="G389" s="852">
        <v>0.15870000000000001</v>
      </c>
      <c r="H389" s="852">
        <v>0.15870000000000001</v>
      </c>
      <c r="I389" s="851">
        <v>1.1599999999999999E-2</v>
      </c>
    </row>
    <row r="390" spans="2:9" ht="12.75" customHeight="1">
      <c r="B390" s="291"/>
      <c r="C390" s="855" t="s">
        <v>482</v>
      </c>
      <c r="D390" s="850">
        <v>217186</v>
      </c>
      <c r="E390" s="850">
        <v>55</v>
      </c>
      <c r="F390" s="851">
        <v>2.53E-2</v>
      </c>
      <c r="G390" s="852">
        <v>0.30180000000000001</v>
      </c>
      <c r="H390" s="852">
        <v>0.30990000000000001</v>
      </c>
      <c r="I390" s="851">
        <v>3.4099999999999998E-2</v>
      </c>
    </row>
    <row r="391" spans="2:9" ht="12.75" customHeight="1">
      <c r="B391" s="291"/>
      <c r="C391" s="855" t="s">
        <v>483</v>
      </c>
      <c r="D391" s="850">
        <v>57114</v>
      </c>
      <c r="E391" s="850">
        <v>59</v>
      </c>
      <c r="F391" s="851">
        <v>0.1033</v>
      </c>
      <c r="G391" s="852">
        <v>0.66349999999999998</v>
      </c>
      <c r="H391" s="852">
        <v>0.65100000000000002</v>
      </c>
      <c r="I391" s="851">
        <v>8.6999999999999994E-2</v>
      </c>
    </row>
    <row r="392" spans="2:9" ht="12.75" customHeight="1">
      <c r="B392" s="291"/>
      <c r="C392" s="855" t="s">
        <v>484</v>
      </c>
      <c r="D392" s="850">
        <v>27699</v>
      </c>
      <c r="E392" s="850">
        <v>62</v>
      </c>
      <c r="F392" s="851">
        <v>0.2238</v>
      </c>
      <c r="G392" s="852">
        <v>1.3116000000000001</v>
      </c>
      <c r="H392" s="852">
        <v>1.3572</v>
      </c>
      <c r="I392" s="851">
        <v>0.30130000000000001</v>
      </c>
    </row>
    <row r="393" spans="2:9" ht="12.75" customHeight="1">
      <c r="B393" s="291"/>
      <c r="C393" s="854" t="s">
        <v>485</v>
      </c>
      <c r="D393" s="850">
        <v>26742</v>
      </c>
      <c r="E393" s="850">
        <v>45</v>
      </c>
      <c r="F393" s="851">
        <v>0.16830000000000001</v>
      </c>
      <c r="G393" s="852">
        <v>1.2938000000000001</v>
      </c>
      <c r="H393" s="852">
        <v>1.3342000000000001</v>
      </c>
      <c r="I393" s="851">
        <v>0.217</v>
      </c>
    </row>
    <row r="394" spans="2:9" ht="12.75" customHeight="1">
      <c r="B394" s="291"/>
      <c r="C394" s="854" t="s">
        <v>486</v>
      </c>
      <c r="D394" s="850">
        <v>957</v>
      </c>
      <c r="E394" s="850">
        <v>17</v>
      </c>
      <c r="F394" s="851">
        <v>1.7764</v>
      </c>
      <c r="G394" s="852">
        <v>2</v>
      </c>
      <c r="H394" s="852">
        <v>2</v>
      </c>
      <c r="I394" s="851">
        <v>2.4697</v>
      </c>
    </row>
    <row r="395" spans="2:9" ht="12.75" customHeight="1">
      <c r="B395" s="291"/>
      <c r="C395" s="855" t="s">
        <v>487</v>
      </c>
      <c r="D395" s="850">
        <v>16233</v>
      </c>
      <c r="E395" s="850">
        <v>105</v>
      </c>
      <c r="F395" s="851">
        <v>0.64680000000000004</v>
      </c>
      <c r="G395" s="852">
        <v>4.3388999999999998</v>
      </c>
      <c r="H395" s="852">
        <v>4.2556000000000003</v>
      </c>
      <c r="I395" s="851">
        <v>1.1642999999999999</v>
      </c>
    </row>
    <row r="396" spans="2:9" ht="12.75" customHeight="1">
      <c r="B396" s="291"/>
      <c r="C396" s="854" t="s">
        <v>488</v>
      </c>
      <c r="D396" s="850">
        <v>12437</v>
      </c>
      <c r="E396" s="850">
        <v>60</v>
      </c>
      <c r="F396" s="851">
        <v>0.4824</v>
      </c>
      <c r="G396" s="852">
        <v>3.3731</v>
      </c>
      <c r="H396" s="852">
        <v>3.4487999999999999</v>
      </c>
      <c r="I396" s="851">
        <v>0.56679999999999997</v>
      </c>
    </row>
    <row r="397" spans="2:9" ht="12.75" customHeight="1">
      <c r="B397" s="291"/>
      <c r="C397" s="854" t="s">
        <v>489</v>
      </c>
      <c r="D397" s="850">
        <v>3796</v>
      </c>
      <c r="E397" s="850">
        <v>45</v>
      </c>
      <c r="F397" s="851">
        <v>1.1855</v>
      </c>
      <c r="G397" s="852">
        <v>6.8990999999999998</v>
      </c>
      <c r="H397" s="852">
        <v>6.8992000000000004</v>
      </c>
      <c r="I397" s="851">
        <v>2.1894</v>
      </c>
    </row>
    <row r="398" spans="2:9" ht="12.75" customHeight="1">
      <c r="B398" s="291"/>
      <c r="C398" s="855" t="s">
        <v>490</v>
      </c>
      <c r="D398" s="850">
        <v>8077</v>
      </c>
      <c r="E398" s="850">
        <v>378</v>
      </c>
      <c r="F398" s="851">
        <v>4.68</v>
      </c>
      <c r="G398" s="852">
        <v>23.237200000000001</v>
      </c>
      <c r="H398" s="852">
        <v>23.819500000000001</v>
      </c>
      <c r="I398" s="851">
        <v>7.0503999999999998</v>
      </c>
    </row>
    <row r="399" spans="2:9" ht="12.75" customHeight="1">
      <c r="B399" s="291"/>
      <c r="C399" s="854" t="s">
        <v>491</v>
      </c>
      <c r="D399" s="850">
        <v>4941</v>
      </c>
      <c r="E399" s="850">
        <v>146</v>
      </c>
      <c r="F399" s="851">
        <v>2.9548999999999999</v>
      </c>
      <c r="G399" s="852">
        <v>14.4178</v>
      </c>
      <c r="H399" s="852">
        <v>15.3895</v>
      </c>
      <c r="I399" s="851">
        <v>5.3091999999999997</v>
      </c>
    </row>
    <row r="400" spans="2:9" ht="12.75" customHeight="1">
      <c r="B400" s="291"/>
      <c r="C400" s="854" t="s">
        <v>492</v>
      </c>
      <c r="D400" s="850">
        <v>843</v>
      </c>
      <c r="E400" s="850">
        <v>27</v>
      </c>
      <c r="F400" s="851">
        <v>3.2027999999999999</v>
      </c>
      <c r="G400" s="852">
        <v>20</v>
      </c>
      <c r="H400" s="852">
        <v>20</v>
      </c>
      <c r="I400" s="851">
        <v>5.7214999999999998</v>
      </c>
    </row>
    <row r="401" spans="2:9" ht="12.75" customHeight="1">
      <c r="B401" s="291"/>
      <c r="C401" s="854" t="s">
        <v>493</v>
      </c>
      <c r="D401" s="850">
        <v>2293</v>
      </c>
      <c r="E401" s="850">
        <v>205</v>
      </c>
      <c r="F401" s="851">
        <v>8.9403000000000006</v>
      </c>
      <c r="G401" s="852">
        <v>43.331499999999998</v>
      </c>
      <c r="H401" s="852">
        <v>43.388599999999997</v>
      </c>
      <c r="I401" s="851">
        <v>11.929399999999999</v>
      </c>
    </row>
    <row r="402" spans="2:9" ht="12.75" customHeight="1">
      <c r="B402" s="285"/>
      <c r="C402" s="855" t="s">
        <v>494</v>
      </c>
      <c r="D402" s="850"/>
      <c r="E402" s="850"/>
      <c r="F402" s="851"/>
      <c r="G402" s="852"/>
      <c r="H402" s="852"/>
      <c r="I402" s="851"/>
    </row>
    <row r="403" spans="2:9">
      <c r="B403" s="40"/>
      <c r="C403" s="40"/>
      <c r="D403" s="448"/>
      <c r="E403" s="448"/>
      <c r="F403" s="449"/>
      <c r="G403" s="448"/>
      <c r="H403" s="448"/>
      <c r="I403" s="448"/>
    </row>
    <row r="404" spans="2:9" ht="27.75" customHeight="1">
      <c r="B404" s="843" t="s">
        <v>417</v>
      </c>
      <c r="C404" s="1272" t="s">
        <v>598</v>
      </c>
      <c r="D404" s="1274" t="s">
        <v>599</v>
      </c>
      <c r="E404" s="1275"/>
      <c r="F404" s="1276" t="s">
        <v>600</v>
      </c>
      <c r="G404" s="1276" t="s">
        <v>601</v>
      </c>
      <c r="H404" s="1276" t="s">
        <v>602</v>
      </c>
      <c r="I404" s="1276" t="s">
        <v>603</v>
      </c>
    </row>
    <row r="405" spans="2:9" ht="51" customHeight="1">
      <c r="B405" s="445" t="s">
        <v>334</v>
      </c>
      <c r="C405" s="1273"/>
      <c r="D405" s="1157"/>
      <c r="E405" s="446" t="s">
        <v>604</v>
      </c>
      <c r="F405" s="1277"/>
      <c r="G405" s="1277"/>
      <c r="H405" s="1277"/>
      <c r="I405" s="1277"/>
    </row>
    <row r="406" spans="2:9">
      <c r="B406" s="13" t="s">
        <v>160</v>
      </c>
      <c r="C406" s="13" t="s">
        <v>161</v>
      </c>
      <c r="D406" s="13" t="s">
        <v>162</v>
      </c>
      <c r="E406" s="447" t="s">
        <v>163</v>
      </c>
      <c r="F406" s="13" t="s">
        <v>164</v>
      </c>
      <c r="G406" s="13" t="s">
        <v>231</v>
      </c>
      <c r="H406" s="13" t="s">
        <v>232</v>
      </c>
      <c r="I406" s="13" t="s">
        <v>233</v>
      </c>
    </row>
    <row r="407" spans="2:9" s="1158" customFormat="1" ht="25.5">
      <c r="B407" s="844" t="s">
        <v>499</v>
      </c>
      <c r="C407" s="845"/>
      <c r="D407" s="846"/>
      <c r="E407" s="846"/>
      <c r="F407" s="847"/>
      <c r="G407" s="846"/>
      <c r="H407" s="846"/>
      <c r="I407" s="848"/>
    </row>
    <row r="408" spans="2:9" ht="12.75" customHeight="1">
      <c r="B408" s="824"/>
      <c r="C408" s="855" t="s">
        <v>478</v>
      </c>
      <c r="D408" s="850">
        <v>754</v>
      </c>
      <c r="E408" s="850"/>
      <c r="F408" s="851"/>
      <c r="G408" s="852">
        <v>9.0399999999999994E-2</v>
      </c>
      <c r="H408" s="852">
        <v>8.5500000000000007E-2</v>
      </c>
      <c r="I408" s="851">
        <v>5.9700000000000003E-2</v>
      </c>
    </row>
    <row r="409" spans="2:9" ht="12.75" customHeight="1">
      <c r="B409" s="291"/>
      <c r="C409" s="854" t="s">
        <v>479</v>
      </c>
      <c r="D409" s="850">
        <v>754</v>
      </c>
      <c r="E409" s="850"/>
      <c r="F409" s="851"/>
      <c r="G409" s="852">
        <v>9.0399999999999994E-2</v>
      </c>
      <c r="H409" s="852">
        <v>8.5500000000000007E-2</v>
      </c>
      <c r="I409" s="851">
        <v>5.9700000000000003E-2</v>
      </c>
    </row>
    <row r="410" spans="2:9" ht="12.75" customHeight="1">
      <c r="B410" s="291"/>
      <c r="C410" s="854" t="s">
        <v>480</v>
      </c>
      <c r="D410" s="850"/>
      <c r="E410" s="850"/>
      <c r="F410" s="851"/>
      <c r="G410" s="852"/>
      <c r="H410" s="852"/>
      <c r="I410" s="851"/>
    </row>
    <row r="411" spans="2:9" ht="12.75" customHeight="1">
      <c r="B411" s="291"/>
      <c r="C411" s="855" t="s">
        <v>481</v>
      </c>
      <c r="D411" s="850">
        <v>1018</v>
      </c>
      <c r="E411" s="850"/>
      <c r="F411" s="851"/>
      <c r="G411" s="852">
        <v>0.15859999999999999</v>
      </c>
      <c r="H411" s="852">
        <v>0.1583</v>
      </c>
      <c r="I411" s="851">
        <v>9.1399999999999995E-2</v>
      </c>
    </row>
    <row r="412" spans="2:9" ht="12.75" customHeight="1">
      <c r="B412" s="291"/>
      <c r="C412" s="855" t="s">
        <v>482</v>
      </c>
      <c r="D412" s="850">
        <v>3490</v>
      </c>
      <c r="E412" s="850">
        <v>1</v>
      </c>
      <c r="F412" s="851">
        <v>2.87E-2</v>
      </c>
      <c r="G412" s="852">
        <v>0.31830000000000003</v>
      </c>
      <c r="H412" s="852">
        <v>0.33110000000000001</v>
      </c>
      <c r="I412" s="851">
        <v>2.8400000000000002E-2</v>
      </c>
    </row>
    <row r="413" spans="2:9" ht="12.75" customHeight="1">
      <c r="B413" s="291"/>
      <c r="C413" s="855" t="s">
        <v>483</v>
      </c>
      <c r="D413" s="850">
        <v>729</v>
      </c>
      <c r="E413" s="850"/>
      <c r="F413" s="851"/>
      <c r="G413" s="852">
        <v>0.63959999999999995</v>
      </c>
      <c r="H413" s="852">
        <v>0.62529999999999997</v>
      </c>
      <c r="I413" s="851">
        <v>6.3299999999999995E-2</v>
      </c>
    </row>
    <row r="414" spans="2:9" ht="12.75" customHeight="1">
      <c r="B414" s="291"/>
      <c r="C414" s="855" t="s">
        <v>484</v>
      </c>
      <c r="D414" s="850">
        <v>6852</v>
      </c>
      <c r="E414" s="850">
        <v>13</v>
      </c>
      <c r="F414" s="851">
        <v>0.18970000000000001</v>
      </c>
      <c r="G414" s="852">
        <v>1.3122</v>
      </c>
      <c r="H414" s="852">
        <v>1.3071999999999999</v>
      </c>
      <c r="I414" s="851">
        <v>0.34439999999999998</v>
      </c>
    </row>
    <row r="415" spans="2:9" ht="12.75" customHeight="1">
      <c r="B415" s="291"/>
      <c r="C415" s="854" t="s">
        <v>485</v>
      </c>
      <c r="D415" s="850">
        <v>6056</v>
      </c>
      <c r="E415" s="850">
        <v>1</v>
      </c>
      <c r="F415" s="851">
        <v>1.6500000000000001E-2</v>
      </c>
      <c r="G415" s="852">
        <v>1.1311</v>
      </c>
      <c r="H415" s="852">
        <v>1.2011000000000001</v>
      </c>
      <c r="I415" s="851">
        <v>0.23319999999999999</v>
      </c>
    </row>
    <row r="416" spans="2:9" ht="12.75" customHeight="1">
      <c r="B416" s="291"/>
      <c r="C416" s="854" t="s">
        <v>486</v>
      </c>
      <c r="D416" s="850">
        <v>796</v>
      </c>
      <c r="E416" s="850">
        <v>12</v>
      </c>
      <c r="F416" s="851">
        <v>1.5075000000000001</v>
      </c>
      <c r="G416" s="852">
        <v>2.2523</v>
      </c>
      <c r="H416" s="852">
        <v>2.1145999999999998</v>
      </c>
      <c r="I416" s="851">
        <v>1.1841999999999999</v>
      </c>
    </row>
    <row r="417" spans="2:9" ht="12.75" customHeight="1">
      <c r="B417" s="291"/>
      <c r="C417" s="855" t="s">
        <v>487</v>
      </c>
      <c r="D417" s="850">
        <v>1195</v>
      </c>
      <c r="E417" s="850">
        <v>18</v>
      </c>
      <c r="F417" s="851">
        <v>1.5063</v>
      </c>
      <c r="G417" s="852">
        <v>4.8692000000000002</v>
      </c>
      <c r="H417" s="852">
        <v>5.0613000000000001</v>
      </c>
      <c r="I417" s="851">
        <v>1.8335999999999999</v>
      </c>
    </row>
    <row r="418" spans="2:9" ht="12.75" customHeight="1">
      <c r="B418" s="291"/>
      <c r="C418" s="854" t="s">
        <v>488</v>
      </c>
      <c r="D418" s="850">
        <v>791</v>
      </c>
      <c r="E418" s="850">
        <v>13</v>
      </c>
      <c r="F418" s="851">
        <v>1.6435</v>
      </c>
      <c r="G418" s="852">
        <v>4.1352000000000002</v>
      </c>
      <c r="H418" s="852">
        <v>3.7557</v>
      </c>
      <c r="I418" s="851">
        <v>1.6580999999999999</v>
      </c>
    </row>
    <row r="419" spans="2:9" ht="12.75" customHeight="1">
      <c r="B419" s="291"/>
      <c r="C419" s="854" t="s">
        <v>489</v>
      </c>
      <c r="D419" s="850">
        <v>404</v>
      </c>
      <c r="E419" s="850">
        <v>5</v>
      </c>
      <c r="F419" s="851">
        <v>1.2376</v>
      </c>
      <c r="G419" s="852">
        <v>7.492</v>
      </c>
      <c r="H419" s="852">
        <v>7.6176000000000004</v>
      </c>
      <c r="I419" s="851">
        <v>2.1351</v>
      </c>
    </row>
    <row r="420" spans="2:9" ht="12.75" customHeight="1">
      <c r="B420" s="291"/>
      <c r="C420" s="855" t="s">
        <v>490</v>
      </c>
      <c r="D420" s="850">
        <v>189</v>
      </c>
      <c r="E420" s="850">
        <v>7</v>
      </c>
      <c r="F420" s="851">
        <v>3.7037</v>
      </c>
      <c r="G420" s="852">
        <v>20.0716</v>
      </c>
      <c r="H420" s="852">
        <v>24.7498</v>
      </c>
      <c r="I420" s="851">
        <v>5.4187000000000003</v>
      </c>
    </row>
    <row r="421" spans="2:9" ht="12.75" customHeight="1">
      <c r="B421" s="291"/>
      <c r="C421" s="854" t="s">
        <v>491</v>
      </c>
      <c r="D421" s="850">
        <v>117</v>
      </c>
      <c r="E421" s="850">
        <v>5</v>
      </c>
      <c r="F421" s="851">
        <v>4.2735000000000003</v>
      </c>
      <c r="G421" s="852">
        <v>13.2455</v>
      </c>
      <c r="H421" s="852">
        <v>13.3019</v>
      </c>
      <c r="I421" s="851">
        <v>4.0033000000000003</v>
      </c>
    </row>
    <row r="422" spans="2:9" ht="12.75" customHeight="1">
      <c r="B422" s="291"/>
      <c r="C422" s="854" t="s">
        <v>492</v>
      </c>
      <c r="D422" s="850">
        <v>20</v>
      </c>
      <c r="E422" s="850"/>
      <c r="F422" s="851"/>
      <c r="G422" s="852">
        <v>28.139399999999998</v>
      </c>
      <c r="H422" s="852">
        <v>28.139399999999998</v>
      </c>
      <c r="I422" s="851">
        <v>7.3246000000000002</v>
      </c>
    </row>
    <row r="423" spans="2:9" ht="12.75" customHeight="1">
      <c r="B423" s="291"/>
      <c r="C423" s="854" t="s">
        <v>493</v>
      </c>
      <c r="D423" s="850">
        <v>52</v>
      </c>
      <c r="E423" s="850">
        <v>2</v>
      </c>
      <c r="F423" s="851">
        <v>3.8462000000000001</v>
      </c>
      <c r="G423" s="852">
        <v>52.649099999999997</v>
      </c>
      <c r="H423" s="852">
        <v>49.203800000000001</v>
      </c>
      <c r="I423" s="851">
        <v>7.8628</v>
      </c>
    </row>
    <row r="424" spans="2:9" ht="12.75" customHeight="1">
      <c r="B424" s="285"/>
      <c r="C424" s="855" t="s">
        <v>494</v>
      </c>
      <c r="D424" s="850"/>
      <c r="E424" s="850"/>
      <c r="F424" s="851"/>
      <c r="G424" s="852"/>
      <c r="H424" s="852"/>
      <c r="I424" s="851"/>
    </row>
    <row r="425" spans="2:9">
      <c r="B425" s="40"/>
      <c r="C425" s="40"/>
      <c r="D425" s="448"/>
      <c r="E425" s="448"/>
      <c r="F425" s="449"/>
      <c r="G425" s="448"/>
      <c r="H425" s="448"/>
      <c r="I425" s="448"/>
    </row>
    <row r="426" spans="2:9" ht="27.75" customHeight="1">
      <c r="B426" s="843" t="s">
        <v>417</v>
      </c>
      <c r="C426" s="1272" t="s">
        <v>598</v>
      </c>
      <c r="D426" s="1274" t="s">
        <v>599</v>
      </c>
      <c r="E426" s="1275"/>
      <c r="F426" s="1276" t="s">
        <v>600</v>
      </c>
      <c r="G426" s="1276" t="s">
        <v>601</v>
      </c>
      <c r="H426" s="1276" t="s">
        <v>602</v>
      </c>
      <c r="I426" s="1276" t="s">
        <v>603</v>
      </c>
    </row>
    <row r="427" spans="2:9" ht="51" customHeight="1">
      <c r="B427" s="445" t="s">
        <v>334</v>
      </c>
      <c r="C427" s="1273"/>
      <c r="D427" s="1157"/>
      <c r="E427" s="446" t="s">
        <v>604</v>
      </c>
      <c r="F427" s="1277"/>
      <c r="G427" s="1277"/>
      <c r="H427" s="1277"/>
      <c r="I427" s="1277"/>
    </row>
    <row r="428" spans="2:9">
      <c r="B428" s="13" t="s">
        <v>160</v>
      </c>
      <c r="C428" s="13" t="s">
        <v>161</v>
      </c>
      <c r="D428" s="13" t="s">
        <v>162</v>
      </c>
      <c r="E428" s="447" t="s">
        <v>163</v>
      </c>
      <c r="F428" s="13" t="s">
        <v>164</v>
      </c>
      <c r="G428" s="13" t="s">
        <v>231</v>
      </c>
      <c r="H428" s="13" t="s">
        <v>232</v>
      </c>
      <c r="I428" s="13" t="s">
        <v>233</v>
      </c>
    </row>
    <row r="429" spans="2:9" s="1158" customFormat="1">
      <c r="B429" s="844" t="s">
        <v>500</v>
      </c>
      <c r="C429" s="845"/>
      <c r="D429" s="846"/>
      <c r="E429" s="846"/>
      <c r="F429" s="847"/>
      <c r="G429" s="846"/>
      <c r="H429" s="846"/>
      <c r="I429" s="848"/>
    </row>
    <row r="430" spans="2:9" ht="12.75" customHeight="1">
      <c r="B430" s="824"/>
      <c r="C430" s="855" t="s">
        <v>478</v>
      </c>
      <c r="D430" s="850">
        <v>991346</v>
      </c>
      <c r="E430" s="850">
        <v>1497</v>
      </c>
      <c r="F430" s="851">
        <v>0.151</v>
      </c>
      <c r="G430" s="852">
        <v>6.0100000000000001E-2</v>
      </c>
      <c r="H430" s="852">
        <v>5.6300000000000003E-2</v>
      </c>
      <c r="I430" s="851">
        <v>9.8799999999999999E-2</v>
      </c>
    </row>
    <row r="431" spans="2:9" ht="12.75" customHeight="1">
      <c r="B431" s="291"/>
      <c r="C431" s="854" t="s">
        <v>479</v>
      </c>
      <c r="D431" s="850">
        <v>642190</v>
      </c>
      <c r="E431" s="850">
        <v>1120</v>
      </c>
      <c r="F431" s="851">
        <v>0.1744</v>
      </c>
      <c r="G431" s="852">
        <v>3.1800000000000002E-2</v>
      </c>
      <c r="H431" s="852">
        <v>3.1899999999999998E-2</v>
      </c>
      <c r="I431" s="851">
        <v>9.1399999999999995E-2</v>
      </c>
    </row>
    <row r="432" spans="2:9" ht="12.75" customHeight="1">
      <c r="B432" s="291"/>
      <c r="C432" s="854" t="s">
        <v>480</v>
      </c>
      <c r="D432" s="850">
        <v>349156</v>
      </c>
      <c r="E432" s="850">
        <v>377</v>
      </c>
      <c r="F432" s="851">
        <v>0.108</v>
      </c>
      <c r="G432" s="852">
        <v>0.10349999999999999</v>
      </c>
      <c r="H432" s="852">
        <v>0.10100000000000001</v>
      </c>
      <c r="I432" s="851">
        <v>0.108</v>
      </c>
    </row>
    <row r="433" spans="2:9" ht="12.75" customHeight="1">
      <c r="B433" s="291"/>
      <c r="C433" s="855" t="s">
        <v>481</v>
      </c>
      <c r="D433" s="850">
        <v>83212</v>
      </c>
      <c r="E433" s="850">
        <v>178</v>
      </c>
      <c r="F433" s="851">
        <v>0.21390000000000001</v>
      </c>
      <c r="G433" s="852">
        <v>0.16980000000000001</v>
      </c>
      <c r="H433" s="852">
        <v>0.1792</v>
      </c>
      <c r="I433" s="851">
        <v>0.16250000000000001</v>
      </c>
    </row>
    <row r="434" spans="2:9" ht="12.75" customHeight="1">
      <c r="B434" s="291"/>
      <c r="C434" s="855" t="s">
        <v>482</v>
      </c>
      <c r="D434" s="850">
        <v>38827</v>
      </c>
      <c r="E434" s="850">
        <v>126</v>
      </c>
      <c r="F434" s="851">
        <v>0.32450000000000001</v>
      </c>
      <c r="G434" s="852">
        <v>0.33329999999999999</v>
      </c>
      <c r="H434" s="852">
        <v>0.33329999999999999</v>
      </c>
      <c r="I434" s="851">
        <v>0.3332</v>
      </c>
    </row>
    <row r="435" spans="2:9" ht="12.75" customHeight="1">
      <c r="B435" s="291"/>
      <c r="C435" s="855" t="s">
        <v>483</v>
      </c>
      <c r="D435" s="850">
        <v>285594</v>
      </c>
      <c r="E435" s="850">
        <v>2640</v>
      </c>
      <c r="F435" s="851">
        <v>0.9244</v>
      </c>
      <c r="G435" s="852">
        <v>0.67700000000000005</v>
      </c>
      <c r="H435" s="852">
        <v>0.6915</v>
      </c>
      <c r="I435" s="851">
        <v>0.91090000000000004</v>
      </c>
    </row>
    <row r="436" spans="2:9" ht="12.75" customHeight="1">
      <c r="B436" s="291"/>
      <c r="C436" s="855" t="s">
        <v>484</v>
      </c>
      <c r="D436" s="850">
        <v>279406</v>
      </c>
      <c r="E436" s="850">
        <v>741</v>
      </c>
      <c r="F436" s="851">
        <v>0.26519999999999999</v>
      </c>
      <c r="G436" s="852">
        <v>1.2774000000000001</v>
      </c>
      <c r="H436" s="852">
        <v>1.353</v>
      </c>
      <c r="I436" s="851">
        <v>0.36499999999999999</v>
      </c>
    </row>
    <row r="437" spans="2:9" ht="12.75" customHeight="1">
      <c r="B437" s="291"/>
      <c r="C437" s="854" t="s">
        <v>485</v>
      </c>
      <c r="D437" s="850">
        <v>220106</v>
      </c>
      <c r="E437" s="850">
        <v>553</v>
      </c>
      <c r="F437" s="851">
        <v>0.25119999999999998</v>
      </c>
      <c r="G437" s="852">
        <v>1.2181</v>
      </c>
      <c r="H437" s="852">
        <v>1.1787000000000001</v>
      </c>
      <c r="I437" s="851">
        <v>0.30930000000000002</v>
      </c>
    </row>
    <row r="438" spans="2:9" ht="12.75" customHeight="1">
      <c r="B438" s="291"/>
      <c r="C438" s="854" t="s">
        <v>486</v>
      </c>
      <c r="D438" s="850">
        <v>59300</v>
      </c>
      <c r="E438" s="850">
        <v>188</v>
      </c>
      <c r="F438" s="851">
        <v>0.317</v>
      </c>
      <c r="G438" s="852">
        <v>2</v>
      </c>
      <c r="H438" s="852">
        <v>2</v>
      </c>
      <c r="I438" s="851">
        <v>0.48089999999999999</v>
      </c>
    </row>
    <row r="439" spans="2:9" ht="12.75" customHeight="1">
      <c r="B439" s="291"/>
      <c r="C439" s="855" t="s">
        <v>487</v>
      </c>
      <c r="D439" s="850">
        <v>101793</v>
      </c>
      <c r="E439" s="850">
        <v>2748</v>
      </c>
      <c r="F439" s="851">
        <v>2.6996000000000002</v>
      </c>
      <c r="G439" s="852">
        <v>3.9445000000000001</v>
      </c>
      <c r="H439" s="852">
        <v>4.3272000000000004</v>
      </c>
      <c r="I439" s="851">
        <v>3.3111000000000002</v>
      </c>
    </row>
    <row r="440" spans="2:9" ht="12.75" customHeight="1">
      <c r="B440" s="291"/>
      <c r="C440" s="854" t="s">
        <v>488</v>
      </c>
      <c r="D440" s="850">
        <v>60664</v>
      </c>
      <c r="E440" s="850">
        <v>900</v>
      </c>
      <c r="F440" s="851">
        <v>1.4836</v>
      </c>
      <c r="G440" s="852">
        <v>2.6858</v>
      </c>
      <c r="H440" s="852">
        <v>2.8346</v>
      </c>
      <c r="I440" s="851">
        <v>1.4406000000000001</v>
      </c>
    </row>
    <row r="441" spans="2:9" ht="12.75" customHeight="1">
      <c r="B441" s="291"/>
      <c r="C441" s="854" t="s">
        <v>489</v>
      </c>
      <c r="D441" s="850">
        <v>41129</v>
      </c>
      <c r="E441" s="850">
        <v>1848</v>
      </c>
      <c r="F441" s="851">
        <v>4.4931999999999999</v>
      </c>
      <c r="G441" s="852">
        <v>6.8566000000000003</v>
      </c>
      <c r="H441" s="852">
        <v>6.5286</v>
      </c>
      <c r="I441" s="851">
        <v>5.9710000000000001</v>
      </c>
    </row>
    <row r="442" spans="2:9" ht="12.75" customHeight="1">
      <c r="B442" s="291"/>
      <c r="C442" s="855" t="s">
        <v>490</v>
      </c>
      <c r="D442" s="850">
        <v>65005</v>
      </c>
      <c r="E442" s="850">
        <v>2983</v>
      </c>
      <c r="F442" s="851">
        <v>4.5888999999999998</v>
      </c>
      <c r="G442" s="852">
        <v>22.551500000000001</v>
      </c>
      <c r="H442" s="852">
        <v>41.212800000000001</v>
      </c>
      <c r="I442" s="851">
        <v>7.2030000000000003</v>
      </c>
    </row>
    <row r="443" spans="2:9" ht="12.75" customHeight="1">
      <c r="B443" s="291"/>
      <c r="C443" s="854" t="s">
        <v>491</v>
      </c>
      <c r="D443" s="850">
        <v>12452</v>
      </c>
      <c r="E443" s="850">
        <v>1302</v>
      </c>
      <c r="F443" s="851">
        <v>10.456200000000001</v>
      </c>
      <c r="G443" s="852">
        <v>15.8559</v>
      </c>
      <c r="H443" s="852">
        <v>15.915100000000001</v>
      </c>
      <c r="I443" s="851">
        <v>13.295</v>
      </c>
    </row>
    <row r="444" spans="2:9" ht="12.75" customHeight="1">
      <c r="B444" s="291"/>
      <c r="C444" s="854" t="s">
        <v>492</v>
      </c>
      <c r="D444" s="850">
        <v>4081</v>
      </c>
      <c r="E444" s="850">
        <v>599</v>
      </c>
      <c r="F444" s="851">
        <v>14.6778</v>
      </c>
      <c r="G444" s="852">
        <v>27.241499999999998</v>
      </c>
      <c r="H444" s="852">
        <v>25.0062</v>
      </c>
      <c r="I444" s="851">
        <v>15.462300000000001</v>
      </c>
    </row>
    <row r="445" spans="2:9" ht="12.75" customHeight="1">
      <c r="B445" s="291"/>
      <c r="C445" s="854" t="s">
        <v>493</v>
      </c>
      <c r="D445" s="850">
        <v>48472</v>
      </c>
      <c r="E445" s="850">
        <v>1082</v>
      </c>
      <c r="F445" s="851">
        <v>2.2322000000000002</v>
      </c>
      <c r="G445" s="852">
        <v>40.709200000000003</v>
      </c>
      <c r="H445" s="852">
        <v>49.076000000000001</v>
      </c>
      <c r="I445" s="851">
        <v>3.6812</v>
      </c>
    </row>
    <row r="446" spans="2:9" ht="12.75" customHeight="1">
      <c r="B446" s="285"/>
      <c r="C446" s="855" t="s">
        <v>494</v>
      </c>
      <c r="D446" s="850"/>
      <c r="E446" s="850"/>
      <c r="F446" s="851"/>
      <c r="G446" s="852"/>
      <c r="H446" s="852"/>
      <c r="I446" s="851"/>
    </row>
    <row r="447" spans="2:9">
      <c r="B447" s="40"/>
      <c r="C447" s="40"/>
      <c r="D447" s="448"/>
      <c r="E447" s="448"/>
      <c r="F447" s="449"/>
      <c r="G447" s="448"/>
      <c r="H447" s="448"/>
      <c r="I447" s="448"/>
    </row>
    <row r="448" spans="2:9" ht="27.75" customHeight="1">
      <c r="B448" s="843" t="s">
        <v>417</v>
      </c>
      <c r="C448" s="1272" t="s">
        <v>598</v>
      </c>
      <c r="D448" s="1274" t="s">
        <v>599</v>
      </c>
      <c r="E448" s="1275"/>
      <c r="F448" s="1276" t="s">
        <v>600</v>
      </c>
      <c r="G448" s="1276" t="s">
        <v>601</v>
      </c>
      <c r="H448" s="1276" t="s">
        <v>602</v>
      </c>
      <c r="I448" s="1276" t="s">
        <v>603</v>
      </c>
    </row>
    <row r="449" spans="2:9" ht="51" customHeight="1">
      <c r="B449" s="445" t="s">
        <v>334</v>
      </c>
      <c r="C449" s="1273"/>
      <c r="D449" s="1157"/>
      <c r="E449" s="446" t="s">
        <v>604</v>
      </c>
      <c r="F449" s="1277"/>
      <c r="G449" s="1277"/>
      <c r="H449" s="1277"/>
      <c r="I449" s="1277"/>
    </row>
    <row r="450" spans="2:9">
      <c r="B450" s="13" t="s">
        <v>160</v>
      </c>
      <c r="C450" s="13" t="s">
        <v>161</v>
      </c>
      <c r="D450" s="13" t="s">
        <v>162</v>
      </c>
      <c r="E450" s="447" t="s">
        <v>163</v>
      </c>
      <c r="F450" s="13" t="s">
        <v>164</v>
      </c>
      <c r="G450" s="13" t="s">
        <v>231</v>
      </c>
      <c r="H450" s="13" t="s">
        <v>232</v>
      </c>
      <c r="I450" s="13" t="s">
        <v>233</v>
      </c>
    </row>
    <row r="451" spans="2:9" s="1158" customFormat="1">
      <c r="B451" s="844" t="s">
        <v>501</v>
      </c>
      <c r="C451" s="845"/>
      <c r="D451" s="846"/>
      <c r="E451" s="846"/>
      <c r="F451" s="847"/>
      <c r="G451" s="846"/>
      <c r="H451" s="846"/>
      <c r="I451" s="848"/>
    </row>
    <row r="452" spans="2:9" ht="12.75" customHeight="1">
      <c r="B452" s="824"/>
      <c r="C452" s="855" t="s">
        <v>478</v>
      </c>
      <c r="D452" s="850">
        <v>10771</v>
      </c>
      <c r="E452" s="850">
        <v>7</v>
      </c>
      <c r="F452" s="851">
        <v>6.5000000000000002E-2</v>
      </c>
      <c r="G452" s="852">
        <v>5.4300000000000001E-2</v>
      </c>
      <c r="H452" s="852">
        <v>5.9900000000000002E-2</v>
      </c>
      <c r="I452" s="851">
        <v>9.69E-2</v>
      </c>
    </row>
    <row r="453" spans="2:9" ht="12.75" customHeight="1">
      <c r="B453" s="291"/>
      <c r="C453" s="854" t="s">
        <v>479</v>
      </c>
      <c r="D453" s="850">
        <v>10718</v>
      </c>
      <c r="E453" s="850">
        <v>7</v>
      </c>
      <c r="F453" s="851">
        <v>6.5299999999999997E-2</v>
      </c>
      <c r="G453" s="852">
        <v>5.2999999999999999E-2</v>
      </c>
      <c r="H453" s="852">
        <v>5.96E-2</v>
      </c>
      <c r="I453" s="851">
        <v>9.5299999999999996E-2</v>
      </c>
    </row>
    <row r="454" spans="2:9" ht="12.75" customHeight="1">
      <c r="B454" s="291"/>
      <c r="C454" s="854" t="s">
        <v>480</v>
      </c>
      <c r="D454" s="850">
        <v>53</v>
      </c>
      <c r="E454" s="850"/>
      <c r="F454" s="851"/>
      <c r="G454" s="852">
        <v>0.12759999999999999</v>
      </c>
      <c r="H454" s="852">
        <v>0.12759999999999999</v>
      </c>
      <c r="I454" s="851">
        <v>0.29409999999999997</v>
      </c>
    </row>
    <row r="455" spans="2:9" ht="12.75" customHeight="1">
      <c r="B455" s="291"/>
      <c r="C455" s="855" t="s">
        <v>481</v>
      </c>
      <c r="D455" s="850">
        <v>702</v>
      </c>
      <c r="E455" s="850">
        <v>1</v>
      </c>
      <c r="F455" s="851">
        <v>0.14249999999999999</v>
      </c>
      <c r="G455" s="852">
        <v>0.15210000000000001</v>
      </c>
      <c r="H455" s="852">
        <v>0.15210000000000001</v>
      </c>
      <c r="I455" s="851">
        <v>0.25440000000000002</v>
      </c>
    </row>
    <row r="456" spans="2:9" ht="12.75" customHeight="1">
      <c r="B456" s="291"/>
      <c r="C456" s="855" t="s">
        <v>482</v>
      </c>
      <c r="D456" s="850">
        <v>15449</v>
      </c>
      <c r="E456" s="850">
        <v>23</v>
      </c>
      <c r="F456" s="851">
        <v>0.1489</v>
      </c>
      <c r="G456" s="852">
        <v>0.312</v>
      </c>
      <c r="H456" s="852">
        <v>0.31630000000000003</v>
      </c>
      <c r="I456" s="851">
        <v>0.19800000000000001</v>
      </c>
    </row>
    <row r="457" spans="2:9" ht="12.75" customHeight="1">
      <c r="B457" s="291"/>
      <c r="C457" s="855" t="s">
        <v>483</v>
      </c>
      <c r="D457" s="850">
        <v>16841</v>
      </c>
      <c r="E457" s="850">
        <v>37</v>
      </c>
      <c r="F457" s="851">
        <v>0.21970000000000001</v>
      </c>
      <c r="G457" s="852">
        <v>0.57850000000000001</v>
      </c>
      <c r="H457" s="852">
        <v>0.56540000000000001</v>
      </c>
      <c r="I457" s="851">
        <v>0.17649999999999999</v>
      </c>
    </row>
    <row r="458" spans="2:9" ht="12.75" customHeight="1">
      <c r="B458" s="291"/>
      <c r="C458" s="855" t="s">
        <v>484</v>
      </c>
      <c r="D458" s="850">
        <v>396925</v>
      </c>
      <c r="E458" s="850">
        <v>112</v>
      </c>
      <c r="F458" s="851">
        <v>2.8199999999999999E-2</v>
      </c>
      <c r="G458" s="852">
        <v>1.4213</v>
      </c>
      <c r="H458" s="852">
        <v>1.3796999999999999</v>
      </c>
      <c r="I458" s="851">
        <v>0.14599999999999999</v>
      </c>
    </row>
    <row r="459" spans="2:9" ht="12.75" customHeight="1">
      <c r="B459" s="291"/>
      <c r="C459" s="854" t="s">
        <v>485</v>
      </c>
      <c r="D459" s="850">
        <v>381046</v>
      </c>
      <c r="E459" s="850">
        <v>56</v>
      </c>
      <c r="F459" s="851">
        <v>1.47E-2</v>
      </c>
      <c r="G459" s="852">
        <v>1.1545000000000001</v>
      </c>
      <c r="H459" s="852">
        <v>1.3535999999999999</v>
      </c>
      <c r="I459" s="851">
        <v>0.1547</v>
      </c>
    </row>
    <row r="460" spans="2:9" ht="12.75" customHeight="1">
      <c r="B460" s="291"/>
      <c r="C460" s="854" t="s">
        <v>486</v>
      </c>
      <c r="D460" s="850">
        <v>15879</v>
      </c>
      <c r="E460" s="850">
        <v>56</v>
      </c>
      <c r="F460" s="851">
        <v>0.35270000000000001</v>
      </c>
      <c r="G460" s="852">
        <v>2.1269</v>
      </c>
      <c r="H460" s="852">
        <v>2.0074999999999998</v>
      </c>
      <c r="I460" s="851">
        <v>0.52129999999999999</v>
      </c>
    </row>
    <row r="461" spans="2:9" ht="12.75" customHeight="1">
      <c r="B461" s="291"/>
      <c r="C461" s="855" t="s">
        <v>487</v>
      </c>
      <c r="D461" s="850">
        <v>22240</v>
      </c>
      <c r="E461" s="850">
        <v>146</v>
      </c>
      <c r="F461" s="851">
        <v>0.65649999999999997</v>
      </c>
      <c r="G461" s="852">
        <v>5.2184999999999997</v>
      </c>
      <c r="H461" s="852">
        <v>6.5331999999999999</v>
      </c>
      <c r="I461" s="851">
        <v>0.89439999999999997</v>
      </c>
    </row>
    <row r="462" spans="2:9" ht="12.75" customHeight="1">
      <c r="B462" s="291"/>
      <c r="C462" s="854" t="s">
        <v>488</v>
      </c>
      <c r="D462" s="850">
        <v>7620</v>
      </c>
      <c r="E462" s="850">
        <v>64</v>
      </c>
      <c r="F462" s="851">
        <v>0.83989999999999998</v>
      </c>
      <c r="G462" s="852">
        <v>4.0385999999999997</v>
      </c>
      <c r="H462" s="852">
        <v>4.32</v>
      </c>
      <c r="I462" s="851">
        <v>1.1024</v>
      </c>
    </row>
    <row r="463" spans="2:9" ht="12.75" customHeight="1">
      <c r="B463" s="291"/>
      <c r="C463" s="854" t="s">
        <v>489</v>
      </c>
      <c r="D463" s="850">
        <v>14620</v>
      </c>
      <c r="E463" s="850">
        <v>82</v>
      </c>
      <c r="F463" s="851">
        <v>0.56089999999999995</v>
      </c>
      <c r="G463" s="852">
        <v>7.9283999999999999</v>
      </c>
      <c r="H463" s="852">
        <v>7.6867000000000001</v>
      </c>
      <c r="I463" s="851">
        <v>0.77959999999999996</v>
      </c>
    </row>
    <row r="464" spans="2:9" ht="12.75" customHeight="1">
      <c r="B464" s="291"/>
      <c r="C464" s="855" t="s">
        <v>490</v>
      </c>
      <c r="D464" s="850">
        <v>9817</v>
      </c>
      <c r="E464" s="850">
        <v>267</v>
      </c>
      <c r="F464" s="851">
        <v>2.7198000000000002</v>
      </c>
      <c r="G464" s="852">
        <v>28.6557</v>
      </c>
      <c r="H464" s="852">
        <v>39.482300000000002</v>
      </c>
      <c r="I464" s="851">
        <v>2.8532000000000002</v>
      </c>
    </row>
    <row r="465" spans="2:9" ht="12.75" customHeight="1">
      <c r="B465" s="291"/>
      <c r="C465" s="854" t="s">
        <v>491</v>
      </c>
      <c r="D465" s="850">
        <v>903</v>
      </c>
      <c r="E465" s="850">
        <v>58</v>
      </c>
      <c r="F465" s="851">
        <v>6.423</v>
      </c>
      <c r="G465" s="852">
        <v>13.433400000000001</v>
      </c>
      <c r="H465" s="852">
        <v>14.350099999999999</v>
      </c>
      <c r="I465" s="851">
        <v>7.2808000000000002</v>
      </c>
    </row>
    <row r="466" spans="2:9" ht="12.75" customHeight="1">
      <c r="B466" s="291"/>
      <c r="C466" s="854" t="s">
        <v>492</v>
      </c>
      <c r="D466" s="850">
        <v>1473</v>
      </c>
      <c r="E466" s="850">
        <v>56</v>
      </c>
      <c r="F466" s="851">
        <v>3.8018000000000001</v>
      </c>
      <c r="G466" s="852">
        <v>23.844100000000001</v>
      </c>
      <c r="H466" s="852">
        <v>21.084</v>
      </c>
      <c r="I466" s="851">
        <v>4.7462</v>
      </c>
    </row>
    <row r="467" spans="2:9" ht="12.75" customHeight="1">
      <c r="B467" s="291"/>
      <c r="C467" s="854" t="s">
        <v>493</v>
      </c>
      <c r="D467" s="850">
        <v>7441</v>
      </c>
      <c r="E467" s="850">
        <v>153</v>
      </c>
      <c r="F467" s="851">
        <v>2.0562</v>
      </c>
      <c r="G467" s="852">
        <v>48.670299999999997</v>
      </c>
      <c r="H467" s="852">
        <v>46.174300000000002</v>
      </c>
      <c r="I467" s="851">
        <v>2.0779999999999998</v>
      </c>
    </row>
    <row r="468" spans="2:9" ht="12.75" customHeight="1">
      <c r="B468" s="285"/>
      <c r="C468" s="855" t="s">
        <v>494</v>
      </c>
      <c r="D468" s="850"/>
      <c r="E468" s="850"/>
      <c r="F468" s="851"/>
      <c r="G468" s="852"/>
      <c r="H468" s="852"/>
      <c r="I468" s="851"/>
    </row>
    <row r="469" spans="2:9">
      <c r="B469" s="217"/>
      <c r="C469" s="217"/>
      <c r="D469" s="448"/>
      <c r="E469" s="448"/>
      <c r="F469" s="449"/>
      <c r="G469" s="448"/>
      <c r="H469" s="448"/>
      <c r="I469" s="448"/>
    </row>
    <row r="470" spans="2:9">
      <c r="B470" s="40"/>
      <c r="C470" s="40"/>
      <c r="D470" s="448"/>
      <c r="E470" s="448"/>
      <c r="F470" s="449"/>
      <c r="G470" s="448"/>
      <c r="H470" s="448"/>
      <c r="I470" s="448"/>
    </row>
    <row r="471" spans="2:9" ht="27.75" customHeight="1">
      <c r="B471" s="843" t="s">
        <v>418</v>
      </c>
      <c r="C471" s="1272" t="s">
        <v>598</v>
      </c>
      <c r="D471" s="1274" t="s">
        <v>599</v>
      </c>
      <c r="E471" s="1275"/>
      <c r="F471" s="1276" t="s">
        <v>600</v>
      </c>
      <c r="G471" s="1276" t="s">
        <v>601</v>
      </c>
      <c r="H471" s="1276" t="s">
        <v>602</v>
      </c>
      <c r="I471" s="1276" t="s">
        <v>603</v>
      </c>
    </row>
    <row r="472" spans="2:9" ht="51" customHeight="1">
      <c r="B472" s="445" t="s">
        <v>334</v>
      </c>
      <c r="C472" s="1273"/>
      <c r="D472" s="1157"/>
      <c r="E472" s="446" t="s">
        <v>604</v>
      </c>
      <c r="F472" s="1277"/>
      <c r="G472" s="1277"/>
      <c r="H472" s="1277"/>
      <c r="I472" s="1277"/>
    </row>
    <row r="473" spans="2:9">
      <c r="B473" s="13" t="s">
        <v>160</v>
      </c>
      <c r="C473" s="13" t="s">
        <v>161</v>
      </c>
      <c r="D473" s="13" t="s">
        <v>162</v>
      </c>
      <c r="E473" s="447" t="s">
        <v>163</v>
      </c>
      <c r="F473" s="13" t="s">
        <v>164</v>
      </c>
      <c r="G473" s="13" t="s">
        <v>231</v>
      </c>
      <c r="H473" s="13" t="s">
        <v>232</v>
      </c>
      <c r="I473" s="13" t="s">
        <v>233</v>
      </c>
    </row>
    <row r="474" spans="2:9" s="1158" customFormat="1">
      <c r="B474" s="844" t="s">
        <v>503</v>
      </c>
      <c r="C474" s="845"/>
      <c r="D474" s="846"/>
      <c r="E474" s="846"/>
      <c r="F474" s="847"/>
      <c r="G474" s="846"/>
      <c r="H474" s="846"/>
      <c r="I474" s="848"/>
    </row>
    <row r="475" spans="2:9" ht="12.75" customHeight="1">
      <c r="B475" s="824"/>
      <c r="C475" s="855" t="s">
        <v>478</v>
      </c>
      <c r="D475" s="850">
        <v>511</v>
      </c>
      <c r="E475" s="850"/>
      <c r="F475" s="851"/>
      <c r="G475" s="852">
        <v>6.1000000000000004E-3</v>
      </c>
      <c r="H475" s="852">
        <v>8.3999999999999995E-3</v>
      </c>
      <c r="I475" s="851"/>
    </row>
    <row r="476" spans="2:9" ht="12.75" customHeight="1">
      <c r="B476" s="291"/>
      <c r="C476" s="854" t="s">
        <v>479</v>
      </c>
      <c r="D476" s="850">
        <v>507</v>
      </c>
      <c r="E476" s="850"/>
      <c r="F476" s="851"/>
      <c r="G476" s="852">
        <v>6.0000000000000001E-3</v>
      </c>
      <c r="H476" s="852">
        <v>7.6E-3</v>
      </c>
      <c r="I476" s="851"/>
    </row>
    <row r="477" spans="2:9" ht="12.75" customHeight="1">
      <c r="B477" s="291"/>
      <c r="C477" s="854" t="s">
        <v>480</v>
      </c>
      <c r="D477" s="850">
        <v>4</v>
      </c>
      <c r="E477" s="850"/>
      <c r="F477" s="851"/>
      <c r="G477" s="852">
        <v>0.1394</v>
      </c>
      <c r="H477" s="852">
        <v>0.1075</v>
      </c>
      <c r="I477" s="851"/>
    </row>
    <row r="478" spans="2:9" ht="12.75" customHeight="1">
      <c r="B478" s="291"/>
      <c r="C478" s="855" t="s">
        <v>481</v>
      </c>
      <c r="D478" s="850">
        <v>2</v>
      </c>
      <c r="E478" s="850"/>
      <c r="F478" s="851"/>
      <c r="G478" s="852">
        <v>0.19400000000000001</v>
      </c>
      <c r="H478" s="852">
        <v>0.21</v>
      </c>
      <c r="I478" s="851"/>
    </row>
    <row r="479" spans="2:9" ht="12.75" customHeight="1">
      <c r="B479" s="291"/>
      <c r="C479" s="855" t="s">
        <v>482</v>
      </c>
      <c r="D479" s="850">
        <v>4</v>
      </c>
      <c r="E479" s="850"/>
      <c r="F479" s="851"/>
      <c r="G479" s="852">
        <v>0.32340000000000002</v>
      </c>
      <c r="H479" s="852">
        <v>0.34</v>
      </c>
      <c r="I479" s="851"/>
    </row>
    <row r="480" spans="2:9" ht="12.75" customHeight="1">
      <c r="B480" s="291"/>
      <c r="C480" s="855" t="s">
        <v>483</v>
      </c>
      <c r="D480" s="850"/>
      <c r="E480" s="850"/>
      <c r="F480" s="851"/>
      <c r="G480" s="852"/>
      <c r="H480" s="852"/>
      <c r="I480" s="851"/>
    </row>
    <row r="481" spans="2:9" ht="12.75" customHeight="1">
      <c r="B481" s="291"/>
      <c r="C481" s="855" t="s">
        <v>484</v>
      </c>
      <c r="D481" s="850">
        <v>3</v>
      </c>
      <c r="E481" s="850"/>
      <c r="F481" s="851"/>
      <c r="G481" s="852">
        <v>1.1623000000000001</v>
      </c>
      <c r="H481" s="852">
        <v>2</v>
      </c>
      <c r="I481" s="851"/>
    </row>
    <row r="482" spans="2:9" ht="12.75" customHeight="1">
      <c r="B482" s="291"/>
      <c r="C482" s="854" t="s">
        <v>485</v>
      </c>
      <c r="D482" s="850"/>
      <c r="E482" s="850"/>
      <c r="F482" s="851"/>
      <c r="G482" s="852">
        <v>1.1569</v>
      </c>
      <c r="H482" s="852"/>
      <c r="I482" s="851"/>
    </row>
    <row r="483" spans="2:9" ht="12.75" customHeight="1">
      <c r="B483" s="291"/>
      <c r="C483" s="854" t="s">
        <v>486</v>
      </c>
      <c r="D483" s="850">
        <v>3</v>
      </c>
      <c r="E483" s="850"/>
      <c r="F483" s="851"/>
      <c r="G483" s="852">
        <v>1.8303</v>
      </c>
      <c r="H483" s="852">
        <v>2</v>
      </c>
      <c r="I483" s="851"/>
    </row>
    <row r="484" spans="2:9" ht="12.75" customHeight="1">
      <c r="B484" s="291"/>
      <c r="C484" s="855" t="s">
        <v>487</v>
      </c>
      <c r="D484" s="850">
        <v>8</v>
      </c>
      <c r="E484" s="850"/>
      <c r="F484" s="851"/>
      <c r="G484" s="852">
        <v>4.9093999999999998</v>
      </c>
      <c r="H484" s="852">
        <v>6.25</v>
      </c>
      <c r="I484" s="851">
        <v>3.5714000000000001</v>
      </c>
    </row>
    <row r="485" spans="2:9" ht="12.75" customHeight="1">
      <c r="B485" s="291"/>
      <c r="C485" s="854" t="s">
        <v>488</v>
      </c>
      <c r="D485" s="850">
        <v>2</v>
      </c>
      <c r="E485" s="850"/>
      <c r="F485" s="851"/>
      <c r="G485" s="852">
        <v>4</v>
      </c>
      <c r="H485" s="852">
        <v>4</v>
      </c>
      <c r="I485" s="851"/>
    </row>
    <row r="486" spans="2:9" ht="12.75" customHeight="1">
      <c r="B486" s="291"/>
      <c r="C486" s="854" t="s">
        <v>489</v>
      </c>
      <c r="D486" s="850">
        <v>6</v>
      </c>
      <c r="E486" s="850"/>
      <c r="F486" s="851"/>
      <c r="G486" s="852">
        <v>7.8830999999999998</v>
      </c>
      <c r="H486" s="852">
        <v>7</v>
      </c>
      <c r="I486" s="851">
        <v>5</v>
      </c>
    </row>
    <row r="487" spans="2:9" ht="12.75" customHeight="1">
      <c r="B487" s="291"/>
      <c r="C487" s="855" t="s">
        <v>490</v>
      </c>
      <c r="D487" s="850">
        <v>12</v>
      </c>
      <c r="E487" s="850"/>
      <c r="F487" s="851"/>
      <c r="G487" s="852">
        <v>11.0326</v>
      </c>
      <c r="H487" s="852">
        <v>15.166700000000001</v>
      </c>
      <c r="I487" s="851"/>
    </row>
    <row r="488" spans="2:9" ht="12.75" customHeight="1">
      <c r="B488" s="291"/>
      <c r="C488" s="854" t="s">
        <v>491</v>
      </c>
      <c r="D488" s="850">
        <v>7</v>
      </c>
      <c r="E488" s="850"/>
      <c r="F488" s="851"/>
      <c r="G488" s="852">
        <v>11</v>
      </c>
      <c r="H488" s="852">
        <v>11</v>
      </c>
      <c r="I488" s="851"/>
    </row>
    <row r="489" spans="2:9" ht="12.75" customHeight="1">
      <c r="B489" s="291"/>
      <c r="C489" s="856" t="s">
        <v>492</v>
      </c>
      <c r="D489" s="850">
        <v>5</v>
      </c>
      <c r="E489" s="850"/>
      <c r="F489" s="851"/>
      <c r="G489" s="852">
        <v>21</v>
      </c>
      <c r="H489" s="852">
        <v>21</v>
      </c>
      <c r="I489" s="851"/>
    </row>
    <row r="490" spans="2:9" ht="12.75" customHeight="1">
      <c r="B490" s="291"/>
      <c r="C490" s="854" t="s">
        <v>493</v>
      </c>
      <c r="D490" s="850"/>
      <c r="E490" s="850"/>
      <c r="F490" s="851"/>
      <c r="G490" s="852"/>
      <c r="H490" s="852"/>
      <c r="I490" s="851"/>
    </row>
    <row r="491" spans="2:9" ht="12.75" customHeight="1">
      <c r="B491" s="285"/>
      <c r="C491" s="855" t="s">
        <v>494</v>
      </c>
      <c r="D491" s="850"/>
      <c r="E491" s="850"/>
      <c r="F491" s="851"/>
      <c r="G491" s="852"/>
      <c r="H491" s="852"/>
      <c r="I491" s="851"/>
    </row>
    <row r="492" spans="2:9">
      <c r="B492" s="40"/>
      <c r="C492" s="40"/>
      <c r="D492" s="448"/>
      <c r="E492" s="448"/>
      <c r="F492" s="449"/>
      <c r="G492" s="448"/>
      <c r="H492" s="448"/>
      <c r="I492" s="448"/>
    </row>
    <row r="493" spans="2:9" ht="27.75" customHeight="1">
      <c r="B493" s="843" t="s">
        <v>418</v>
      </c>
      <c r="C493" s="1272" t="s">
        <v>598</v>
      </c>
      <c r="D493" s="1274" t="s">
        <v>599</v>
      </c>
      <c r="E493" s="1275"/>
      <c r="F493" s="1276" t="s">
        <v>600</v>
      </c>
      <c r="G493" s="1276" t="s">
        <v>601</v>
      </c>
      <c r="H493" s="1276" t="s">
        <v>602</v>
      </c>
      <c r="I493" s="1276" t="s">
        <v>603</v>
      </c>
    </row>
    <row r="494" spans="2:9" ht="51" customHeight="1">
      <c r="B494" s="445" t="s">
        <v>334</v>
      </c>
      <c r="C494" s="1273"/>
      <c r="D494" s="1157"/>
      <c r="E494" s="446" t="s">
        <v>604</v>
      </c>
      <c r="F494" s="1277"/>
      <c r="G494" s="1277"/>
      <c r="H494" s="1277"/>
      <c r="I494" s="1277"/>
    </row>
    <row r="495" spans="2:9">
      <c r="B495" s="13" t="s">
        <v>160</v>
      </c>
      <c r="C495" s="13" t="s">
        <v>161</v>
      </c>
      <c r="D495" s="13" t="s">
        <v>162</v>
      </c>
      <c r="E495" s="447" t="s">
        <v>163</v>
      </c>
      <c r="F495" s="13" t="s">
        <v>164</v>
      </c>
      <c r="G495" s="13" t="s">
        <v>231</v>
      </c>
      <c r="H495" s="13" t="s">
        <v>232</v>
      </c>
      <c r="I495" s="13" t="s">
        <v>233</v>
      </c>
    </row>
    <row r="496" spans="2:9" s="1158" customFormat="1">
      <c r="B496" s="844" t="s">
        <v>496</v>
      </c>
      <c r="C496" s="845"/>
      <c r="D496" s="846"/>
      <c r="E496" s="846"/>
      <c r="F496" s="847"/>
      <c r="G496" s="846"/>
      <c r="H496" s="846"/>
      <c r="I496" s="848"/>
    </row>
    <row r="497" spans="2:9" ht="12.75" customHeight="1">
      <c r="B497" s="824"/>
      <c r="C497" s="855" t="s">
        <v>478</v>
      </c>
      <c r="D497" s="850">
        <v>17</v>
      </c>
      <c r="E497" s="850"/>
      <c r="F497" s="851"/>
      <c r="G497" s="852">
        <v>8.5099999999999995E-2</v>
      </c>
      <c r="H497" s="852">
        <v>8.2000000000000003E-2</v>
      </c>
      <c r="I497" s="851"/>
    </row>
    <row r="498" spans="2:9" ht="12.75" customHeight="1">
      <c r="B498" s="291"/>
      <c r="C498" s="854" t="s">
        <v>479</v>
      </c>
      <c r="D498" s="850">
        <v>12</v>
      </c>
      <c r="E498" s="850"/>
      <c r="F498" s="851"/>
      <c r="G498" s="852">
        <v>4.0800000000000003E-2</v>
      </c>
      <c r="H498" s="852">
        <v>0.06</v>
      </c>
      <c r="I498" s="851"/>
    </row>
    <row r="499" spans="2:9" ht="12.75" customHeight="1">
      <c r="B499" s="291"/>
      <c r="C499" s="854" t="s">
        <v>480</v>
      </c>
      <c r="D499" s="850">
        <v>5</v>
      </c>
      <c r="E499" s="850"/>
      <c r="F499" s="851"/>
      <c r="G499" s="852">
        <v>0.12909999999999999</v>
      </c>
      <c r="H499" s="852">
        <v>0.13500000000000001</v>
      </c>
      <c r="I499" s="851"/>
    </row>
    <row r="500" spans="2:9" ht="12.75" customHeight="1">
      <c r="B500" s="291"/>
      <c r="C500" s="855" t="s">
        <v>481</v>
      </c>
      <c r="D500" s="850">
        <v>67</v>
      </c>
      <c r="E500" s="850"/>
      <c r="F500" s="851"/>
      <c r="G500" s="852">
        <v>0.20019999999999999</v>
      </c>
      <c r="H500" s="852">
        <v>0.2011</v>
      </c>
      <c r="I500" s="851"/>
    </row>
    <row r="501" spans="2:9" ht="12.75" customHeight="1">
      <c r="B501" s="291"/>
      <c r="C501" s="855" t="s">
        <v>482</v>
      </c>
      <c r="D501" s="850">
        <v>165</v>
      </c>
      <c r="E501" s="850"/>
      <c r="F501" s="851"/>
      <c r="G501" s="852">
        <v>0.373</v>
      </c>
      <c r="H501" s="852">
        <v>0.39989999999999998</v>
      </c>
      <c r="I501" s="851">
        <v>4.1799999999999997E-2</v>
      </c>
    </row>
    <row r="502" spans="2:9" ht="12.75" customHeight="1">
      <c r="B502" s="291"/>
      <c r="C502" s="855" t="s">
        <v>483</v>
      </c>
      <c r="D502" s="850">
        <v>105</v>
      </c>
      <c r="E502" s="850"/>
      <c r="F502" s="851"/>
      <c r="G502" s="852">
        <v>0.61729999999999996</v>
      </c>
      <c r="H502" s="852">
        <v>0.63</v>
      </c>
      <c r="I502" s="851"/>
    </row>
    <row r="503" spans="2:9" ht="12.75" customHeight="1">
      <c r="B503" s="291"/>
      <c r="C503" s="855" t="s">
        <v>484</v>
      </c>
      <c r="D503" s="850">
        <v>1824</v>
      </c>
      <c r="E503" s="850"/>
      <c r="F503" s="851"/>
      <c r="G503" s="852">
        <v>1.2453000000000001</v>
      </c>
      <c r="H503" s="852">
        <v>1.3411</v>
      </c>
      <c r="I503" s="851">
        <v>0.23549999999999999</v>
      </c>
    </row>
    <row r="504" spans="2:9" ht="12.75" customHeight="1">
      <c r="B504" s="291"/>
      <c r="C504" s="854" t="s">
        <v>485</v>
      </c>
      <c r="D504" s="850">
        <v>1220</v>
      </c>
      <c r="E504" s="850"/>
      <c r="F504" s="851"/>
      <c r="G504" s="852">
        <v>1.1362000000000001</v>
      </c>
      <c r="H504" s="852">
        <v>1.087</v>
      </c>
      <c r="I504" s="851">
        <v>0.16339999999999999</v>
      </c>
    </row>
    <row r="505" spans="2:9" ht="12.75" customHeight="1">
      <c r="B505" s="291"/>
      <c r="C505" s="854" t="s">
        <v>486</v>
      </c>
      <c r="D505" s="850">
        <v>604</v>
      </c>
      <c r="E505" s="850"/>
      <c r="F505" s="851"/>
      <c r="G505" s="852">
        <v>1.8931</v>
      </c>
      <c r="H505" s="852">
        <v>1.8545</v>
      </c>
      <c r="I505" s="851">
        <v>0.3669</v>
      </c>
    </row>
    <row r="506" spans="2:9" ht="12.75" customHeight="1">
      <c r="B506" s="291"/>
      <c r="C506" s="855" t="s">
        <v>487</v>
      </c>
      <c r="D506" s="850">
        <v>304</v>
      </c>
      <c r="E506" s="850"/>
      <c r="F506" s="851"/>
      <c r="G506" s="852">
        <v>4.4337</v>
      </c>
      <c r="H506" s="852">
        <v>3.8441999999999998</v>
      </c>
      <c r="I506" s="851">
        <v>1.5188999999999999</v>
      </c>
    </row>
    <row r="507" spans="2:9" ht="12.75" customHeight="1">
      <c r="B507" s="291"/>
      <c r="C507" s="854" t="s">
        <v>488</v>
      </c>
      <c r="D507" s="850">
        <v>261</v>
      </c>
      <c r="E507" s="850"/>
      <c r="F507" s="851"/>
      <c r="G507" s="852">
        <v>3.4451000000000001</v>
      </c>
      <c r="H507" s="852">
        <v>3.2886000000000002</v>
      </c>
      <c r="I507" s="851">
        <v>1.3165</v>
      </c>
    </row>
    <row r="508" spans="2:9" ht="12.75" customHeight="1">
      <c r="B508" s="291"/>
      <c r="C508" s="854" t="s">
        <v>489</v>
      </c>
      <c r="D508" s="850">
        <v>43</v>
      </c>
      <c r="E508" s="850"/>
      <c r="F508" s="851"/>
      <c r="G508" s="852">
        <v>7.2839</v>
      </c>
      <c r="H508" s="852">
        <v>7.2169999999999996</v>
      </c>
      <c r="I508" s="851">
        <v>1.2195</v>
      </c>
    </row>
    <row r="509" spans="2:9" ht="12.75" customHeight="1">
      <c r="B509" s="291"/>
      <c r="C509" s="855" t="s">
        <v>490</v>
      </c>
      <c r="D509" s="850">
        <v>26</v>
      </c>
      <c r="E509" s="850">
        <v>4</v>
      </c>
      <c r="F509" s="851">
        <v>15.384600000000001</v>
      </c>
      <c r="G509" s="852">
        <v>15.2439</v>
      </c>
      <c r="H509" s="852">
        <v>15.545500000000001</v>
      </c>
      <c r="I509" s="851">
        <v>12.4754</v>
      </c>
    </row>
    <row r="510" spans="2:9" ht="12.75" customHeight="1">
      <c r="B510" s="291"/>
      <c r="C510" s="854" t="s">
        <v>491</v>
      </c>
      <c r="D510" s="850">
        <v>13</v>
      </c>
      <c r="E510" s="850">
        <v>1</v>
      </c>
      <c r="F510" s="851">
        <v>7.6923000000000004</v>
      </c>
      <c r="G510" s="852">
        <v>11</v>
      </c>
      <c r="H510" s="852">
        <v>11</v>
      </c>
      <c r="I510" s="851">
        <v>4.6454000000000004</v>
      </c>
    </row>
    <row r="511" spans="2:9" ht="12.75" customHeight="1">
      <c r="B511" s="291"/>
      <c r="C511" s="856" t="s">
        <v>492</v>
      </c>
      <c r="D511" s="850">
        <v>13</v>
      </c>
      <c r="E511" s="850">
        <v>3</v>
      </c>
      <c r="F511" s="851">
        <v>23.076899999999998</v>
      </c>
      <c r="G511" s="852">
        <v>21</v>
      </c>
      <c r="H511" s="852">
        <v>21</v>
      </c>
      <c r="I511" s="851">
        <v>27.829699999999999</v>
      </c>
    </row>
    <row r="512" spans="2:9" ht="12.75" customHeight="1">
      <c r="B512" s="291"/>
      <c r="C512" s="854" t="s">
        <v>493</v>
      </c>
      <c r="D512" s="850"/>
      <c r="E512" s="850"/>
      <c r="F512" s="851"/>
      <c r="G512" s="852"/>
      <c r="H512" s="852"/>
      <c r="I512" s="851"/>
    </row>
    <row r="513" spans="2:9" ht="12.75" customHeight="1">
      <c r="B513" s="285"/>
      <c r="C513" s="855" t="s">
        <v>494</v>
      </c>
      <c r="D513" s="850"/>
      <c r="E513" s="850"/>
      <c r="F513" s="851"/>
      <c r="G513" s="852"/>
      <c r="H513" s="852"/>
      <c r="I513" s="851"/>
    </row>
    <row r="515" spans="2:9">
      <c r="B515" s="40"/>
      <c r="C515" s="40"/>
      <c r="D515" s="448"/>
      <c r="E515" s="448"/>
      <c r="F515" s="449"/>
      <c r="G515" s="448"/>
      <c r="H515" s="448"/>
      <c r="I515" s="448"/>
    </row>
    <row r="516" spans="2:9" ht="27.75" customHeight="1">
      <c r="B516" s="843" t="s">
        <v>418</v>
      </c>
      <c r="C516" s="1272" t="s">
        <v>598</v>
      </c>
      <c r="D516" s="1274" t="s">
        <v>599</v>
      </c>
      <c r="E516" s="1275"/>
      <c r="F516" s="1276" t="s">
        <v>600</v>
      </c>
      <c r="G516" s="1276" t="s">
        <v>601</v>
      </c>
      <c r="H516" s="1276" t="s">
        <v>602</v>
      </c>
      <c r="I516" s="1276" t="s">
        <v>603</v>
      </c>
    </row>
    <row r="517" spans="2:9" ht="51" customHeight="1">
      <c r="B517" s="445" t="s">
        <v>334</v>
      </c>
      <c r="C517" s="1273"/>
      <c r="D517" s="1157"/>
      <c r="E517" s="446" t="s">
        <v>604</v>
      </c>
      <c r="F517" s="1277"/>
      <c r="G517" s="1277"/>
      <c r="H517" s="1277"/>
      <c r="I517" s="1277"/>
    </row>
    <row r="518" spans="2:9">
      <c r="B518" s="13" t="s">
        <v>160</v>
      </c>
      <c r="C518" s="13" t="s">
        <v>161</v>
      </c>
      <c r="D518" s="13" t="s">
        <v>162</v>
      </c>
      <c r="E518" s="447" t="s">
        <v>163</v>
      </c>
      <c r="F518" s="13" t="s">
        <v>164</v>
      </c>
      <c r="G518" s="13" t="s">
        <v>231</v>
      </c>
      <c r="H518" s="13" t="s">
        <v>232</v>
      </c>
      <c r="I518" s="13" t="s">
        <v>233</v>
      </c>
    </row>
    <row r="519" spans="2:9" s="1158" customFormat="1">
      <c r="B519" s="844" t="s">
        <v>504</v>
      </c>
      <c r="C519" s="845"/>
      <c r="D519" s="846"/>
      <c r="E519" s="846"/>
      <c r="F519" s="847"/>
      <c r="G519" s="846"/>
      <c r="H519" s="846"/>
      <c r="I519" s="848"/>
    </row>
    <row r="520" spans="2:9" ht="12.75" customHeight="1">
      <c r="B520" s="824"/>
      <c r="C520" s="855" t="s">
        <v>478</v>
      </c>
      <c r="D520" s="850">
        <v>408</v>
      </c>
      <c r="E520" s="850">
        <v>1</v>
      </c>
      <c r="F520" s="851">
        <v>0.24510000000000001</v>
      </c>
      <c r="G520" s="852">
        <v>6.6699999999999995E-2</v>
      </c>
      <c r="H520" s="852">
        <v>6.4299999999999996E-2</v>
      </c>
      <c r="I520" s="851">
        <v>4.9000000000000002E-2</v>
      </c>
    </row>
    <row r="521" spans="2:9" ht="12.75" customHeight="1">
      <c r="B521" s="291"/>
      <c r="C521" s="854" t="s">
        <v>479</v>
      </c>
      <c r="D521" s="850">
        <v>292</v>
      </c>
      <c r="E521" s="850"/>
      <c r="F521" s="851"/>
      <c r="G521" s="852">
        <v>4.6699999999999998E-2</v>
      </c>
      <c r="H521" s="852">
        <v>4.53E-2</v>
      </c>
      <c r="I521" s="851"/>
    </row>
    <row r="522" spans="2:9" ht="12.75" customHeight="1">
      <c r="B522" s="291"/>
      <c r="C522" s="854" t="s">
        <v>480</v>
      </c>
      <c r="D522" s="850">
        <v>116</v>
      </c>
      <c r="E522" s="850">
        <v>1</v>
      </c>
      <c r="F522" s="851">
        <v>0.86209999999999998</v>
      </c>
      <c r="G522" s="852">
        <v>0.1143</v>
      </c>
      <c r="H522" s="852">
        <v>0.11269999999999999</v>
      </c>
      <c r="I522" s="851">
        <v>0.1724</v>
      </c>
    </row>
    <row r="523" spans="2:9" ht="12.75" customHeight="1">
      <c r="B523" s="291"/>
      <c r="C523" s="855" t="s">
        <v>481</v>
      </c>
      <c r="D523" s="850">
        <v>480</v>
      </c>
      <c r="E523" s="850"/>
      <c r="F523" s="851"/>
      <c r="G523" s="852">
        <v>0.18240000000000001</v>
      </c>
      <c r="H523" s="852">
        <v>0.1948</v>
      </c>
      <c r="I523" s="851"/>
    </row>
    <row r="524" spans="2:9" ht="12.75" customHeight="1">
      <c r="B524" s="291"/>
      <c r="C524" s="855" t="s">
        <v>482</v>
      </c>
      <c r="D524" s="850">
        <v>551</v>
      </c>
      <c r="E524" s="850"/>
      <c r="F524" s="851"/>
      <c r="G524" s="852">
        <v>0.35980000000000001</v>
      </c>
      <c r="H524" s="852">
        <v>0.38379999999999997</v>
      </c>
      <c r="I524" s="851"/>
    </row>
    <row r="525" spans="2:9" ht="12.75" customHeight="1">
      <c r="B525" s="291"/>
      <c r="C525" s="855" t="s">
        <v>483</v>
      </c>
      <c r="D525" s="850">
        <v>207</v>
      </c>
      <c r="E525" s="850"/>
      <c r="F525" s="851"/>
      <c r="G525" s="852">
        <v>0.59960000000000002</v>
      </c>
      <c r="H525" s="852">
        <v>0.59960000000000002</v>
      </c>
      <c r="I525" s="851"/>
    </row>
    <row r="526" spans="2:9" ht="12.75" customHeight="1">
      <c r="B526" s="291"/>
      <c r="C526" s="855" t="s">
        <v>484</v>
      </c>
      <c r="D526" s="850">
        <v>1217</v>
      </c>
      <c r="E526" s="850">
        <v>1</v>
      </c>
      <c r="F526" s="851">
        <v>8.2199999999999995E-2</v>
      </c>
      <c r="G526" s="852">
        <v>1.1843999999999999</v>
      </c>
      <c r="H526" s="852">
        <v>1.1655</v>
      </c>
      <c r="I526" s="851">
        <v>0.1053</v>
      </c>
    </row>
    <row r="527" spans="2:9" ht="12.75" customHeight="1">
      <c r="B527" s="291"/>
      <c r="C527" s="854" t="s">
        <v>485</v>
      </c>
      <c r="D527" s="850">
        <v>1009</v>
      </c>
      <c r="E527" s="850"/>
      <c r="F527" s="851"/>
      <c r="G527" s="852">
        <v>1.1287</v>
      </c>
      <c r="H527" s="852">
        <v>1.0254000000000001</v>
      </c>
      <c r="I527" s="851">
        <v>3.4500000000000003E-2</v>
      </c>
    </row>
    <row r="528" spans="2:9" ht="12.75" customHeight="1">
      <c r="B528" s="291"/>
      <c r="C528" s="854" t="s">
        <v>486</v>
      </c>
      <c r="D528" s="850">
        <v>208</v>
      </c>
      <c r="E528" s="850">
        <v>1</v>
      </c>
      <c r="F528" s="851">
        <v>0.48080000000000001</v>
      </c>
      <c r="G528" s="852">
        <v>1.9718</v>
      </c>
      <c r="H528" s="852">
        <v>1.8486</v>
      </c>
      <c r="I528" s="851">
        <v>0.51719999999999999</v>
      </c>
    </row>
    <row r="529" spans="2:9" ht="12.75" customHeight="1">
      <c r="B529" s="291"/>
      <c r="C529" s="855" t="s">
        <v>487</v>
      </c>
      <c r="D529" s="850">
        <v>148</v>
      </c>
      <c r="E529" s="850">
        <v>1</v>
      </c>
      <c r="F529" s="851">
        <v>0.67569999999999997</v>
      </c>
      <c r="G529" s="852">
        <v>4.1432000000000002</v>
      </c>
      <c r="H529" s="852">
        <v>3.7145999999999999</v>
      </c>
      <c r="I529" s="851">
        <v>2.5985</v>
      </c>
    </row>
    <row r="530" spans="2:9" ht="12.75" customHeight="1">
      <c r="B530" s="291"/>
      <c r="C530" s="854" t="s">
        <v>488</v>
      </c>
      <c r="D530" s="850">
        <v>131</v>
      </c>
      <c r="E530" s="850">
        <v>1</v>
      </c>
      <c r="F530" s="851">
        <v>0.76339999999999997</v>
      </c>
      <c r="G530" s="852">
        <v>3.2353999999999998</v>
      </c>
      <c r="H530" s="852">
        <v>3.1941000000000002</v>
      </c>
      <c r="I530" s="851">
        <v>2.7778</v>
      </c>
    </row>
    <row r="531" spans="2:9" ht="12.75" customHeight="1">
      <c r="B531" s="291"/>
      <c r="C531" s="854" t="s">
        <v>489</v>
      </c>
      <c r="D531" s="850">
        <v>17</v>
      </c>
      <c r="E531" s="850"/>
      <c r="F531" s="851"/>
      <c r="G531" s="852">
        <v>7.9100999999999999</v>
      </c>
      <c r="H531" s="852">
        <v>7.6952999999999996</v>
      </c>
      <c r="I531" s="851"/>
    </row>
    <row r="532" spans="2:9" ht="12.75" customHeight="1">
      <c r="B532" s="291"/>
      <c r="C532" s="855" t="s">
        <v>490</v>
      </c>
      <c r="D532" s="850">
        <v>8</v>
      </c>
      <c r="E532" s="850"/>
      <c r="F532" s="851"/>
      <c r="G532" s="852">
        <v>16.691600000000001</v>
      </c>
      <c r="H532" s="852">
        <v>14.625</v>
      </c>
      <c r="I532" s="851">
        <v>9.6209000000000007</v>
      </c>
    </row>
    <row r="533" spans="2:9" ht="12.75" customHeight="1">
      <c r="B533" s="291"/>
      <c r="C533" s="854" t="s">
        <v>491</v>
      </c>
      <c r="D533" s="850">
        <v>6</v>
      </c>
      <c r="E533" s="850"/>
      <c r="F533" s="851"/>
      <c r="G533" s="852">
        <v>11.0059</v>
      </c>
      <c r="H533" s="852">
        <v>11.166700000000001</v>
      </c>
      <c r="I533" s="851"/>
    </row>
    <row r="534" spans="2:9" ht="12.75" customHeight="1">
      <c r="B534" s="291"/>
      <c r="C534" s="856" t="s">
        <v>492</v>
      </c>
      <c r="D534" s="850">
        <v>2</v>
      </c>
      <c r="E534" s="850"/>
      <c r="F534" s="851"/>
      <c r="G534" s="852">
        <v>21.001999999999999</v>
      </c>
      <c r="H534" s="852">
        <v>25</v>
      </c>
      <c r="I534" s="851">
        <v>25</v>
      </c>
    </row>
    <row r="535" spans="2:9" ht="12.75" customHeight="1">
      <c r="B535" s="291"/>
      <c r="C535" s="854" t="s">
        <v>493</v>
      </c>
      <c r="D535" s="850"/>
      <c r="E535" s="850"/>
      <c r="F535" s="851"/>
      <c r="G535" s="852"/>
      <c r="H535" s="852"/>
      <c r="I535" s="851"/>
    </row>
    <row r="536" spans="2:9" ht="12.75" customHeight="1">
      <c r="B536" s="285"/>
      <c r="C536" s="855" t="s">
        <v>494</v>
      </c>
      <c r="D536" s="850"/>
      <c r="E536" s="850"/>
      <c r="F536" s="851"/>
      <c r="G536" s="852"/>
      <c r="H536" s="852"/>
      <c r="I536" s="851"/>
    </row>
    <row r="537" spans="2:9">
      <c r="B537" s="40"/>
      <c r="C537" s="40"/>
      <c r="D537" s="448"/>
      <c r="E537" s="448"/>
      <c r="F537" s="449"/>
      <c r="G537" s="448"/>
      <c r="H537" s="448"/>
      <c r="I537" s="448"/>
    </row>
    <row r="538" spans="2:9" ht="27.75" customHeight="1">
      <c r="B538" s="843" t="s">
        <v>418</v>
      </c>
      <c r="C538" s="1272" t="s">
        <v>598</v>
      </c>
      <c r="D538" s="1274" t="s">
        <v>599</v>
      </c>
      <c r="E538" s="1275"/>
      <c r="F538" s="1276" t="s">
        <v>600</v>
      </c>
      <c r="G538" s="1276" t="s">
        <v>601</v>
      </c>
      <c r="H538" s="1276" t="s">
        <v>602</v>
      </c>
      <c r="I538" s="1276" t="s">
        <v>603</v>
      </c>
    </row>
    <row r="539" spans="2:9" ht="51" customHeight="1">
      <c r="B539" s="445" t="s">
        <v>334</v>
      </c>
      <c r="C539" s="1273"/>
      <c r="D539" s="1157"/>
      <c r="E539" s="446" t="s">
        <v>604</v>
      </c>
      <c r="F539" s="1277"/>
      <c r="G539" s="1277"/>
      <c r="H539" s="1277"/>
      <c r="I539" s="1277"/>
    </row>
    <row r="540" spans="2:9">
      <c r="B540" s="13" t="s">
        <v>160</v>
      </c>
      <c r="C540" s="13" t="s">
        <v>161</v>
      </c>
      <c r="D540" s="13" t="s">
        <v>162</v>
      </c>
      <c r="E540" s="447" t="s">
        <v>163</v>
      </c>
      <c r="F540" s="13" t="s">
        <v>164</v>
      </c>
      <c r="G540" s="13" t="s">
        <v>231</v>
      </c>
      <c r="H540" s="13" t="s">
        <v>232</v>
      </c>
      <c r="I540" s="13" t="s">
        <v>233</v>
      </c>
    </row>
    <row r="541" spans="2:9" s="1158" customFormat="1">
      <c r="B541" s="844" t="s">
        <v>505</v>
      </c>
      <c r="C541" s="845"/>
      <c r="D541" s="846"/>
      <c r="E541" s="846"/>
      <c r="F541" s="847"/>
      <c r="G541" s="846"/>
      <c r="H541" s="846"/>
      <c r="I541" s="848"/>
    </row>
    <row r="542" spans="2:9" ht="12.75" customHeight="1">
      <c r="B542" s="824"/>
      <c r="C542" s="855" t="s">
        <v>478</v>
      </c>
      <c r="D542" s="850">
        <v>3</v>
      </c>
      <c r="E542" s="850"/>
      <c r="F542" s="851"/>
      <c r="G542" s="852">
        <v>8.7400000000000005E-2</v>
      </c>
      <c r="H542" s="852">
        <v>6.7000000000000004E-2</v>
      </c>
      <c r="I542" s="851"/>
    </row>
    <row r="543" spans="2:9" ht="12.75" customHeight="1">
      <c r="B543" s="291"/>
      <c r="C543" s="854" t="s">
        <v>479</v>
      </c>
      <c r="D543" s="850">
        <v>2</v>
      </c>
      <c r="E543" s="850"/>
      <c r="F543" s="851"/>
      <c r="G543" s="852">
        <v>6.0299999999999999E-2</v>
      </c>
      <c r="H543" s="852">
        <v>4.5600000000000002E-2</v>
      </c>
      <c r="I543" s="851"/>
    </row>
    <row r="544" spans="2:9" ht="12.75" customHeight="1">
      <c r="B544" s="291"/>
      <c r="C544" s="854" t="s">
        <v>480</v>
      </c>
      <c r="D544" s="850">
        <v>1</v>
      </c>
      <c r="E544" s="850"/>
      <c r="F544" s="851"/>
      <c r="G544" s="852">
        <v>0.1099</v>
      </c>
      <c r="H544" s="852">
        <v>0.1099</v>
      </c>
      <c r="I544" s="851"/>
    </row>
    <row r="545" spans="2:9" ht="12.75" customHeight="1">
      <c r="B545" s="291"/>
      <c r="C545" s="855" t="s">
        <v>481</v>
      </c>
      <c r="D545" s="850">
        <v>5</v>
      </c>
      <c r="E545" s="850"/>
      <c r="F545" s="851"/>
      <c r="G545" s="852">
        <v>0.18049999999999999</v>
      </c>
      <c r="H545" s="852">
        <v>0.1699</v>
      </c>
      <c r="I545" s="851"/>
    </row>
    <row r="546" spans="2:9" ht="12.75" customHeight="1">
      <c r="B546" s="291"/>
      <c r="C546" s="855" t="s">
        <v>482</v>
      </c>
      <c r="D546" s="850">
        <v>13</v>
      </c>
      <c r="E546" s="850"/>
      <c r="F546" s="851"/>
      <c r="G546" s="852">
        <v>0.35120000000000001</v>
      </c>
      <c r="H546" s="852">
        <v>0.35899999999999999</v>
      </c>
      <c r="I546" s="851"/>
    </row>
    <row r="547" spans="2:9" ht="12.75" customHeight="1">
      <c r="B547" s="291"/>
      <c r="C547" s="855" t="s">
        <v>483</v>
      </c>
      <c r="D547" s="850">
        <v>3</v>
      </c>
      <c r="E547" s="850"/>
      <c r="F547" s="851"/>
      <c r="G547" s="852">
        <v>0.53690000000000004</v>
      </c>
      <c r="H547" s="852">
        <v>0.53690000000000004</v>
      </c>
      <c r="I547" s="851"/>
    </row>
    <row r="548" spans="2:9" ht="12.75" customHeight="1">
      <c r="B548" s="291"/>
      <c r="C548" s="855" t="s">
        <v>484</v>
      </c>
      <c r="D548" s="850">
        <v>8</v>
      </c>
      <c r="E548" s="850"/>
      <c r="F548" s="851"/>
      <c r="G548" s="852">
        <v>1.4056</v>
      </c>
      <c r="H548" s="852">
        <v>1.3875</v>
      </c>
      <c r="I548" s="851"/>
    </row>
    <row r="549" spans="2:9" ht="12.75" customHeight="1">
      <c r="B549" s="291"/>
      <c r="C549" s="854" t="s">
        <v>485</v>
      </c>
      <c r="D549" s="850">
        <v>7</v>
      </c>
      <c r="E549" s="850"/>
      <c r="F549" s="851"/>
      <c r="G549" s="852">
        <v>1.3913</v>
      </c>
      <c r="H549" s="852">
        <v>1.3</v>
      </c>
      <c r="I549" s="851"/>
    </row>
    <row r="550" spans="2:9" ht="12.75" customHeight="1">
      <c r="B550" s="291"/>
      <c r="C550" s="854" t="s">
        <v>486</v>
      </c>
      <c r="D550" s="850">
        <v>1</v>
      </c>
      <c r="E550" s="850"/>
      <c r="F550" s="851"/>
      <c r="G550" s="852">
        <v>2</v>
      </c>
      <c r="H550" s="852">
        <v>2</v>
      </c>
      <c r="I550" s="851"/>
    </row>
    <row r="551" spans="2:9" ht="12.75" customHeight="1">
      <c r="B551" s="291"/>
      <c r="C551" s="855" t="s">
        <v>487</v>
      </c>
      <c r="D551" s="850"/>
      <c r="E551" s="850"/>
      <c r="F551" s="851"/>
      <c r="G551" s="852"/>
      <c r="H551" s="852"/>
      <c r="I551" s="851"/>
    </row>
    <row r="552" spans="2:9" ht="12.75" customHeight="1">
      <c r="B552" s="291"/>
      <c r="C552" s="854" t="s">
        <v>488</v>
      </c>
      <c r="D552" s="850"/>
      <c r="E552" s="850"/>
      <c r="F552" s="851"/>
      <c r="G552" s="852"/>
      <c r="H552" s="852"/>
      <c r="I552" s="851"/>
    </row>
    <row r="553" spans="2:9" ht="12.75" customHeight="1">
      <c r="B553" s="291"/>
      <c r="C553" s="854" t="s">
        <v>489</v>
      </c>
      <c r="D553" s="850"/>
      <c r="E553" s="850"/>
      <c r="F553" s="851"/>
      <c r="G553" s="852"/>
      <c r="H553" s="852"/>
      <c r="I553" s="851"/>
    </row>
    <row r="554" spans="2:9" ht="12.75" customHeight="1">
      <c r="B554" s="291"/>
      <c r="C554" s="855" t="s">
        <v>490</v>
      </c>
      <c r="D554" s="850">
        <v>4</v>
      </c>
      <c r="E554" s="850">
        <v>1</v>
      </c>
      <c r="F554" s="851">
        <v>25</v>
      </c>
      <c r="G554" s="852">
        <v>24.7303</v>
      </c>
      <c r="H554" s="852">
        <v>21.666699999999999</v>
      </c>
      <c r="I554" s="851">
        <v>13.333299999999999</v>
      </c>
    </row>
    <row r="555" spans="2:9" ht="12.75" customHeight="1">
      <c r="B555" s="291"/>
      <c r="C555" s="854" t="s">
        <v>491</v>
      </c>
      <c r="D555" s="850">
        <v>2</v>
      </c>
      <c r="E555" s="850">
        <v>1</v>
      </c>
      <c r="F555" s="851">
        <v>50</v>
      </c>
      <c r="G555" s="852">
        <v>15</v>
      </c>
      <c r="H555" s="852">
        <v>15</v>
      </c>
      <c r="I555" s="851">
        <v>10</v>
      </c>
    </row>
    <row r="556" spans="2:9" ht="12.75" customHeight="1">
      <c r="B556" s="291"/>
      <c r="C556" s="856" t="s">
        <v>492</v>
      </c>
      <c r="D556" s="850">
        <v>2</v>
      </c>
      <c r="E556" s="850"/>
      <c r="F556" s="851"/>
      <c r="G556" s="852">
        <v>25</v>
      </c>
      <c r="H556" s="852">
        <v>25</v>
      </c>
      <c r="I556" s="851">
        <v>10</v>
      </c>
    </row>
    <row r="557" spans="2:9" ht="12.75" customHeight="1">
      <c r="B557" s="291"/>
      <c r="C557" s="854" t="s">
        <v>493</v>
      </c>
      <c r="D557" s="850"/>
      <c r="E557" s="850"/>
      <c r="F557" s="851"/>
      <c r="G557" s="852"/>
      <c r="H557" s="852"/>
      <c r="I557" s="851"/>
    </row>
    <row r="558" spans="2:9" ht="12.75" customHeight="1">
      <c r="B558" s="285"/>
      <c r="C558" s="855" t="s">
        <v>494</v>
      </c>
      <c r="D558" s="850"/>
      <c r="E558" s="850"/>
      <c r="F558" s="851"/>
      <c r="G558" s="852"/>
      <c r="H558" s="852"/>
      <c r="I558" s="851"/>
    </row>
    <row r="559" spans="2:9">
      <c r="B559" s="40"/>
      <c r="C559" s="40"/>
      <c r="D559" s="448"/>
      <c r="E559" s="448"/>
      <c r="F559" s="449"/>
      <c r="G559" s="448"/>
      <c r="H559" s="448"/>
      <c r="I559" s="448"/>
    </row>
    <row r="560" spans="2:9" ht="27.75" customHeight="1">
      <c r="B560" s="843" t="s">
        <v>418</v>
      </c>
      <c r="C560" s="1272" t="s">
        <v>598</v>
      </c>
      <c r="D560" s="1274" t="s">
        <v>599</v>
      </c>
      <c r="E560" s="1275"/>
      <c r="F560" s="1276" t="s">
        <v>600</v>
      </c>
      <c r="G560" s="1276" t="s">
        <v>601</v>
      </c>
      <c r="H560" s="1276" t="s">
        <v>602</v>
      </c>
      <c r="I560" s="1276" t="s">
        <v>603</v>
      </c>
    </row>
    <row r="561" spans="2:9" ht="53.25" customHeight="1">
      <c r="B561" s="445" t="s">
        <v>334</v>
      </c>
      <c r="C561" s="1273"/>
      <c r="D561" s="1157"/>
      <c r="E561" s="446" t="s">
        <v>604</v>
      </c>
      <c r="F561" s="1277"/>
      <c r="G561" s="1277"/>
      <c r="H561" s="1277"/>
      <c r="I561" s="1277"/>
    </row>
    <row r="562" spans="2:9">
      <c r="B562" s="13" t="s">
        <v>160</v>
      </c>
      <c r="C562" s="13" t="s">
        <v>161</v>
      </c>
      <c r="D562" s="13" t="s">
        <v>162</v>
      </c>
      <c r="E562" s="447" t="s">
        <v>163</v>
      </c>
      <c r="F562" s="13" t="s">
        <v>164</v>
      </c>
      <c r="G562" s="13" t="s">
        <v>231</v>
      </c>
      <c r="H562" s="13" t="s">
        <v>232</v>
      </c>
      <c r="I562" s="13" t="s">
        <v>233</v>
      </c>
    </row>
    <row r="563" spans="2:9" s="1158" customFormat="1">
      <c r="B563" s="844" t="s">
        <v>441</v>
      </c>
      <c r="C563" s="845"/>
      <c r="D563" s="846"/>
      <c r="E563" s="846"/>
      <c r="F563" s="847"/>
      <c r="G563" s="846"/>
      <c r="H563" s="846"/>
      <c r="I563" s="848"/>
    </row>
    <row r="564" spans="2:9" ht="12.75" customHeight="1">
      <c r="B564" s="824"/>
      <c r="C564" s="855" t="s">
        <v>478</v>
      </c>
      <c r="D564" s="850">
        <v>179</v>
      </c>
      <c r="E564" s="850"/>
      <c r="F564" s="851"/>
      <c r="G564" s="852">
        <v>3.4500000000000003E-2</v>
      </c>
      <c r="H564" s="852">
        <v>5.7099999999999998E-2</v>
      </c>
      <c r="I564" s="851"/>
    </row>
    <row r="565" spans="2:9" ht="12.75" customHeight="1">
      <c r="B565" s="291"/>
      <c r="C565" s="854" t="s">
        <v>479</v>
      </c>
      <c r="D565" s="850">
        <v>158</v>
      </c>
      <c r="E565" s="850"/>
      <c r="F565" s="851"/>
      <c r="G565" s="852">
        <v>3.4099999999999998E-2</v>
      </c>
      <c r="H565" s="852">
        <v>4.8399999999999999E-2</v>
      </c>
      <c r="I565" s="851"/>
    </row>
    <row r="566" spans="2:9" ht="12.75" customHeight="1">
      <c r="B566" s="291"/>
      <c r="C566" s="854" t="s">
        <v>480</v>
      </c>
      <c r="D566" s="850">
        <v>21</v>
      </c>
      <c r="E566" s="850"/>
      <c r="F566" s="851"/>
      <c r="G566" s="852">
        <v>0.1298</v>
      </c>
      <c r="H566" s="852">
        <v>0.12239999999999999</v>
      </c>
      <c r="I566" s="851"/>
    </row>
    <row r="567" spans="2:9" ht="12.75" customHeight="1">
      <c r="B567" s="291"/>
      <c r="C567" s="855" t="s">
        <v>481</v>
      </c>
      <c r="D567" s="850">
        <v>43</v>
      </c>
      <c r="E567" s="850"/>
      <c r="F567" s="851"/>
      <c r="G567" s="852">
        <v>0.18590000000000001</v>
      </c>
      <c r="H567" s="852">
        <v>0.1951</v>
      </c>
      <c r="I567" s="851"/>
    </row>
    <row r="568" spans="2:9" ht="12.75" customHeight="1">
      <c r="B568" s="291"/>
      <c r="C568" s="855" t="s">
        <v>482</v>
      </c>
      <c r="D568" s="850">
        <v>80</v>
      </c>
      <c r="E568" s="850"/>
      <c r="F568" s="851"/>
      <c r="G568" s="852">
        <v>0.4022</v>
      </c>
      <c r="H568" s="852">
        <v>0.38850000000000001</v>
      </c>
      <c r="I568" s="851"/>
    </row>
    <row r="569" spans="2:9" ht="12.75" customHeight="1">
      <c r="B569" s="291"/>
      <c r="C569" s="855" t="s">
        <v>483</v>
      </c>
      <c r="D569" s="850">
        <v>4</v>
      </c>
      <c r="E569" s="850"/>
      <c r="F569" s="851"/>
      <c r="G569" s="852">
        <v>0.58169999999999999</v>
      </c>
      <c r="H569" s="852">
        <v>0.61919999999999997</v>
      </c>
      <c r="I569" s="851"/>
    </row>
    <row r="570" spans="2:9" ht="12.75" customHeight="1">
      <c r="B570" s="291"/>
      <c r="C570" s="855" t="s">
        <v>484</v>
      </c>
      <c r="D570" s="850">
        <v>41</v>
      </c>
      <c r="E570" s="850"/>
      <c r="F570" s="851"/>
      <c r="G570" s="852">
        <v>1.3204</v>
      </c>
      <c r="H570" s="852">
        <v>1.3216000000000001</v>
      </c>
      <c r="I570" s="851"/>
    </row>
    <row r="571" spans="2:9" ht="12.75" customHeight="1">
      <c r="B571" s="291"/>
      <c r="C571" s="854" t="s">
        <v>485</v>
      </c>
      <c r="D571" s="850">
        <v>37</v>
      </c>
      <c r="E571" s="850"/>
      <c r="F571" s="851"/>
      <c r="G571" s="852">
        <v>1.3191999999999999</v>
      </c>
      <c r="H571" s="852">
        <v>1.2618</v>
      </c>
      <c r="I571" s="851"/>
    </row>
    <row r="572" spans="2:9" ht="12.75" customHeight="1">
      <c r="B572" s="291"/>
      <c r="C572" s="854" t="s">
        <v>486</v>
      </c>
      <c r="D572" s="850">
        <v>4</v>
      </c>
      <c r="E572" s="850"/>
      <c r="F572" s="851"/>
      <c r="G572" s="852">
        <v>1.8258000000000001</v>
      </c>
      <c r="H572" s="852">
        <v>1.875</v>
      </c>
      <c r="I572" s="851"/>
    </row>
    <row r="573" spans="2:9" ht="12.75" customHeight="1">
      <c r="B573" s="291"/>
      <c r="C573" s="855" t="s">
        <v>487</v>
      </c>
      <c r="D573" s="850">
        <v>14</v>
      </c>
      <c r="E573" s="850"/>
      <c r="F573" s="851"/>
      <c r="G573" s="852">
        <v>3.6151</v>
      </c>
      <c r="H573" s="852">
        <v>3.9561999999999999</v>
      </c>
      <c r="I573" s="851"/>
    </row>
    <row r="574" spans="2:9" ht="12.75" customHeight="1">
      <c r="B574" s="291"/>
      <c r="C574" s="854" t="s">
        <v>488</v>
      </c>
      <c r="D574" s="850">
        <v>14</v>
      </c>
      <c r="E574" s="850"/>
      <c r="F574" s="851"/>
      <c r="G574" s="852">
        <v>3.4739</v>
      </c>
      <c r="H574" s="852">
        <v>3.9561999999999999</v>
      </c>
      <c r="I574" s="851"/>
    </row>
    <row r="575" spans="2:9" ht="12.75" customHeight="1">
      <c r="B575" s="291"/>
      <c r="C575" s="854" t="s">
        <v>489</v>
      </c>
      <c r="D575" s="850"/>
      <c r="E575" s="850"/>
      <c r="F575" s="851"/>
      <c r="G575" s="852">
        <v>8</v>
      </c>
      <c r="H575" s="852"/>
      <c r="I575" s="851"/>
    </row>
    <row r="576" spans="2:9" ht="12.75" customHeight="1">
      <c r="B576" s="291"/>
      <c r="C576" s="855" t="s">
        <v>490</v>
      </c>
      <c r="D576" s="850">
        <v>4</v>
      </c>
      <c r="E576" s="850"/>
      <c r="F576" s="851"/>
      <c r="G576" s="852">
        <v>11.813800000000001</v>
      </c>
      <c r="H576" s="852">
        <v>11.5</v>
      </c>
      <c r="I576" s="851">
        <v>5.7142999999999997</v>
      </c>
    </row>
    <row r="577" spans="2:9" ht="12.75" customHeight="1">
      <c r="B577" s="291"/>
      <c r="C577" s="854" t="s">
        <v>491</v>
      </c>
      <c r="D577" s="850">
        <v>4</v>
      </c>
      <c r="E577" s="850"/>
      <c r="F577" s="851"/>
      <c r="G577" s="852">
        <v>11.813800000000001</v>
      </c>
      <c r="H577" s="852">
        <v>11.5</v>
      </c>
      <c r="I577" s="851"/>
    </row>
    <row r="578" spans="2:9" ht="12.75" customHeight="1">
      <c r="B578" s="291"/>
      <c r="C578" s="856" t="s">
        <v>492</v>
      </c>
      <c r="D578" s="850"/>
      <c r="E578" s="850"/>
      <c r="F578" s="851"/>
      <c r="G578" s="852"/>
      <c r="H578" s="852"/>
      <c r="I578" s="851"/>
    </row>
    <row r="579" spans="2:9" ht="12.75" customHeight="1">
      <c r="B579" s="291"/>
      <c r="C579" s="854" t="s">
        <v>493</v>
      </c>
      <c r="D579" s="850"/>
      <c r="E579" s="850"/>
      <c r="F579" s="851"/>
      <c r="G579" s="852"/>
      <c r="H579" s="852"/>
      <c r="I579" s="851"/>
    </row>
    <row r="580" spans="2:9" ht="12.75" customHeight="1">
      <c r="B580" s="285"/>
      <c r="C580" s="855" t="s">
        <v>494</v>
      </c>
      <c r="D580" s="850"/>
      <c r="E580" s="850"/>
      <c r="F580" s="851"/>
      <c r="G580" s="852"/>
      <c r="H580" s="852"/>
      <c r="I580" s="851"/>
    </row>
  </sheetData>
  <mergeCells count="156">
    <mergeCell ref="C28:C29"/>
    <mergeCell ref="D28:E28"/>
    <mergeCell ref="F28:F29"/>
    <mergeCell ref="G28:G29"/>
    <mergeCell ref="H28:H29"/>
    <mergeCell ref="I28:I29"/>
    <mergeCell ref="C6:C7"/>
    <mergeCell ref="D6:E6"/>
    <mergeCell ref="F6:F7"/>
    <mergeCell ref="G6:G7"/>
    <mergeCell ref="H6:H7"/>
    <mergeCell ref="I6:I7"/>
    <mergeCell ref="C72:C73"/>
    <mergeCell ref="D72:E72"/>
    <mergeCell ref="F72:F73"/>
    <mergeCell ref="G72:G73"/>
    <mergeCell ref="H72:H73"/>
    <mergeCell ref="I72:I73"/>
    <mergeCell ref="C50:C51"/>
    <mergeCell ref="D50:E50"/>
    <mergeCell ref="F50:F51"/>
    <mergeCell ref="G50:G51"/>
    <mergeCell ref="H50:H51"/>
    <mergeCell ref="I50:I51"/>
    <mergeCell ref="C116:C117"/>
    <mergeCell ref="D116:E116"/>
    <mergeCell ref="F116:F117"/>
    <mergeCell ref="G116:G117"/>
    <mergeCell ref="H116:H117"/>
    <mergeCell ref="I116:I117"/>
    <mergeCell ref="C94:C95"/>
    <mergeCell ref="D94:E94"/>
    <mergeCell ref="F94:F95"/>
    <mergeCell ref="G94:G95"/>
    <mergeCell ref="H94:H95"/>
    <mergeCell ref="I94:I95"/>
    <mergeCell ref="C160:C161"/>
    <mergeCell ref="D160:E160"/>
    <mergeCell ref="F160:F161"/>
    <mergeCell ref="G160:G161"/>
    <mergeCell ref="H160:H161"/>
    <mergeCell ref="I160:I161"/>
    <mergeCell ref="C138:C139"/>
    <mergeCell ref="D138:E138"/>
    <mergeCell ref="F138:F139"/>
    <mergeCell ref="G138:G139"/>
    <mergeCell ref="H138:H139"/>
    <mergeCell ref="I138:I139"/>
    <mergeCell ref="C205:C206"/>
    <mergeCell ref="D205:E205"/>
    <mergeCell ref="F205:F206"/>
    <mergeCell ref="G205:G206"/>
    <mergeCell ref="H205:H206"/>
    <mergeCell ref="I205:I206"/>
    <mergeCell ref="C183:C184"/>
    <mergeCell ref="D183:E183"/>
    <mergeCell ref="F183:F184"/>
    <mergeCell ref="G183:G184"/>
    <mergeCell ref="H183:H184"/>
    <mergeCell ref="I183:I184"/>
    <mergeCell ref="C250:C251"/>
    <mergeCell ref="D250:E250"/>
    <mergeCell ref="F250:F251"/>
    <mergeCell ref="G250:G251"/>
    <mergeCell ref="H250:H251"/>
    <mergeCell ref="I250:I251"/>
    <mergeCell ref="C228:C229"/>
    <mergeCell ref="D228:E228"/>
    <mergeCell ref="F228:F229"/>
    <mergeCell ref="G228:G229"/>
    <mergeCell ref="H228:H229"/>
    <mergeCell ref="I228:I229"/>
    <mergeCell ref="C294:C295"/>
    <mergeCell ref="D294:E294"/>
    <mergeCell ref="F294:F295"/>
    <mergeCell ref="G294:G295"/>
    <mergeCell ref="H294:H295"/>
    <mergeCell ref="I294:I295"/>
    <mergeCell ref="C272:C273"/>
    <mergeCell ref="D272:E272"/>
    <mergeCell ref="F272:F273"/>
    <mergeCell ref="G272:G273"/>
    <mergeCell ref="H272:H273"/>
    <mergeCell ref="I272:I273"/>
    <mergeCell ref="C338:C339"/>
    <mergeCell ref="D338:E338"/>
    <mergeCell ref="F338:F339"/>
    <mergeCell ref="G338:G339"/>
    <mergeCell ref="H338:H339"/>
    <mergeCell ref="I338:I339"/>
    <mergeCell ref="C316:C317"/>
    <mergeCell ref="D316:E316"/>
    <mergeCell ref="F316:F317"/>
    <mergeCell ref="G316:G317"/>
    <mergeCell ref="H316:H317"/>
    <mergeCell ref="I316:I317"/>
    <mergeCell ref="C382:C383"/>
    <mergeCell ref="D382:E382"/>
    <mergeCell ref="F382:F383"/>
    <mergeCell ref="G382:G383"/>
    <mergeCell ref="H382:H383"/>
    <mergeCell ref="I382:I383"/>
    <mergeCell ref="C360:C361"/>
    <mergeCell ref="D360:E360"/>
    <mergeCell ref="F360:F361"/>
    <mergeCell ref="G360:G361"/>
    <mergeCell ref="H360:H361"/>
    <mergeCell ref="I360:I361"/>
    <mergeCell ref="C426:C427"/>
    <mergeCell ref="D426:E426"/>
    <mergeCell ref="F426:F427"/>
    <mergeCell ref="G426:G427"/>
    <mergeCell ref="H426:H427"/>
    <mergeCell ref="I426:I427"/>
    <mergeCell ref="C404:C405"/>
    <mergeCell ref="D404:E404"/>
    <mergeCell ref="F404:F405"/>
    <mergeCell ref="G404:G405"/>
    <mergeCell ref="H404:H405"/>
    <mergeCell ref="I404:I405"/>
    <mergeCell ref="C471:C472"/>
    <mergeCell ref="D471:E471"/>
    <mergeCell ref="F471:F472"/>
    <mergeCell ref="G471:G472"/>
    <mergeCell ref="H471:H472"/>
    <mergeCell ref="I471:I472"/>
    <mergeCell ref="C448:C449"/>
    <mergeCell ref="D448:E448"/>
    <mergeCell ref="F448:F449"/>
    <mergeCell ref="G448:G449"/>
    <mergeCell ref="H448:H449"/>
    <mergeCell ref="I448:I449"/>
    <mergeCell ref="C516:C517"/>
    <mergeCell ref="D516:E516"/>
    <mergeCell ref="F516:F517"/>
    <mergeCell ref="G516:G517"/>
    <mergeCell ref="H516:H517"/>
    <mergeCell ref="I516:I517"/>
    <mergeCell ref="C493:C494"/>
    <mergeCell ref="D493:E493"/>
    <mergeCell ref="F493:F494"/>
    <mergeCell ref="G493:G494"/>
    <mergeCell ref="H493:H494"/>
    <mergeCell ref="I493:I494"/>
    <mergeCell ref="C560:C561"/>
    <mergeCell ref="D560:E560"/>
    <mergeCell ref="F560:F561"/>
    <mergeCell ref="G560:G561"/>
    <mergeCell ref="H560:H561"/>
    <mergeCell ref="I560:I561"/>
    <mergeCell ref="C538:C539"/>
    <mergeCell ref="D538:E538"/>
    <mergeCell ref="F538:F539"/>
    <mergeCell ref="G538:G539"/>
    <mergeCell ref="H538:H539"/>
    <mergeCell ref="I538:I539"/>
  </mergeCells>
  <pageMargins left="0.70866141732283472" right="0.70866141732283472" top="0.78740157480314965" bottom="0.78740157480314965" header="0.31496062992125984" footer="0.31496062992125984"/>
  <pageSetup paperSize="9" scale="41" fitToHeight="8" orientation="portrait" r:id="rId1"/>
  <rowBreaks count="5" manualBreakCount="5">
    <brk id="93" max="8" man="1"/>
    <brk id="182" max="8" man="1"/>
    <brk id="292" max="8" man="1"/>
    <brk id="403" max="8" man="1"/>
    <brk id="51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4BB3A-33EC-43FD-9657-E8CCAF03CD7B}">
  <sheetPr>
    <pageSetUpPr fitToPage="1"/>
  </sheetPr>
  <dimension ref="A1:N53"/>
  <sheetViews>
    <sheetView zoomScaleNormal="100" workbookViewId="0">
      <selection activeCell="A2" sqref="A2"/>
    </sheetView>
  </sheetViews>
  <sheetFormatPr defaultColWidth="9.140625" defaultRowHeight="12.75"/>
  <cols>
    <col min="1" max="1" width="8.85546875" style="387" customWidth="1"/>
    <col min="2" max="2" width="7.140625" style="387" customWidth="1"/>
    <col min="3" max="3" width="58.28515625" style="387" customWidth="1"/>
    <col min="4" max="8" width="14.5703125" style="387" customWidth="1"/>
    <col min="9" max="16384" width="9.140625" style="387"/>
  </cols>
  <sheetData>
    <row r="1" spans="1:14">
      <c r="A1" s="22" t="s">
        <v>1284</v>
      </c>
      <c r="B1" s="86"/>
      <c r="C1" s="386"/>
      <c r="G1" s="388"/>
      <c r="H1" s="388"/>
    </row>
    <row r="2" spans="1:14">
      <c r="A2" s="389"/>
      <c r="B2" s="389"/>
      <c r="C2" s="389"/>
    </row>
    <row r="3" spans="1:14">
      <c r="B3" s="388" t="s">
        <v>159</v>
      </c>
      <c r="C3" s="388"/>
    </row>
    <row r="4" spans="1:14">
      <c r="C4" s="388"/>
    </row>
    <row r="5" spans="1:14">
      <c r="B5" s="49"/>
      <c r="C5" s="49"/>
      <c r="D5" s="390" t="s">
        <v>160</v>
      </c>
      <c r="E5" s="390" t="s">
        <v>161</v>
      </c>
      <c r="F5" s="390" t="s">
        <v>162</v>
      </c>
      <c r="G5" s="390" t="s">
        <v>163</v>
      </c>
      <c r="H5" s="390" t="s">
        <v>164</v>
      </c>
    </row>
    <row r="6" spans="1:14">
      <c r="A6" s="391"/>
      <c r="B6" s="793" t="s">
        <v>165</v>
      </c>
      <c r="C6" s="793"/>
      <c r="D6" s="794" t="s">
        <v>166</v>
      </c>
      <c r="E6" s="794" t="s">
        <v>167</v>
      </c>
      <c r="F6" s="794" t="s">
        <v>168</v>
      </c>
      <c r="G6" s="794" t="s">
        <v>169</v>
      </c>
      <c r="H6" s="794" t="s">
        <v>170</v>
      </c>
    </row>
    <row r="7" spans="1:14" ht="13.15" customHeight="1">
      <c r="B7" s="1199" t="s">
        <v>171</v>
      </c>
      <c r="C7" s="1199"/>
      <c r="D7" s="1199"/>
      <c r="E7" s="1199"/>
      <c r="F7" s="1199"/>
      <c r="G7" s="1199"/>
      <c r="H7" s="1199"/>
    </row>
    <row r="8" spans="1:14" ht="15" customHeight="1">
      <c r="A8" s="586"/>
      <c r="B8" s="390">
        <v>1</v>
      </c>
      <c r="C8" s="387" t="s">
        <v>172</v>
      </c>
      <c r="D8" s="392">
        <v>162956.068</v>
      </c>
      <c r="E8" s="392">
        <v>159889.99299999999</v>
      </c>
      <c r="F8" s="392">
        <v>158539.351</v>
      </c>
      <c r="G8" s="393">
        <v>154593.19699999999</v>
      </c>
      <c r="H8" s="393">
        <v>154820.78200000001</v>
      </c>
      <c r="N8" s="591"/>
    </row>
    <row r="9" spans="1:14">
      <c r="A9" s="586"/>
      <c r="B9" s="390">
        <v>2</v>
      </c>
      <c r="C9" s="395" t="s">
        <v>173</v>
      </c>
      <c r="D9" s="392">
        <v>177517.46799999999</v>
      </c>
      <c r="E9" s="392">
        <v>175476.33300000001</v>
      </c>
      <c r="F9" s="392">
        <v>172926.31099999999</v>
      </c>
      <c r="G9" s="393">
        <v>163007.927</v>
      </c>
      <c r="H9" s="393">
        <v>168375.38200000001</v>
      </c>
      <c r="N9" s="591"/>
    </row>
    <row r="10" spans="1:14">
      <c r="A10" s="586"/>
      <c r="B10" s="390">
        <v>3</v>
      </c>
      <c r="C10" s="395" t="s">
        <v>174</v>
      </c>
      <c r="D10" s="392">
        <v>193025.174</v>
      </c>
      <c r="E10" s="392">
        <v>190303.989</v>
      </c>
      <c r="F10" s="392">
        <v>187413.87299999999</v>
      </c>
      <c r="G10" s="393">
        <v>176971.386</v>
      </c>
      <c r="H10" s="393">
        <v>181737.35</v>
      </c>
      <c r="N10" s="591"/>
    </row>
    <row r="11" spans="1:14" ht="13.15" customHeight="1">
      <c r="A11" s="586"/>
      <c r="B11" s="1199" t="s">
        <v>175</v>
      </c>
      <c r="C11" s="1199"/>
      <c r="D11" s="1199"/>
      <c r="E11" s="1199"/>
      <c r="F11" s="1199"/>
      <c r="G11" s="1199"/>
      <c r="H11" s="1199"/>
      <c r="N11" s="591"/>
    </row>
    <row r="12" spans="1:14" ht="15" customHeight="1">
      <c r="A12" s="586"/>
      <c r="B12" s="390">
        <v>4</v>
      </c>
      <c r="C12" s="395" t="s">
        <v>176</v>
      </c>
      <c r="D12" s="392">
        <v>859319.94690600003</v>
      </c>
      <c r="E12" s="392">
        <v>881588.15917300002</v>
      </c>
      <c r="F12" s="392">
        <v>851024.93147700001</v>
      </c>
      <c r="G12" s="393">
        <v>828376.58686899999</v>
      </c>
      <c r="H12" s="393">
        <v>787490.135947</v>
      </c>
      <c r="N12" s="591"/>
    </row>
    <row r="13" spans="1:14" ht="13.15" customHeight="1">
      <c r="A13" s="586"/>
      <c r="B13" s="1199" t="s">
        <v>177</v>
      </c>
      <c r="C13" s="1199"/>
      <c r="D13" s="1199"/>
      <c r="E13" s="1199"/>
      <c r="F13" s="1199"/>
      <c r="G13" s="1199"/>
      <c r="H13" s="1199"/>
      <c r="N13" s="591"/>
    </row>
    <row r="14" spans="1:14" ht="12.95" customHeight="1">
      <c r="A14" s="586"/>
      <c r="B14" s="390">
        <v>5</v>
      </c>
      <c r="C14" s="387" t="s">
        <v>178</v>
      </c>
      <c r="D14" s="338">
        <v>18.9634</v>
      </c>
      <c r="E14" s="338">
        <v>18.136600000000001</v>
      </c>
      <c r="F14" s="338">
        <f>0.186292*100</f>
        <v>18.629200000000001</v>
      </c>
      <c r="G14" s="396">
        <v>18.662200000000002</v>
      </c>
      <c r="H14" s="396">
        <v>19.66</v>
      </c>
      <c r="N14" s="591"/>
    </row>
    <row r="15" spans="1:14" ht="12.95" customHeight="1">
      <c r="A15" s="586"/>
      <c r="B15" s="390">
        <v>6</v>
      </c>
      <c r="C15" s="387" t="s">
        <v>179</v>
      </c>
      <c r="D15" s="338">
        <v>20.657900000000001</v>
      </c>
      <c r="E15" s="338">
        <v>19.904599999999999</v>
      </c>
      <c r="F15" s="338">
        <f>0.203198*100</f>
        <v>20.319800000000001</v>
      </c>
      <c r="G15" s="396">
        <v>19.678000000000001</v>
      </c>
      <c r="H15" s="396">
        <v>21.3813</v>
      </c>
      <c r="N15" s="591"/>
    </row>
    <row r="16" spans="1:14" ht="12.95" customHeight="1">
      <c r="A16" s="586"/>
      <c r="B16" s="390">
        <v>7</v>
      </c>
      <c r="C16" s="387" t="s">
        <v>180</v>
      </c>
      <c r="D16" s="338">
        <v>22.462599999999998</v>
      </c>
      <c r="E16" s="338">
        <v>21.586500000000001</v>
      </c>
      <c r="F16" s="338">
        <f>0.220221*100</f>
        <v>22.022100000000002</v>
      </c>
      <c r="G16" s="396">
        <v>21.363599999999998</v>
      </c>
      <c r="H16" s="396">
        <v>23.077999999999999</v>
      </c>
      <c r="N16" s="591"/>
    </row>
    <row r="17" spans="1:14" ht="13.15" customHeight="1">
      <c r="A17" s="586"/>
      <c r="B17" s="1199" t="s">
        <v>181</v>
      </c>
      <c r="C17" s="1199"/>
      <c r="D17" s="1199"/>
      <c r="E17" s="1199"/>
      <c r="F17" s="1199"/>
      <c r="G17" s="1199"/>
      <c r="H17" s="1199"/>
      <c r="N17" s="591"/>
    </row>
    <row r="18" spans="1:14" ht="25.5">
      <c r="A18" s="586"/>
      <c r="B18" s="390" t="s">
        <v>182</v>
      </c>
      <c r="C18" s="395" t="s">
        <v>183</v>
      </c>
      <c r="D18" s="338">
        <v>2.0244999999999997</v>
      </c>
      <c r="E18" s="338">
        <v>2.0244999999999997</v>
      </c>
      <c r="F18" s="338">
        <v>1.8319999999999999</v>
      </c>
      <c r="G18" s="397">
        <v>1.8319999999999999</v>
      </c>
      <c r="H18" s="397">
        <v>1.8320000000000001</v>
      </c>
      <c r="N18" s="591"/>
    </row>
    <row r="19" spans="1:14">
      <c r="A19" s="586"/>
      <c r="B19" s="390" t="s">
        <v>184</v>
      </c>
      <c r="C19" s="395" t="s">
        <v>185</v>
      </c>
      <c r="D19" s="338">
        <v>1.351</v>
      </c>
      <c r="E19" s="338">
        <v>1.351</v>
      </c>
      <c r="F19" s="338">
        <v>1.2170000000000001</v>
      </c>
      <c r="G19" s="398">
        <v>1.2170000000000001</v>
      </c>
      <c r="H19" s="398">
        <v>1.2170000000000001</v>
      </c>
      <c r="N19" s="591"/>
    </row>
    <row r="20" spans="1:14">
      <c r="A20" s="586"/>
      <c r="B20" s="390" t="s">
        <v>186</v>
      </c>
      <c r="C20" s="395" t="s">
        <v>187</v>
      </c>
      <c r="D20" s="338">
        <v>1.5621</v>
      </c>
      <c r="E20" s="338">
        <v>1.5621</v>
      </c>
      <c r="F20" s="338">
        <v>1.411</v>
      </c>
      <c r="G20" s="397">
        <v>1.411</v>
      </c>
      <c r="H20" s="397">
        <v>1.411</v>
      </c>
      <c r="N20" s="591"/>
    </row>
    <row r="21" spans="1:14">
      <c r="A21" s="586"/>
      <c r="B21" s="390" t="s">
        <v>188</v>
      </c>
      <c r="C21" s="395" t="s">
        <v>189</v>
      </c>
      <c r="D21" s="338">
        <v>10.0245</v>
      </c>
      <c r="E21" s="338">
        <v>10.0245</v>
      </c>
      <c r="F21" s="338">
        <v>9.8320000000000007</v>
      </c>
      <c r="G21" s="397">
        <v>9.8320000000000007</v>
      </c>
      <c r="H21" s="397">
        <v>9.8320000000000007</v>
      </c>
      <c r="N21" s="591"/>
    </row>
    <row r="22" spans="1:14">
      <c r="A22" s="586"/>
      <c r="B22" s="1199" t="s">
        <v>190</v>
      </c>
      <c r="C22" s="1199"/>
      <c r="D22" s="1199"/>
      <c r="E22" s="1199"/>
      <c r="F22" s="1199"/>
      <c r="G22" s="1199"/>
      <c r="H22" s="1199"/>
      <c r="N22" s="591"/>
    </row>
    <row r="23" spans="1:14" ht="13.15" customHeight="1">
      <c r="A23" s="586"/>
      <c r="B23" s="390">
        <v>8</v>
      </c>
      <c r="C23" s="395" t="s">
        <v>191</v>
      </c>
      <c r="D23" s="399">
        <v>2.5000000000407296</v>
      </c>
      <c r="E23" s="399">
        <v>2.4999999999631348</v>
      </c>
      <c r="F23" s="399">
        <v>2.5</v>
      </c>
      <c r="G23" s="399">
        <v>2.5</v>
      </c>
      <c r="H23" s="399">
        <v>2.5</v>
      </c>
      <c r="N23" s="591"/>
    </row>
    <row r="24" spans="1:14" ht="25.5">
      <c r="A24" s="586"/>
      <c r="B24" s="390" t="s">
        <v>192</v>
      </c>
      <c r="C24" s="395" t="s">
        <v>193</v>
      </c>
      <c r="G24" s="400"/>
      <c r="H24" s="400"/>
      <c r="N24" s="591"/>
    </row>
    <row r="25" spans="1:14">
      <c r="A25" s="586"/>
      <c r="B25" s="390">
        <v>9</v>
      </c>
      <c r="C25" s="395" t="s">
        <v>194</v>
      </c>
      <c r="D25" s="338">
        <v>0.80359998913831621</v>
      </c>
      <c r="E25" s="338">
        <v>0.63879998176051689</v>
      </c>
      <c r="F25" s="338">
        <v>0.10230005817679491</v>
      </c>
      <c r="G25" s="399">
        <v>7.3800009523528221E-2</v>
      </c>
      <c r="H25" s="399">
        <v>6.8199965368981597E-2</v>
      </c>
      <c r="N25" s="591"/>
    </row>
    <row r="26" spans="1:14" ht="13.15" customHeight="1">
      <c r="A26" s="586"/>
      <c r="B26" s="390" t="s">
        <v>195</v>
      </c>
      <c r="C26" s="387" t="s">
        <v>196</v>
      </c>
      <c r="D26" s="400">
        <v>3.1</v>
      </c>
      <c r="E26" s="400">
        <v>3</v>
      </c>
      <c r="F26" s="400">
        <v>3</v>
      </c>
      <c r="G26" s="400">
        <v>3</v>
      </c>
      <c r="H26" s="400">
        <v>3</v>
      </c>
      <c r="N26" s="591"/>
    </row>
    <row r="27" spans="1:14">
      <c r="A27" s="586"/>
      <c r="B27" s="390">
        <v>10</v>
      </c>
      <c r="C27" s="395" t="s">
        <v>197</v>
      </c>
      <c r="D27" s="392"/>
      <c r="E27" s="392"/>
      <c r="F27" s="392"/>
      <c r="G27" s="401"/>
      <c r="H27" s="401"/>
      <c r="N27" s="591"/>
    </row>
    <row r="28" spans="1:14">
      <c r="A28" s="586"/>
      <c r="B28" s="390" t="s">
        <v>198</v>
      </c>
      <c r="C28" s="387" t="s">
        <v>199</v>
      </c>
      <c r="D28" s="403">
        <v>1</v>
      </c>
      <c r="E28" s="403">
        <v>1</v>
      </c>
      <c r="F28" s="403">
        <v>1</v>
      </c>
      <c r="G28" s="403">
        <v>1</v>
      </c>
      <c r="H28" s="403">
        <v>1</v>
      </c>
      <c r="N28" s="591"/>
    </row>
    <row r="29" spans="1:14">
      <c r="A29" s="586"/>
      <c r="B29" s="390">
        <v>11</v>
      </c>
      <c r="C29" s="395" t="s">
        <v>200</v>
      </c>
      <c r="D29" s="338">
        <v>7.3768869093800138</v>
      </c>
      <c r="E29" s="338">
        <v>7.1388000535349603</v>
      </c>
      <c r="F29" s="338">
        <v>6.6023000277423165</v>
      </c>
      <c r="G29" s="404">
        <v>6.57380007296267</v>
      </c>
      <c r="H29" s="404">
        <v>6.5681999098057497</v>
      </c>
      <c r="N29" s="591"/>
    </row>
    <row r="30" spans="1:14">
      <c r="A30" s="586"/>
      <c r="B30" s="390" t="s">
        <v>201</v>
      </c>
      <c r="C30" s="395" t="s">
        <v>202</v>
      </c>
      <c r="D30" s="338">
        <v>17.401800000000001</v>
      </c>
      <c r="E30" s="338">
        <v>17.1633</v>
      </c>
      <c r="F30" s="338">
        <v>16.407</v>
      </c>
      <c r="G30" s="404">
        <v>16.407</v>
      </c>
      <c r="H30" s="404">
        <v>16.399999999999999</v>
      </c>
      <c r="N30" s="591"/>
    </row>
    <row r="31" spans="1:14" ht="25.5">
      <c r="A31" s="586"/>
      <c r="B31" s="390">
        <v>12</v>
      </c>
      <c r="C31" s="395" t="s">
        <v>203</v>
      </c>
      <c r="D31" s="338">
        <v>12.43807543251984</v>
      </c>
      <c r="E31" s="338">
        <v>11.562020863610959</v>
      </c>
      <c r="F31" s="338">
        <v>12.190136610584725</v>
      </c>
      <c r="G31" s="398">
        <v>11.531639198980693</v>
      </c>
      <c r="H31" s="398">
        <v>13.200000000000001</v>
      </c>
      <c r="N31" s="591"/>
    </row>
    <row r="32" spans="1:14">
      <c r="A32" s="586"/>
      <c r="B32" s="1199" t="s">
        <v>204</v>
      </c>
      <c r="C32" s="1199"/>
      <c r="D32" s="1199"/>
      <c r="E32" s="1199"/>
      <c r="F32" s="1199"/>
      <c r="G32" s="1199"/>
      <c r="H32" s="1199"/>
      <c r="N32" s="591"/>
    </row>
    <row r="33" spans="1:14" ht="15" customHeight="1">
      <c r="A33" s="586"/>
      <c r="B33" s="390">
        <v>13</v>
      </c>
      <c r="C33" s="387" t="s">
        <v>205</v>
      </c>
      <c r="D33" s="392">
        <v>3539598.0953859999</v>
      </c>
      <c r="E33" s="392">
        <v>4069778.819501</v>
      </c>
      <c r="F33" s="392">
        <v>4003075.2571470002</v>
      </c>
      <c r="G33" s="393">
        <v>3749850.9291050001</v>
      </c>
      <c r="H33" s="393">
        <v>3352452.36736</v>
      </c>
      <c r="N33" s="591"/>
    </row>
    <row r="34" spans="1:14">
      <c r="A34" s="586"/>
      <c r="B34" s="390">
        <v>14</v>
      </c>
      <c r="C34" s="387" t="s">
        <v>206</v>
      </c>
      <c r="D34" s="338">
        <v>5.0152000000000001</v>
      </c>
      <c r="E34" s="338">
        <v>4.3117000000000001</v>
      </c>
      <c r="F34" s="338">
        <v>4.3197999999999999</v>
      </c>
      <c r="G34" s="405">
        <v>4.3471000000000002</v>
      </c>
      <c r="H34" s="405">
        <v>5.0225</v>
      </c>
      <c r="N34" s="591"/>
    </row>
    <row r="35" spans="1:14">
      <c r="A35" s="586"/>
      <c r="B35" s="1199" t="s">
        <v>207</v>
      </c>
      <c r="C35" s="1199"/>
      <c r="D35" s="1199"/>
      <c r="E35" s="1199"/>
      <c r="F35" s="1199"/>
      <c r="G35" s="1199"/>
      <c r="H35" s="1199"/>
      <c r="N35" s="591"/>
    </row>
    <row r="36" spans="1:14" ht="31.5" customHeight="1">
      <c r="A36" s="586"/>
      <c r="B36" s="390" t="s">
        <v>208</v>
      </c>
      <c r="C36" s="395" t="s">
        <v>209</v>
      </c>
      <c r="D36" s="406"/>
      <c r="E36" s="406"/>
      <c r="F36" s="406"/>
      <c r="G36" s="406"/>
      <c r="H36" s="406"/>
      <c r="N36" s="591"/>
    </row>
    <row r="37" spans="1:14">
      <c r="A37" s="586"/>
      <c r="B37" s="390" t="s">
        <v>210</v>
      </c>
      <c r="C37" s="395" t="s">
        <v>185</v>
      </c>
      <c r="D37" s="406"/>
      <c r="E37" s="406"/>
      <c r="F37" s="406"/>
      <c r="G37" s="406"/>
      <c r="H37" s="406"/>
      <c r="N37" s="591"/>
    </row>
    <row r="38" spans="1:14">
      <c r="A38" s="586"/>
      <c r="B38" s="390" t="s">
        <v>211</v>
      </c>
      <c r="C38" s="395" t="s">
        <v>212</v>
      </c>
      <c r="D38" s="338">
        <v>3</v>
      </c>
      <c r="E38" s="338">
        <v>3</v>
      </c>
      <c r="F38" s="338">
        <v>3</v>
      </c>
      <c r="G38" s="338">
        <v>3</v>
      </c>
      <c r="H38" s="338">
        <v>3</v>
      </c>
      <c r="N38" s="591"/>
    </row>
    <row r="39" spans="1:14">
      <c r="A39" s="586"/>
      <c r="B39" s="1199" t="s">
        <v>213</v>
      </c>
      <c r="C39" s="1199"/>
      <c r="D39" s="1199"/>
      <c r="E39" s="1199"/>
      <c r="F39" s="1199"/>
      <c r="G39" s="1199"/>
      <c r="H39" s="1199"/>
      <c r="N39" s="591"/>
    </row>
    <row r="40" spans="1:14">
      <c r="A40" s="586"/>
      <c r="B40" s="390" t="s">
        <v>214</v>
      </c>
      <c r="C40" s="395" t="s">
        <v>215</v>
      </c>
      <c r="D40" s="406"/>
      <c r="E40" s="406"/>
      <c r="F40" s="406"/>
      <c r="G40" s="402"/>
      <c r="H40" s="402"/>
      <c r="N40" s="591"/>
    </row>
    <row r="41" spans="1:14">
      <c r="A41" s="586"/>
      <c r="B41" s="390" t="s">
        <v>216</v>
      </c>
      <c r="C41" s="395" t="s">
        <v>217</v>
      </c>
      <c r="D41" s="406">
        <v>3</v>
      </c>
      <c r="E41" s="406">
        <v>3</v>
      </c>
      <c r="F41" s="406">
        <v>3</v>
      </c>
      <c r="G41" s="407">
        <v>3</v>
      </c>
      <c r="H41" s="407">
        <v>3</v>
      </c>
      <c r="N41" s="591"/>
    </row>
    <row r="42" spans="1:14">
      <c r="A42" s="586"/>
      <c r="B42" s="1199" t="s">
        <v>218</v>
      </c>
      <c r="C42" s="1199"/>
      <c r="D42" s="1199"/>
      <c r="E42" s="1199"/>
      <c r="F42" s="1199"/>
      <c r="G42" s="1199"/>
      <c r="H42" s="1199"/>
      <c r="N42" s="591"/>
    </row>
    <row r="43" spans="1:14" ht="15" customHeight="1">
      <c r="A43" s="586"/>
      <c r="B43" s="390">
        <v>15</v>
      </c>
      <c r="C43" s="395" t="s">
        <v>219</v>
      </c>
      <c r="D43" s="394">
        <v>1067445.22677252</v>
      </c>
      <c r="E43" s="394">
        <v>1016773.21002298</v>
      </c>
      <c r="F43" s="394">
        <v>949192.23675593105</v>
      </c>
      <c r="G43" s="394">
        <v>909774.89593115437</v>
      </c>
      <c r="H43" s="394">
        <v>880569.24659703462</v>
      </c>
      <c r="N43" s="591"/>
    </row>
    <row r="44" spans="1:14">
      <c r="A44" s="586"/>
      <c r="B44" s="390" t="s">
        <v>220</v>
      </c>
      <c r="C44" s="387" t="s">
        <v>221</v>
      </c>
      <c r="D44" s="394">
        <v>1142011.6035317101</v>
      </c>
      <c r="E44" s="394">
        <v>1082875.96155821</v>
      </c>
      <c r="F44" s="394">
        <v>997319.09730337234</v>
      </c>
      <c r="G44" s="394">
        <v>940726.02252619877</v>
      </c>
      <c r="H44" s="394">
        <v>893873.83978036628</v>
      </c>
      <c r="N44" s="591"/>
    </row>
    <row r="45" spans="1:14">
      <c r="A45" s="586"/>
      <c r="B45" s="390" t="s">
        <v>222</v>
      </c>
      <c r="C45" s="387" t="s">
        <v>223</v>
      </c>
      <c r="D45" s="394">
        <v>286247.16575167002</v>
      </c>
      <c r="E45" s="394">
        <v>268675.19556217798</v>
      </c>
      <c r="F45" s="394">
        <v>246268.87061868829</v>
      </c>
      <c r="G45" s="394">
        <v>226910.64288718504</v>
      </c>
      <c r="H45" s="394">
        <v>215751.82859464898</v>
      </c>
      <c r="N45" s="591"/>
    </row>
    <row r="46" spans="1:14">
      <c r="A46" s="586"/>
      <c r="B46" s="390">
        <v>16</v>
      </c>
      <c r="C46" s="395" t="s">
        <v>224</v>
      </c>
      <c r="D46" s="394">
        <v>855764.43778003799</v>
      </c>
      <c r="E46" s="394">
        <v>814200.76599603496</v>
      </c>
      <c r="F46" s="394">
        <v>751050.22668468463</v>
      </c>
      <c r="G46" s="394">
        <v>713815.37963901332</v>
      </c>
      <c r="H46" s="394">
        <v>678122.01118571684</v>
      </c>
      <c r="N46" s="591"/>
    </row>
    <row r="47" spans="1:14" ht="14.25">
      <c r="A47" s="586"/>
      <c r="B47" s="390">
        <v>17</v>
      </c>
      <c r="C47" s="395" t="s">
        <v>225</v>
      </c>
      <c r="D47" s="408">
        <v>125.55674999999999</v>
      </c>
      <c r="E47" s="408">
        <v>125.656816666667</v>
      </c>
      <c r="F47" s="408">
        <f>1.27106241180709*100</f>
        <v>127.10624118070899</v>
      </c>
      <c r="G47" s="409">
        <v>128.20252088586599</v>
      </c>
      <c r="H47" s="409">
        <v>130.62204916666701</v>
      </c>
      <c r="N47" s="591"/>
    </row>
    <row r="48" spans="1:14">
      <c r="A48" s="586"/>
      <c r="B48" s="1199" t="s">
        <v>226</v>
      </c>
      <c r="C48" s="1199"/>
      <c r="D48" s="1199"/>
      <c r="E48" s="1199"/>
      <c r="F48" s="1199"/>
      <c r="G48" s="1199"/>
      <c r="H48" s="1199"/>
      <c r="N48" s="591"/>
    </row>
    <row r="49" spans="1:14" ht="15" customHeight="1">
      <c r="A49" s="586"/>
      <c r="B49" s="390">
        <v>18</v>
      </c>
      <c r="C49" s="395" t="s">
        <v>227</v>
      </c>
      <c r="D49" s="394">
        <v>1642403.6333348202</v>
      </c>
      <c r="E49" s="394">
        <v>1679014.1318302399</v>
      </c>
      <c r="F49" s="394">
        <v>1667260.4777682829</v>
      </c>
      <c r="G49" s="394">
        <v>1590347.3196927509</v>
      </c>
      <c r="H49" s="394">
        <v>1567832.2690706889</v>
      </c>
      <c r="N49" s="591"/>
    </row>
    <row r="50" spans="1:14">
      <c r="A50" s="586"/>
      <c r="B50" s="390">
        <v>19</v>
      </c>
      <c r="C50" s="395" t="s">
        <v>228</v>
      </c>
      <c r="D50" s="394">
        <v>1503584.1608639599</v>
      </c>
      <c r="E50" s="394">
        <v>1539684.7275439</v>
      </c>
      <c r="F50" s="394">
        <v>1510573.9754672719</v>
      </c>
      <c r="G50" s="394">
        <v>1476946.30943727</v>
      </c>
      <c r="H50" s="394">
        <v>1413564.87631774</v>
      </c>
      <c r="N50" s="591"/>
    </row>
    <row r="51" spans="1:14">
      <c r="A51" s="586"/>
      <c r="B51" s="390">
        <v>20</v>
      </c>
      <c r="C51" s="395" t="s">
        <v>229</v>
      </c>
      <c r="D51" s="408">
        <v>109.23260000000001</v>
      </c>
      <c r="E51" s="408">
        <v>109.0492</v>
      </c>
      <c r="F51" s="408">
        <v>110.37260000000001</v>
      </c>
      <c r="G51" s="408">
        <v>107.6781</v>
      </c>
      <c r="H51" s="408">
        <v>110.9134</v>
      </c>
      <c r="N51" s="591"/>
    </row>
    <row r="53" spans="1:14" ht="14.25">
      <c r="B53" s="387" t="s">
        <v>230</v>
      </c>
    </row>
  </sheetData>
  <mergeCells count="10">
    <mergeCell ref="B35:H35"/>
    <mergeCell ref="B39:H39"/>
    <mergeCell ref="B42:H42"/>
    <mergeCell ref="B48:H48"/>
    <mergeCell ref="B7:H7"/>
    <mergeCell ref="B11:H11"/>
    <mergeCell ref="B13:H13"/>
    <mergeCell ref="B17:H17"/>
    <mergeCell ref="B22:H22"/>
    <mergeCell ref="B32:H32"/>
  </mergeCells>
  <pageMargins left="0.7" right="0.7" top="0.75" bottom="0.75" header="0.3" footer="0.3"/>
  <pageSetup paperSize="9" scale="5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0D37E-69EB-4F79-BB87-B9BBB0540E7C}">
  <sheetPr>
    <pageSetUpPr fitToPage="1"/>
  </sheetPr>
  <dimension ref="A1:K20"/>
  <sheetViews>
    <sheetView zoomScaleNormal="100" workbookViewId="0">
      <selection activeCell="A2" sqref="A2"/>
    </sheetView>
  </sheetViews>
  <sheetFormatPr defaultColWidth="9.85546875" defaultRowHeight="12.75"/>
  <cols>
    <col min="1" max="1" width="9" style="174" customWidth="1"/>
    <col min="2" max="2" width="44.42578125" style="174" customWidth="1"/>
    <col min="3" max="3" width="14.85546875" style="419" customWidth="1"/>
    <col min="4" max="5" width="12.28515625" style="419" customWidth="1"/>
    <col min="6" max="8" width="12.28515625" style="174" customWidth="1"/>
    <col min="9" max="9" width="9.85546875" style="174"/>
    <col min="10" max="10" width="25.85546875" style="174" bestFit="1" customWidth="1"/>
    <col min="11" max="242" width="9.85546875" style="174"/>
    <col min="243" max="243" width="9" style="174" customWidth="1"/>
    <col min="244" max="244" width="44.42578125" style="174" customWidth="1"/>
    <col min="245" max="250" width="12.28515625" style="174" customWidth="1"/>
    <col min="251" max="251" width="11.42578125" style="174" customWidth="1"/>
    <col min="252" max="258" width="2.5703125" style="174" customWidth="1"/>
    <col min="259" max="498" width="9.85546875" style="174"/>
    <col min="499" max="499" width="9" style="174" customWidth="1"/>
    <col min="500" max="500" width="44.42578125" style="174" customWidth="1"/>
    <col min="501" max="506" width="12.28515625" style="174" customWidth="1"/>
    <col min="507" max="507" width="11.42578125" style="174" customWidth="1"/>
    <col min="508" max="514" width="2.5703125" style="174" customWidth="1"/>
    <col min="515" max="754" width="9.85546875" style="174"/>
    <col min="755" max="755" width="9" style="174" customWidth="1"/>
    <col min="756" max="756" width="44.42578125" style="174" customWidth="1"/>
    <col min="757" max="762" width="12.28515625" style="174" customWidth="1"/>
    <col min="763" max="763" width="11.42578125" style="174" customWidth="1"/>
    <col min="764" max="770" width="2.5703125" style="174" customWidth="1"/>
    <col min="771" max="1010" width="9.85546875" style="174"/>
    <col min="1011" max="1011" width="9" style="174" customWidth="1"/>
    <col min="1012" max="1012" width="44.42578125" style="174" customWidth="1"/>
    <col min="1013" max="1018" width="12.28515625" style="174" customWidth="1"/>
    <col min="1019" max="1019" width="11.42578125" style="174" customWidth="1"/>
    <col min="1020" max="1026" width="2.5703125" style="174" customWidth="1"/>
    <col min="1027" max="1266" width="9.85546875" style="174"/>
    <col min="1267" max="1267" width="9" style="174" customWidth="1"/>
    <col min="1268" max="1268" width="44.42578125" style="174" customWidth="1"/>
    <col min="1269" max="1274" width="12.28515625" style="174" customWidth="1"/>
    <col min="1275" max="1275" width="11.42578125" style="174" customWidth="1"/>
    <col min="1276" max="1282" width="2.5703125" style="174" customWidth="1"/>
    <col min="1283" max="1522" width="9.85546875" style="174"/>
    <col min="1523" max="1523" width="9" style="174" customWidth="1"/>
    <col min="1524" max="1524" width="44.42578125" style="174" customWidth="1"/>
    <col min="1525" max="1530" width="12.28515625" style="174" customWidth="1"/>
    <col min="1531" max="1531" width="11.42578125" style="174" customWidth="1"/>
    <col min="1532" max="1538" width="2.5703125" style="174" customWidth="1"/>
    <col min="1539" max="1778" width="9.85546875" style="174"/>
    <col min="1779" max="1779" width="9" style="174" customWidth="1"/>
    <col min="1780" max="1780" width="44.42578125" style="174" customWidth="1"/>
    <col min="1781" max="1786" width="12.28515625" style="174" customWidth="1"/>
    <col min="1787" max="1787" width="11.42578125" style="174" customWidth="1"/>
    <col min="1788" max="1794" width="2.5703125" style="174" customWidth="1"/>
    <col min="1795" max="2034" width="9.85546875" style="174"/>
    <col min="2035" max="2035" width="9" style="174" customWidth="1"/>
    <col min="2036" max="2036" width="44.42578125" style="174" customWidth="1"/>
    <col min="2037" max="2042" width="12.28515625" style="174" customWidth="1"/>
    <col min="2043" max="2043" width="11.42578125" style="174" customWidth="1"/>
    <col min="2044" max="2050" width="2.5703125" style="174" customWidth="1"/>
    <col min="2051" max="2290" width="9.85546875" style="174"/>
    <col min="2291" max="2291" width="9" style="174" customWidth="1"/>
    <col min="2292" max="2292" width="44.42578125" style="174" customWidth="1"/>
    <col min="2293" max="2298" width="12.28515625" style="174" customWidth="1"/>
    <col min="2299" max="2299" width="11.42578125" style="174" customWidth="1"/>
    <col min="2300" max="2306" width="2.5703125" style="174" customWidth="1"/>
    <col min="2307" max="2546" width="9.85546875" style="174"/>
    <col min="2547" max="2547" width="9" style="174" customWidth="1"/>
    <col min="2548" max="2548" width="44.42578125" style="174" customWidth="1"/>
    <col min="2549" max="2554" width="12.28515625" style="174" customWidth="1"/>
    <col min="2555" max="2555" width="11.42578125" style="174" customWidth="1"/>
    <col min="2556" max="2562" width="2.5703125" style="174" customWidth="1"/>
    <col min="2563" max="2802" width="9.85546875" style="174"/>
    <col min="2803" max="2803" width="9" style="174" customWidth="1"/>
    <col min="2804" max="2804" width="44.42578125" style="174" customWidth="1"/>
    <col min="2805" max="2810" width="12.28515625" style="174" customWidth="1"/>
    <col min="2811" max="2811" width="11.42578125" style="174" customWidth="1"/>
    <col min="2812" max="2818" width="2.5703125" style="174" customWidth="1"/>
    <col min="2819" max="3058" width="9.85546875" style="174"/>
    <col min="3059" max="3059" width="9" style="174" customWidth="1"/>
    <col min="3060" max="3060" width="44.42578125" style="174" customWidth="1"/>
    <col min="3061" max="3066" width="12.28515625" style="174" customWidth="1"/>
    <col min="3067" max="3067" width="11.42578125" style="174" customWidth="1"/>
    <col min="3068" max="3074" width="2.5703125" style="174" customWidth="1"/>
    <col min="3075" max="3314" width="9.85546875" style="174"/>
    <col min="3315" max="3315" width="9" style="174" customWidth="1"/>
    <col min="3316" max="3316" width="44.42578125" style="174" customWidth="1"/>
    <col min="3317" max="3322" width="12.28515625" style="174" customWidth="1"/>
    <col min="3323" max="3323" width="11.42578125" style="174" customWidth="1"/>
    <col min="3324" max="3330" width="2.5703125" style="174" customWidth="1"/>
    <col min="3331" max="3570" width="9.85546875" style="174"/>
    <col min="3571" max="3571" width="9" style="174" customWidth="1"/>
    <col min="3572" max="3572" width="44.42578125" style="174" customWidth="1"/>
    <col min="3573" max="3578" width="12.28515625" style="174" customWidth="1"/>
    <col min="3579" max="3579" width="11.42578125" style="174" customWidth="1"/>
    <col min="3580" max="3586" width="2.5703125" style="174" customWidth="1"/>
    <col min="3587" max="3826" width="9.85546875" style="174"/>
    <col min="3827" max="3827" width="9" style="174" customWidth="1"/>
    <col min="3828" max="3828" width="44.42578125" style="174" customWidth="1"/>
    <col min="3829" max="3834" width="12.28515625" style="174" customWidth="1"/>
    <col min="3835" max="3835" width="11.42578125" style="174" customWidth="1"/>
    <col min="3836" max="3842" width="2.5703125" style="174" customWidth="1"/>
    <col min="3843" max="4082" width="9.85546875" style="174"/>
    <col min="4083" max="4083" width="9" style="174" customWidth="1"/>
    <col min="4084" max="4084" width="44.42578125" style="174" customWidth="1"/>
    <col min="4085" max="4090" width="12.28515625" style="174" customWidth="1"/>
    <col min="4091" max="4091" width="11.42578125" style="174" customWidth="1"/>
    <col min="4092" max="4098" width="2.5703125" style="174" customWidth="1"/>
    <col min="4099" max="4338" width="9.85546875" style="174"/>
    <col min="4339" max="4339" width="9" style="174" customWidth="1"/>
    <col min="4340" max="4340" width="44.42578125" style="174" customWidth="1"/>
    <col min="4341" max="4346" width="12.28515625" style="174" customWidth="1"/>
    <col min="4347" max="4347" width="11.42578125" style="174" customWidth="1"/>
    <col min="4348" max="4354" width="2.5703125" style="174" customWidth="1"/>
    <col min="4355" max="4594" width="9.85546875" style="174"/>
    <col min="4595" max="4595" width="9" style="174" customWidth="1"/>
    <col min="4596" max="4596" width="44.42578125" style="174" customWidth="1"/>
    <col min="4597" max="4602" width="12.28515625" style="174" customWidth="1"/>
    <col min="4603" max="4603" width="11.42578125" style="174" customWidth="1"/>
    <col min="4604" max="4610" width="2.5703125" style="174" customWidth="1"/>
    <col min="4611" max="4850" width="9.85546875" style="174"/>
    <col min="4851" max="4851" width="9" style="174" customWidth="1"/>
    <col min="4852" max="4852" width="44.42578125" style="174" customWidth="1"/>
    <col min="4853" max="4858" width="12.28515625" style="174" customWidth="1"/>
    <col min="4859" max="4859" width="11.42578125" style="174" customWidth="1"/>
    <col min="4860" max="4866" width="2.5703125" style="174" customWidth="1"/>
    <col min="4867" max="5106" width="9.85546875" style="174"/>
    <col min="5107" max="5107" width="9" style="174" customWidth="1"/>
    <col min="5108" max="5108" width="44.42578125" style="174" customWidth="1"/>
    <col min="5109" max="5114" width="12.28515625" style="174" customWidth="1"/>
    <col min="5115" max="5115" width="11.42578125" style="174" customWidth="1"/>
    <col min="5116" max="5122" width="2.5703125" style="174" customWidth="1"/>
    <col min="5123" max="5362" width="9.85546875" style="174"/>
    <col min="5363" max="5363" width="9" style="174" customWidth="1"/>
    <col min="5364" max="5364" width="44.42578125" style="174" customWidth="1"/>
    <col min="5365" max="5370" width="12.28515625" style="174" customWidth="1"/>
    <col min="5371" max="5371" width="11.42578125" style="174" customWidth="1"/>
    <col min="5372" max="5378" width="2.5703125" style="174" customWidth="1"/>
    <col min="5379" max="5618" width="9.85546875" style="174"/>
    <col min="5619" max="5619" width="9" style="174" customWidth="1"/>
    <col min="5620" max="5620" width="44.42578125" style="174" customWidth="1"/>
    <col min="5621" max="5626" width="12.28515625" style="174" customWidth="1"/>
    <col min="5627" max="5627" width="11.42578125" style="174" customWidth="1"/>
    <col min="5628" max="5634" width="2.5703125" style="174" customWidth="1"/>
    <col min="5635" max="5874" width="9.85546875" style="174"/>
    <col min="5875" max="5875" width="9" style="174" customWidth="1"/>
    <col min="5876" max="5876" width="44.42578125" style="174" customWidth="1"/>
    <col min="5877" max="5882" width="12.28515625" style="174" customWidth="1"/>
    <col min="5883" max="5883" width="11.42578125" style="174" customWidth="1"/>
    <col min="5884" max="5890" width="2.5703125" style="174" customWidth="1"/>
    <col min="5891" max="6130" width="9.85546875" style="174"/>
    <col min="6131" max="6131" width="9" style="174" customWidth="1"/>
    <col min="6132" max="6132" width="44.42578125" style="174" customWidth="1"/>
    <col min="6133" max="6138" width="12.28515625" style="174" customWidth="1"/>
    <col min="6139" max="6139" width="11.42578125" style="174" customWidth="1"/>
    <col min="6140" max="6146" width="2.5703125" style="174" customWidth="1"/>
    <col min="6147" max="6386" width="9.85546875" style="174"/>
    <col min="6387" max="6387" width="9" style="174" customWidth="1"/>
    <col min="6388" max="6388" width="44.42578125" style="174" customWidth="1"/>
    <col min="6389" max="6394" width="12.28515625" style="174" customWidth="1"/>
    <col min="6395" max="6395" width="11.42578125" style="174" customWidth="1"/>
    <col min="6396" max="6402" width="2.5703125" style="174" customWidth="1"/>
    <col min="6403" max="6642" width="9.85546875" style="174"/>
    <col min="6643" max="6643" width="9" style="174" customWidth="1"/>
    <col min="6644" max="6644" width="44.42578125" style="174" customWidth="1"/>
    <col min="6645" max="6650" width="12.28515625" style="174" customWidth="1"/>
    <col min="6651" max="6651" width="11.42578125" style="174" customWidth="1"/>
    <col min="6652" max="6658" width="2.5703125" style="174" customWidth="1"/>
    <col min="6659" max="6898" width="9.85546875" style="174"/>
    <col min="6899" max="6899" width="9" style="174" customWidth="1"/>
    <col min="6900" max="6900" width="44.42578125" style="174" customWidth="1"/>
    <col min="6901" max="6906" width="12.28515625" style="174" customWidth="1"/>
    <col min="6907" max="6907" width="11.42578125" style="174" customWidth="1"/>
    <col min="6908" max="6914" width="2.5703125" style="174" customWidth="1"/>
    <col min="6915" max="7154" width="9.85546875" style="174"/>
    <col min="7155" max="7155" width="9" style="174" customWidth="1"/>
    <col min="7156" max="7156" width="44.42578125" style="174" customWidth="1"/>
    <col min="7157" max="7162" width="12.28515625" style="174" customWidth="1"/>
    <col min="7163" max="7163" width="11.42578125" style="174" customWidth="1"/>
    <col min="7164" max="7170" width="2.5703125" style="174" customWidth="1"/>
    <col min="7171" max="7410" width="9.85546875" style="174"/>
    <col min="7411" max="7411" width="9" style="174" customWidth="1"/>
    <col min="7412" max="7412" width="44.42578125" style="174" customWidth="1"/>
    <col min="7413" max="7418" width="12.28515625" style="174" customWidth="1"/>
    <col min="7419" max="7419" width="11.42578125" style="174" customWidth="1"/>
    <col min="7420" max="7426" width="2.5703125" style="174" customWidth="1"/>
    <col min="7427" max="7666" width="9.85546875" style="174"/>
    <col min="7667" max="7667" width="9" style="174" customWidth="1"/>
    <col min="7668" max="7668" width="44.42578125" style="174" customWidth="1"/>
    <col min="7669" max="7674" width="12.28515625" style="174" customWidth="1"/>
    <col min="7675" max="7675" width="11.42578125" style="174" customWidth="1"/>
    <col min="7676" max="7682" width="2.5703125" style="174" customWidth="1"/>
    <col min="7683" max="7922" width="9.85546875" style="174"/>
    <col min="7923" max="7923" width="9" style="174" customWidth="1"/>
    <col min="7924" max="7924" width="44.42578125" style="174" customWidth="1"/>
    <col min="7925" max="7930" width="12.28515625" style="174" customWidth="1"/>
    <col min="7931" max="7931" width="11.42578125" style="174" customWidth="1"/>
    <col min="7932" max="7938" width="2.5703125" style="174" customWidth="1"/>
    <col min="7939" max="8178" width="9.85546875" style="174"/>
    <col min="8179" max="8179" width="9" style="174" customWidth="1"/>
    <col min="8180" max="8180" width="44.42578125" style="174" customWidth="1"/>
    <col min="8181" max="8186" width="12.28515625" style="174" customWidth="1"/>
    <col min="8187" max="8187" width="11.42578125" style="174" customWidth="1"/>
    <col min="8188" max="8194" width="2.5703125" style="174" customWidth="1"/>
    <col min="8195" max="8434" width="9.85546875" style="174"/>
    <col min="8435" max="8435" width="9" style="174" customWidth="1"/>
    <col min="8436" max="8436" width="44.42578125" style="174" customWidth="1"/>
    <col min="8437" max="8442" width="12.28515625" style="174" customWidth="1"/>
    <col min="8443" max="8443" width="11.42578125" style="174" customWidth="1"/>
    <col min="8444" max="8450" width="2.5703125" style="174" customWidth="1"/>
    <col min="8451" max="8690" width="9.85546875" style="174"/>
    <col min="8691" max="8691" width="9" style="174" customWidth="1"/>
    <col min="8692" max="8692" width="44.42578125" style="174" customWidth="1"/>
    <col min="8693" max="8698" width="12.28515625" style="174" customWidth="1"/>
    <col min="8699" max="8699" width="11.42578125" style="174" customWidth="1"/>
    <col min="8700" max="8706" width="2.5703125" style="174" customWidth="1"/>
    <col min="8707" max="8946" width="9.85546875" style="174"/>
    <col min="8947" max="8947" width="9" style="174" customWidth="1"/>
    <col min="8948" max="8948" width="44.42578125" style="174" customWidth="1"/>
    <col min="8949" max="8954" width="12.28515625" style="174" customWidth="1"/>
    <col min="8955" max="8955" width="11.42578125" style="174" customWidth="1"/>
    <col min="8956" max="8962" width="2.5703125" style="174" customWidth="1"/>
    <col min="8963" max="9202" width="9.85546875" style="174"/>
    <col min="9203" max="9203" width="9" style="174" customWidth="1"/>
    <col min="9204" max="9204" width="44.42578125" style="174" customWidth="1"/>
    <col min="9205" max="9210" width="12.28515625" style="174" customWidth="1"/>
    <col min="9211" max="9211" width="11.42578125" style="174" customWidth="1"/>
    <col min="9212" max="9218" width="2.5703125" style="174" customWidth="1"/>
    <col min="9219" max="9458" width="9.85546875" style="174"/>
    <col min="9459" max="9459" width="9" style="174" customWidth="1"/>
    <col min="9460" max="9460" width="44.42578125" style="174" customWidth="1"/>
    <col min="9461" max="9466" width="12.28515625" style="174" customWidth="1"/>
    <col min="9467" max="9467" width="11.42578125" style="174" customWidth="1"/>
    <col min="9468" max="9474" width="2.5703125" style="174" customWidth="1"/>
    <col min="9475" max="9714" width="9.85546875" style="174"/>
    <col min="9715" max="9715" width="9" style="174" customWidth="1"/>
    <col min="9716" max="9716" width="44.42578125" style="174" customWidth="1"/>
    <col min="9717" max="9722" width="12.28515625" style="174" customWidth="1"/>
    <col min="9723" max="9723" width="11.42578125" style="174" customWidth="1"/>
    <col min="9724" max="9730" width="2.5703125" style="174" customWidth="1"/>
    <col min="9731" max="9970" width="9.85546875" style="174"/>
    <col min="9971" max="9971" width="9" style="174" customWidth="1"/>
    <col min="9972" max="9972" width="44.42578125" style="174" customWidth="1"/>
    <col min="9973" max="9978" width="12.28515625" style="174" customWidth="1"/>
    <col min="9979" max="9979" width="11.42578125" style="174" customWidth="1"/>
    <col min="9980" max="9986" width="2.5703125" style="174" customWidth="1"/>
    <col min="9987" max="10226" width="9.85546875" style="174"/>
    <col min="10227" max="10227" width="9" style="174" customWidth="1"/>
    <col min="10228" max="10228" width="44.42578125" style="174" customWidth="1"/>
    <col min="10229" max="10234" width="12.28515625" style="174" customWidth="1"/>
    <col min="10235" max="10235" width="11.42578125" style="174" customWidth="1"/>
    <col min="10236" max="10242" width="2.5703125" style="174" customWidth="1"/>
    <col min="10243" max="10482" width="9.85546875" style="174"/>
    <col min="10483" max="10483" width="9" style="174" customWidth="1"/>
    <col min="10484" max="10484" width="44.42578125" style="174" customWidth="1"/>
    <col min="10485" max="10490" width="12.28515625" style="174" customWidth="1"/>
    <col min="10491" max="10491" width="11.42578125" style="174" customWidth="1"/>
    <col min="10492" max="10498" width="2.5703125" style="174" customWidth="1"/>
    <col min="10499" max="10738" width="9.85546875" style="174"/>
    <col min="10739" max="10739" width="9" style="174" customWidth="1"/>
    <col min="10740" max="10740" width="44.42578125" style="174" customWidth="1"/>
    <col min="10741" max="10746" width="12.28515625" style="174" customWidth="1"/>
    <col min="10747" max="10747" width="11.42578125" style="174" customWidth="1"/>
    <col min="10748" max="10754" width="2.5703125" style="174" customWidth="1"/>
    <col min="10755" max="10994" width="9.85546875" style="174"/>
    <col min="10995" max="10995" width="9" style="174" customWidth="1"/>
    <col min="10996" max="10996" width="44.42578125" style="174" customWidth="1"/>
    <col min="10997" max="11002" width="12.28515625" style="174" customWidth="1"/>
    <col min="11003" max="11003" width="11.42578125" style="174" customWidth="1"/>
    <col min="11004" max="11010" width="2.5703125" style="174" customWidth="1"/>
    <col min="11011" max="11250" width="9.85546875" style="174"/>
    <col min="11251" max="11251" width="9" style="174" customWidth="1"/>
    <col min="11252" max="11252" width="44.42578125" style="174" customWidth="1"/>
    <col min="11253" max="11258" width="12.28515625" style="174" customWidth="1"/>
    <col min="11259" max="11259" width="11.42578125" style="174" customWidth="1"/>
    <col min="11260" max="11266" width="2.5703125" style="174" customWidth="1"/>
    <col min="11267" max="11506" width="9.85546875" style="174"/>
    <col min="11507" max="11507" width="9" style="174" customWidth="1"/>
    <col min="11508" max="11508" width="44.42578125" style="174" customWidth="1"/>
    <col min="11509" max="11514" width="12.28515625" style="174" customWidth="1"/>
    <col min="11515" max="11515" width="11.42578125" style="174" customWidth="1"/>
    <col min="11516" max="11522" width="2.5703125" style="174" customWidth="1"/>
    <col min="11523" max="11762" width="9.85546875" style="174"/>
    <col min="11763" max="11763" width="9" style="174" customWidth="1"/>
    <col min="11764" max="11764" width="44.42578125" style="174" customWidth="1"/>
    <col min="11765" max="11770" width="12.28515625" style="174" customWidth="1"/>
    <col min="11771" max="11771" width="11.42578125" style="174" customWidth="1"/>
    <col min="11772" max="11778" width="2.5703125" style="174" customWidth="1"/>
    <col min="11779" max="12018" width="9.85546875" style="174"/>
    <col min="12019" max="12019" width="9" style="174" customWidth="1"/>
    <col min="12020" max="12020" width="44.42578125" style="174" customWidth="1"/>
    <col min="12021" max="12026" width="12.28515625" style="174" customWidth="1"/>
    <col min="12027" max="12027" width="11.42578125" style="174" customWidth="1"/>
    <col min="12028" max="12034" width="2.5703125" style="174" customWidth="1"/>
    <col min="12035" max="12274" width="9.85546875" style="174"/>
    <col min="12275" max="12275" width="9" style="174" customWidth="1"/>
    <col min="12276" max="12276" width="44.42578125" style="174" customWidth="1"/>
    <col min="12277" max="12282" width="12.28515625" style="174" customWidth="1"/>
    <col min="12283" max="12283" width="11.42578125" style="174" customWidth="1"/>
    <col min="12284" max="12290" width="2.5703125" style="174" customWidth="1"/>
    <col min="12291" max="12530" width="9.85546875" style="174"/>
    <col min="12531" max="12531" width="9" style="174" customWidth="1"/>
    <col min="12532" max="12532" width="44.42578125" style="174" customWidth="1"/>
    <col min="12533" max="12538" width="12.28515625" style="174" customWidth="1"/>
    <col min="12539" max="12539" width="11.42578125" style="174" customWidth="1"/>
    <col min="12540" max="12546" width="2.5703125" style="174" customWidth="1"/>
    <col min="12547" max="12786" width="9.85546875" style="174"/>
    <col min="12787" max="12787" width="9" style="174" customWidth="1"/>
    <col min="12788" max="12788" width="44.42578125" style="174" customWidth="1"/>
    <col min="12789" max="12794" width="12.28515625" style="174" customWidth="1"/>
    <col min="12795" max="12795" width="11.42578125" style="174" customWidth="1"/>
    <col min="12796" max="12802" width="2.5703125" style="174" customWidth="1"/>
    <col min="12803" max="13042" width="9.85546875" style="174"/>
    <col min="13043" max="13043" width="9" style="174" customWidth="1"/>
    <col min="13044" max="13044" width="44.42578125" style="174" customWidth="1"/>
    <col min="13045" max="13050" width="12.28515625" style="174" customWidth="1"/>
    <col min="13051" max="13051" width="11.42578125" style="174" customWidth="1"/>
    <col min="13052" max="13058" width="2.5703125" style="174" customWidth="1"/>
    <col min="13059" max="13298" width="9.85546875" style="174"/>
    <col min="13299" max="13299" width="9" style="174" customWidth="1"/>
    <col min="13300" max="13300" width="44.42578125" style="174" customWidth="1"/>
    <col min="13301" max="13306" width="12.28515625" style="174" customWidth="1"/>
    <col min="13307" max="13307" width="11.42578125" style="174" customWidth="1"/>
    <col min="13308" max="13314" width="2.5703125" style="174" customWidth="1"/>
    <col min="13315" max="13554" width="9.85546875" style="174"/>
    <col min="13555" max="13555" width="9" style="174" customWidth="1"/>
    <col min="13556" max="13556" width="44.42578125" style="174" customWidth="1"/>
    <col min="13557" max="13562" width="12.28515625" style="174" customWidth="1"/>
    <col min="13563" max="13563" width="11.42578125" style="174" customWidth="1"/>
    <col min="13564" max="13570" width="2.5703125" style="174" customWidth="1"/>
    <col min="13571" max="13810" width="9.85546875" style="174"/>
    <col min="13811" max="13811" width="9" style="174" customWidth="1"/>
    <col min="13812" max="13812" width="44.42578125" style="174" customWidth="1"/>
    <col min="13813" max="13818" width="12.28515625" style="174" customWidth="1"/>
    <col min="13819" max="13819" width="11.42578125" style="174" customWidth="1"/>
    <col min="13820" max="13826" width="2.5703125" style="174" customWidth="1"/>
    <col min="13827" max="14066" width="9.85546875" style="174"/>
    <col min="14067" max="14067" width="9" style="174" customWidth="1"/>
    <col min="14068" max="14068" width="44.42578125" style="174" customWidth="1"/>
    <col min="14069" max="14074" width="12.28515625" style="174" customWidth="1"/>
    <col min="14075" max="14075" width="11.42578125" style="174" customWidth="1"/>
    <col min="14076" max="14082" width="2.5703125" style="174" customWidth="1"/>
    <col min="14083" max="14322" width="9.85546875" style="174"/>
    <col min="14323" max="14323" width="9" style="174" customWidth="1"/>
    <col min="14324" max="14324" width="44.42578125" style="174" customWidth="1"/>
    <col min="14325" max="14330" width="12.28515625" style="174" customWidth="1"/>
    <col min="14331" max="14331" width="11.42578125" style="174" customWidth="1"/>
    <col min="14332" max="14338" width="2.5703125" style="174" customWidth="1"/>
    <col min="14339" max="14578" width="9.85546875" style="174"/>
    <col min="14579" max="14579" width="9" style="174" customWidth="1"/>
    <col min="14580" max="14580" width="44.42578125" style="174" customWidth="1"/>
    <col min="14581" max="14586" width="12.28515625" style="174" customWidth="1"/>
    <col min="14587" max="14587" width="11.42578125" style="174" customWidth="1"/>
    <col min="14588" max="14594" width="2.5703125" style="174" customWidth="1"/>
    <col min="14595" max="14834" width="9.85546875" style="174"/>
    <col min="14835" max="14835" width="9" style="174" customWidth="1"/>
    <col min="14836" max="14836" width="44.42578125" style="174" customWidth="1"/>
    <col min="14837" max="14842" width="12.28515625" style="174" customWidth="1"/>
    <col min="14843" max="14843" width="11.42578125" style="174" customWidth="1"/>
    <col min="14844" max="14850" width="2.5703125" style="174" customWidth="1"/>
    <col min="14851" max="15090" width="9.85546875" style="174"/>
    <col min="15091" max="15091" width="9" style="174" customWidth="1"/>
    <col min="15092" max="15092" width="44.42578125" style="174" customWidth="1"/>
    <col min="15093" max="15098" width="12.28515625" style="174" customWidth="1"/>
    <col min="15099" max="15099" width="11.42578125" style="174" customWidth="1"/>
    <col min="15100" max="15106" width="2.5703125" style="174" customWidth="1"/>
    <col min="15107" max="15346" width="9.85546875" style="174"/>
    <col min="15347" max="15347" width="9" style="174" customWidth="1"/>
    <col min="15348" max="15348" width="44.42578125" style="174" customWidth="1"/>
    <col min="15349" max="15354" width="12.28515625" style="174" customWidth="1"/>
    <col min="15355" max="15355" width="11.42578125" style="174" customWidth="1"/>
    <col min="15356" max="15362" width="2.5703125" style="174" customWidth="1"/>
    <col min="15363" max="15602" width="9.85546875" style="174"/>
    <col min="15603" max="15603" width="9" style="174" customWidth="1"/>
    <col min="15604" max="15604" width="44.42578125" style="174" customWidth="1"/>
    <col min="15605" max="15610" width="12.28515625" style="174" customWidth="1"/>
    <col min="15611" max="15611" width="11.42578125" style="174" customWidth="1"/>
    <col min="15612" max="15618" width="2.5703125" style="174" customWidth="1"/>
    <col min="15619" max="15858" width="9.85546875" style="174"/>
    <col min="15859" max="15859" width="9" style="174" customWidth="1"/>
    <col min="15860" max="15860" width="44.42578125" style="174" customWidth="1"/>
    <col min="15861" max="15866" width="12.28515625" style="174" customWidth="1"/>
    <col min="15867" max="15867" width="11.42578125" style="174" customWidth="1"/>
    <col min="15868" max="15874" width="2.5703125" style="174" customWidth="1"/>
    <col min="15875" max="16114" width="9.85546875" style="174"/>
    <col min="16115" max="16115" width="9" style="174" customWidth="1"/>
    <col min="16116" max="16116" width="44.42578125" style="174" customWidth="1"/>
    <col min="16117" max="16122" width="12.28515625" style="174" customWidth="1"/>
    <col min="16123" max="16123" width="11.42578125" style="174" customWidth="1"/>
    <col min="16124" max="16130" width="2.5703125" style="174" customWidth="1"/>
    <col min="16131" max="16384" width="9.85546875" style="174"/>
  </cols>
  <sheetData>
    <row r="1" spans="1:11">
      <c r="A1" s="69" t="s">
        <v>1284</v>
      </c>
      <c r="B1" s="69"/>
      <c r="C1" s="417"/>
      <c r="F1" s="419"/>
      <c r="G1" s="419"/>
      <c r="H1" s="419"/>
      <c r="I1" s="419"/>
      <c r="J1" s="419"/>
    </row>
    <row r="2" spans="1:11">
      <c r="A2" s="86"/>
      <c r="F2" s="419"/>
      <c r="G2" s="419"/>
      <c r="H2" s="419"/>
      <c r="I2" s="419"/>
      <c r="J2" s="419"/>
    </row>
    <row r="3" spans="1:11">
      <c r="A3" s="86"/>
      <c r="B3" s="450" t="s">
        <v>38</v>
      </c>
      <c r="E3" s="451"/>
      <c r="F3" s="419"/>
      <c r="G3" s="419"/>
      <c r="H3" s="419"/>
      <c r="I3" s="419"/>
      <c r="J3" s="419"/>
    </row>
    <row r="4" spans="1:11">
      <c r="A4" s="86"/>
      <c r="B4" s="86"/>
      <c r="C4" s="452"/>
      <c r="D4" s="452"/>
    </row>
    <row r="5" spans="1:11" ht="26.25" customHeight="1">
      <c r="B5" s="857" t="s">
        <v>240</v>
      </c>
      <c r="C5" s="858" t="s">
        <v>605</v>
      </c>
      <c r="D5" s="858" t="s">
        <v>606</v>
      </c>
      <c r="E5" s="858" t="s">
        <v>607</v>
      </c>
      <c r="F5" s="858" t="s">
        <v>608</v>
      </c>
      <c r="G5" s="858" t="s">
        <v>609</v>
      </c>
      <c r="K5" s="80"/>
    </row>
    <row r="6" spans="1:11">
      <c r="B6" s="421" t="s">
        <v>610</v>
      </c>
      <c r="C6" s="453">
        <v>550</v>
      </c>
      <c r="D6" s="453">
        <v>550</v>
      </c>
      <c r="E6" s="9"/>
      <c r="F6" s="9">
        <v>-39</v>
      </c>
      <c r="G6" s="9">
        <v>-146</v>
      </c>
      <c r="K6" s="80"/>
    </row>
    <row r="7" spans="1:11">
      <c r="B7" s="421" t="s">
        <v>611</v>
      </c>
      <c r="C7" s="453">
        <v>790</v>
      </c>
      <c r="D7" s="453">
        <v>790</v>
      </c>
      <c r="E7" s="9"/>
      <c r="F7" s="9"/>
      <c r="G7" s="9"/>
    </row>
    <row r="8" spans="1:11">
      <c r="B8" s="454" t="s">
        <v>612</v>
      </c>
      <c r="C8" s="455">
        <v>5278</v>
      </c>
      <c r="D8" s="455">
        <v>5278</v>
      </c>
      <c r="E8" s="455">
        <v>581</v>
      </c>
      <c r="F8" s="455">
        <v>-154</v>
      </c>
      <c r="G8" s="455">
        <v>-22</v>
      </c>
    </row>
    <row r="9" spans="1:11">
      <c r="B9" s="86" t="s">
        <v>288</v>
      </c>
      <c r="C9" s="456">
        <f>SUM(C6:C8)</f>
        <v>6618</v>
      </c>
      <c r="D9" s="456">
        <f>SUM(D6:D8)</f>
        <v>6618</v>
      </c>
      <c r="E9" s="456">
        <f>SUM(E6:E8)</f>
        <v>581</v>
      </c>
      <c r="F9" s="456">
        <f>SUM(F6:F8)</f>
        <v>-193</v>
      </c>
      <c r="G9" s="456">
        <f>SUM(G6:G8)</f>
        <v>-168</v>
      </c>
      <c r="K9" s="456"/>
    </row>
    <row r="10" spans="1:11">
      <c r="A10" s="86"/>
      <c r="B10" s="86"/>
      <c r="C10" s="452"/>
      <c r="D10" s="452"/>
    </row>
    <row r="11" spans="1:11">
      <c r="A11" s="86"/>
      <c r="B11" s="86"/>
      <c r="C11" s="452"/>
      <c r="D11" s="452"/>
    </row>
    <row r="12" spans="1:11" ht="26.25" customHeight="1">
      <c r="B12" s="859" t="s">
        <v>334</v>
      </c>
      <c r="C12" s="858" t="s">
        <v>605</v>
      </c>
      <c r="D12" s="858" t="s">
        <v>606</v>
      </c>
      <c r="E12" s="858" t="s">
        <v>607</v>
      </c>
      <c r="F12" s="858" t="s">
        <v>608</v>
      </c>
      <c r="G12" s="858" t="s">
        <v>609</v>
      </c>
      <c r="K12" s="80"/>
    </row>
    <row r="13" spans="1:11">
      <c r="B13" s="421" t="s">
        <v>610</v>
      </c>
      <c r="C13" s="453">
        <v>702</v>
      </c>
      <c r="D13" s="453">
        <v>702</v>
      </c>
      <c r="E13" s="453">
        <v>23</v>
      </c>
      <c r="F13" s="453">
        <v>-7</v>
      </c>
      <c r="G13" s="453">
        <v>48</v>
      </c>
      <c r="K13" s="80"/>
    </row>
    <row r="14" spans="1:11">
      <c r="B14" s="421" t="s">
        <v>611</v>
      </c>
      <c r="C14" s="453">
        <v>669</v>
      </c>
      <c r="D14" s="453">
        <v>669</v>
      </c>
      <c r="E14" s="453"/>
      <c r="F14" s="453">
        <v>-11</v>
      </c>
      <c r="G14" s="453"/>
    </row>
    <row r="15" spans="1:11">
      <c r="B15" s="454" t="s">
        <v>612</v>
      </c>
      <c r="C15" s="455">
        <v>7168</v>
      </c>
      <c r="D15" s="455">
        <v>7168</v>
      </c>
      <c r="E15" s="455">
        <v>994</v>
      </c>
      <c r="F15" s="455">
        <v>703</v>
      </c>
      <c r="G15" s="455">
        <v>467</v>
      </c>
    </row>
    <row r="16" spans="1:11">
      <c r="B16" s="86" t="s">
        <v>288</v>
      </c>
      <c r="C16" s="456">
        <v>8539</v>
      </c>
      <c r="D16" s="456">
        <v>8539</v>
      </c>
      <c r="E16" s="456">
        <v>1017</v>
      </c>
      <c r="F16" s="456">
        <v>685</v>
      </c>
      <c r="G16" s="456">
        <v>515</v>
      </c>
      <c r="K16" s="456"/>
    </row>
    <row r="20" spans="7:7">
      <c r="G20" s="174" t="s">
        <v>613</v>
      </c>
    </row>
  </sheetData>
  <pageMargins left="0.74803149606299213" right="0.35433070866141736" top="0.59055118110236227" bottom="0.59055118110236227" header="0.51181102362204722" footer="0.31496062992125984"/>
  <pageSetup paperSize="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AC69-2DC0-4E77-8D9D-112EB42E4D9B}">
  <sheetPr codeName="Sheet46">
    <pageSetUpPr fitToPage="1"/>
  </sheetPr>
  <dimension ref="A1:K28"/>
  <sheetViews>
    <sheetView zoomScaleNormal="100" workbookViewId="0">
      <selection activeCell="B24" sqref="B24:K25"/>
    </sheetView>
  </sheetViews>
  <sheetFormatPr defaultColWidth="9.140625" defaultRowHeight="12.75"/>
  <cols>
    <col min="1" max="1" width="9.140625" style="1" customWidth="1"/>
    <col min="2" max="2" width="9.140625" style="38" customWidth="1"/>
    <col min="3" max="3" width="51.42578125" style="1" bestFit="1" customWidth="1"/>
    <col min="4" max="4" width="18.7109375" style="1" customWidth="1"/>
    <col min="5" max="5" width="14.5703125" style="1" customWidth="1"/>
    <col min="6" max="6" width="14.28515625" style="1" customWidth="1"/>
    <col min="7" max="8" width="14.140625" style="1" customWidth="1"/>
    <col min="9" max="11" width="16.7109375" style="1" customWidth="1"/>
    <col min="12" max="16384" width="9.140625" style="1"/>
  </cols>
  <sheetData>
    <row r="1" spans="1:11">
      <c r="A1" s="22" t="s">
        <v>1284</v>
      </c>
    </row>
    <row r="2" spans="1:11">
      <c r="C2" s="38"/>
    </row>
    <row r="3" spans="1:11" ht="12.75" customHeight="1">
      <c r="B3" s="44" t="s">
        <v>40</v>
      </c>
      <c r="C3" s="4"/>
    </row>
    <row r="4" spans="1:11" ht="12.75" customHeight="1">
      <c r="A4" s="14"/>
      <c r="B4" s="39"/>
      <c r="C4" s="14"/>
      <c r="D4" s="39"/>
      <c r="E4" s="39"/>
      <c r="F4" s="39"/>
      <c r="G4" s="39"/>
      <c r="H4" s="39"/>
      <c r="I4" s="39"/>
      <c r="J4" s="39"/>
      <c r="K4" s="39"/>
    </row>
    <row r="5" spans="1:11">
      <c r="B5" s="39"/>
      <c r="C5" s="14"/>
      <c r="D5" s="12" t="s">
        <v>160</v>
      </c>
      <c r="E5" s="12" t="s">
        <v>161</v>
      </c>
      <c r="F5" s="12" t="s">
        <v>162</v>
      </c>
      <c r="G5" s="12" t="s">
        <v>163</v>
      </c>
      <c r="H5" s="12" t="s">
        <v>164</v>
      </c>
      <c r="I5" s="12" t="s">
        <v>231</v>
      </c>
      <c r="J5" s="12" t="s">
        <v>232</v>
      </c>
      <c r="K5" s="12" t="s">
        <v>233</v>
      </c>
    </row>
    <row r="6" spans="1:11" ht="51">
      <c r="B6" s="189"/>
      <c r="C6" s="860" t="s">
        <v>240</v>
      </c>
      <c r="D6" s="796" t="s">
        <v>614</v>
      </c>
      <c r="E6" s="796" t="s">
        <v>615</v>
      </c>
      <c r="F6" s="796" t="s">
        <v>616</v>
      </c>
      <c r="G6" s="796" t="s">
        <v>617</v>
      </c>
      <c r="H6" s="796" t="s">
        <v>618</v>
      </c>
      <c r="I6" s="796" t="s">
        <v>619</v>
      </c>
      <c r="J6" s="796" t="s">
        <v>620</v>
      </c>
      <c r="K6" s="796" t="s">
        <v>621</v>
      </c>
    </row>
    <row r="7" spans="1:11">
      <c r="A7" s="14"/>
      <c r="B7" s="12">
        <v>1</v>
      </c>
      <c r="C7" s="48" t="s">
        <v>622</v>
      </c>
      <c r="D7" s="62">
        <v>8116.7050330000002</v>
      </c>
      <c r="E7" s="62">
        <v>10113.71812</v>
      </c>
      <c r="F7" s="1190" t="s">
        <v>534</v>
      </c>
      <c r="G7" s="63" t="s">
        <v>623</v>
      </c>
      <c r="H7" s="62">
        <v>23938.038537</v>
      </c>
      <c r="I7" s="62">
        <v>23938.038537</v>
      </c>
      <c r="J7" s="62">
        <v>23938.038537</v>
      </c>
      <c r="K7" s="62">
        <v>3671.9947400000001</v>
      </c>
    </row>
    <row r="8" spans="1:11">
      <c r="A8" s="14"/>
      <c r="B8" s="12">
        <v>2</v>
      </c>
      <c r="C8" s="14" t="s">
        <v>624</v>
      </c>
      <c r="D8" s="1190" t="s">
        <v>534</v>
      </c>
      <c r="E8" s="1190" t="s">
        <v>534</v>
      </c>
      <c r="F8" s="62">
        <v>75363.869168000005</v>
      </c>
      <c r="G8" s="63" t="s">
        <v>623</v>
      </c>
      <c r="H8" s="62">
        <v>137204.812168</v>
      </c>
      <c r="I8" s="62">
        <v>137204.812168</v>
      </c>
      <c r="J8" s="62">
        <v>137204.812168</v>
      </c>
      <c r="K8" s="62">
        <v>16245.514933</v>
      </c>
    </row>
    <row r="9" spans="1:11">
      <c r="A9" s="14"/>
      <c r="B9" s="12" t="s">
        <v>625</v>
      </c>
      <c r="C9" s="61" t="s">
        <v>626</v>
      </c>
      <c r="D9" s="1190" t="s">
        <v>534</v>
      </c>
      <c r="E9" s="1190" t="s">
        <v>534</v>
      </c>
      <c r="F9" s="62">
        <v>211.799654</v>
      </c>
      <c r="G9" s="1190" t="s">
        <v>534</v>
      </c>
      <c r="H9" s="62">
        <v>33670.109511000002</v>
      </c>
      <c r="I9" s="62">
        <v>33670.109511000002</v>
      </c>
      <c r="J9" s="62">
        <v>33670.109511000002</v>
      </c>
      <c r="K9" s="62">
        <v>36.011566000000002</v>
      </c>
    </row>
    <row r="10" spans="1:11">
      <c r="A10" s="14"/>
      <c r="B10" s="12" t="s">
        <v>627</v>
      </c>
      <c r="C10" s="61" t="s">
        <v>628</v>
      </c>
      <c r="D10" s="1190" t="s">
        <v>534</v>
      </c>
      <c r="E10" s="1190" t="s">
        <v>534</v>
      </c>
      <c r="F10" s="62">
        <v>75152.069514000003</v>
      </c>
      <c r="G10" s="1190" t="s">
        <v>534</v>
      </c>
      <c r="H10" s="62">
        <v>103534.70265799999</v>
      </c>
      <c r="I10" s="62">
        <v>103534.70265799999</v>
      </c>
      <c r="J10" s="62">
        <v>103534.70265799999</v>
      </c>
      <c r="K10" s="62">
        <v>16209.503366999999</v>
      </c>
    </row>
    <row r="11" spans="1:11">
      <c r="A11" s="14"/>
      <c r="B11" s="175">
        <v>4</v>
      </c>
      <c r="C11" s="324" t="s">
        <v>629</v>
      </c>
      <c r="D11" s="1191" t="s">
        <v>534</v>
      </c>
      <c r="E11" s="1191" t="s">
        <v>534</v>
      </c>
      <c r="F11" s="1191" t="s">
        <v>534</v>
      </c>
      <c r="G11" s="1191" t="s">
        <v>534</v>
      </c>
      <c r="H11" s="325">
        <v>70321.177356</v>
      </c>
      <c r="I11" s="325">
        <v>70321.177356</v>
      </c>
      <c r="J11" s="325">
        <v>70321.177356</v>
      </c>
      <c r="K11" s="325">
        <v>5436.5832099999998</v>
      </c>
    </row>
    <row r="12" spans="1:11">
      <c r="A12" s="14"/>
      <c r="B12" s="217">
        <v>6</v>
      </c>
      <c r="C12" s="37" t="s">
        <v>288</v>
      </c>
      <c r="D12" s="1190" t="s">
        <v>534</v>
      </c>
      <c r="E12" s="1190" t="s">
        <v>534</v>
      </c>
      <c r="F12" s="1190" t="s">
        <v>534</v>
      </c>
      <c r="G12" s="1190" t="s">
        <v>534</v>
      </c>
      <c r="H12" s="64">
        <v>231464.02806099999</v>
      </c>
      <c r="I12" s="64">
        <v>231464.02806099999</v>
      </c>
      <c r="J12" s="64">
        <v>231464.02806099999</v>
      </c>
      <c r="K12" s="64">
        <v>25354.092882000001</v>
      </c>
    </row>
    <row r="14" spans="1:11">
      <c r="B14" s="39"/>
      <c r="C14" s="14"/>
      <c r="D14" s="12" t="s">
        <v>160</v>
      </c>
      <c r="E14" s="12" t="s">
        <v>161</v>
      </c>
      <c r="F14" s="12" t="s">
        <v>162</v>
      </c>
      <c r="G14" s="12" t="s">
        <v>163</v>
      </c>
      <c r="H14" s="12" t="s">
        <v>164</v>
      </c>
      <c r="I14" s="12" t="s">
        <v>231</v>
      </c>
      <c r="J14" s="12" t="s">
        <v>232</v>
      </c>
      <c r="K14" s="12" t="s">
        <v>233</v>
      </c>
    </row>
    <row r="15" spans="1:11" ht="51">
      <c r="B15" s="189"/>
      <c r="C15" s="860" t="s">
        <v>289</v>
      </c>
      <c r="D15" s="796" t="s">
        <v>614</v>
      </c>
      <c r="E15" s="796" t="s">
        <v>615</v>
      </c>
      <c r="F15" s="796" t="s">
        <v>616</v>
      </c>
      <c r="G15" s="796" t="s">
        <v>617</v>
      </c>
      <c r="H15" s="796" t="s">
        <v>618</v>
      </c>
      <c r="I15" s="796" t="s">
        <v>619</v>
      </c>
      <c r="J15" s="796" t="s">
        <v>620</v>
      </c>
      <c r="K15" s="796" t="s">
        <v>621</v>
      </c>
    </row>
    <row r="16" spans="1:11">
      <c r="A16" s="14"/>
      <c r="B16" s="12">
        <v>1</v>
      </c>
      <c r="C16" s="48" t="s">
        <v>622</v>
      </c>
      <c r="D16" s="62">
        <v>11052.337436</v>
      </c>
      <c r="E16" s="62">
        <v>9525.2265910000006</v>
      </c>
      <c r="F16" s="1190" t="s">
        <v>534</v>
      </c>
      <c r="G16" s="63" t="s">
        <v>623</v>
      </c>
      <c r="H16" s="62">
        <v>27275.626219999998</v>
      </c>
      <c r="I16" s="62">
        <v>27275.626219999998</v>
      </c>
      <c r="J16" s="62">
        <v>27275.626219999998</v>
      </c>
      <c r="K16" s="62">
        <v>3699.3978499999998</v>
      </c>
    </row>
    <row r="17" spans="1:11">
      <c r="A17" s="14"/>
      <c r="B17" s="12">
        <v>2</v>
      </c>
      <c r="C17" s="14" t="s">
        <v>624</v>
      </c>
      <c r="D17" s="1190" t="s">
        <v>534</v>
      </c>
      <c r="E17" s="1190" t="s">
        <v>534</v>
      </c>
      <c r="F17" s="62">
        <v>104757.338131</v>
      </c>
      <c r="G17" s="63" t="s">
        <v>623</v>
      </c>
      <c r="H17" s="62">
        <v>144523.32325300001</v>
      </c>
      <c r="I17" s="62">
        <v>144523.32325300001</v>
      </c>
      <c r="J17" s="62">
        <v>144523.32325300001</v>
      </c>
      <c r="K17" s="62">
        <v>17325.385348</v>
      </c>
    </row>
    <row r="18" spans="1:11">
      <c r="A18" s="14"/>
      <c r="B18" s="12" t="s">
        <v>625</v>
      </c>
      <c r="C18" s="61" t="s">
        <v>626</v>
      </c>
      <c r="D18" s="1190" t="s">
        <v>534</v>
      </c>
      <c r="E18" s="1190" t="s">
        <v>534</v>
      </c>
      <c r="F18" s="62">
        <v>21739.626329999999</v>
      </c>
      <c r="G18" s="1190" t="s">
        <v>534</v>
      </c>
      <c r="H18" s="62">
        <v>30435.476860999999</v>
      </c>
      <c r="I18" s="62">
        <v>30435.476860999999</v>
      </c>
      <c r="J18" s="62">
        <v>30435.476860999999</v>
      </c>
      <c r="K18" s="62">
        <v>49.746859000000001</v>
      </c>
    </row>
    <row r="19" spans="1:11">
      <c r="A19" s="14"/>
      <c r="B19" s="12" t="s">
        <v>627</v>
      </c>
      <c r="C19" s="61" t="s">
        <v>628</v>
      </c>
      <c r="D19" s="1190" t="s">
        <v>534</v>
      </c>
      <c r="E19" s="1190" t="s">
        <v>534</v>
      </c>
      <c r="F19" s="62">
        <v>83017.711800999998</v>
      </c>
      <c r="G19" s="1190" t="s">
        <v>534</v>
      </c>
      <c r="H19" s="62">
        <v>114087.84639200001</v>
      </c>
      <c r="I19" s="62">
        <v>114087.84639200001</v>
      </c>
      <c r="J19" s="62">
        <v>114087.84639200001</v>
      </c>
      <c r="K19" s="62">
        <v>17275.638488000001</v>
      </c>
    </row>
    <row r="20" spans="1:11">
      <c r="A20" s="14"/>
      <c r="B20" s="175">
        <v>4</v>
      </c>
      <c r="C20" s="324" t="s">
        <v>629</v>
      </c>
      <c r="D20" s="1191" t="s">
        <v>534</v>
      </c>
      <c r="E20" s="1191" t="s">
        <v>534</v>
      </c>
      <c r="F20" s="1191" t="s">
        <v>534</v>
      </c>
      <c r="G20" s="1191" t="s">
        <v>534</v>
      </c>
      <c r="H20" s="325">
        <v>68283.005835999997</v>
      </c>
      <c r="I20" s="325">
        <v>68283.005835999997</v>
      </c>
      <c r="J20" s="325">
        <v>68283.005835999997</v>
      </c>
      <c r="K20" s="325">
        <v>5389.312516</v>
      </c>
    </row>
    <row r="21" spans="1:11">
      <c r="A21" s="14"/>
      <c r="B21" s="217">
        <v>6</v>
      </c>
      <c r="C21" s="37" t="s">
        <v>288</v>
      </c>
      <c r="D21" s="1190" t="s">
        <v>534</v>
      </c>
      <c r="E21" s="1190" t="s">
        <v>534</v>
      </c>
      <c r="F21" s="1190" t="s">
        <v>534</v>
      </c>
      <c r="G21" s="1190" t="s">
        <v>534</v>
      </c>
      <c r="H21" s="64">
        <v>240081.955308</v>
      </c>
      <c r="I21" s="64">
        <v>240081.955308</v>
      </c>
      <c r="J21" s="64">
        <v>240081.955308</v>
      </c>
      <c r="K21" s="64">
        <v>26414.095712999999</v>
      </c>
    </row>
    <row r="22" spans="1:11">
      <c r="A22" s="14"/>
      <c r="B22" s="217"/>
      <c r="C22" s="37"/>
      <c r="D22" s="37"/>
      <c r="E22" s="37"/>
      <c r="F22" s="37"/>
      <c r="G22" s="37"/>
      <c r="H22" s="37"/>
      <c r="I22" s="64"/>
      <c r="J22" s="64"/>
      <c r="K22" s="64"/>
    </row>
    <row r="23" spans="1:11" ht="12.75" customHeight="1">
      <c r="A23" s="334"/>
      <c r="B23" s="760" t="s">
        <v>290</v>
      </c>
      <c r="C23" s="760"/>
      <c r="D23" s="334" t="s">
        <v>477</v>
      </c>
      <c r="E23" s="334" t="s">
        <v>477</v>
      </c>
      <c r="F23" s="334" t="s">
        <v>477</v>
      </c>
      <c r="G23" s="334" t="s">
        <v>477</v>
      </c>
      <c r="H23" s="334" t="s">
        <v>477</v>
      </c>
      <c r="I23" s="334" t="s">
        <v>477</v>
      </c>
      <c r="J23" s="334" t="s">
        <v>477</v>
      </c>
      <c r="K23" s="334" t="s">
        <v>477</v>
      </c>
    </row>
    <row r="24" spans="1:11" ht="12.75" customHeight="1">
      <c r="A24" s="334"/>
      <c r="B24" s="1278" t="s">
        <v>630</v>
      </c>
      <c r="C24" s="1278"/>
      <c r="D24" s="1278"/>
      <c r="E24" s="1278"/>
      <c r="F24" s="1278"/>
      <c r="G24" s="1278"/>
      <c r="H24" s="1278"/>
      <c r="I24" s="1278"/>
      <c r="J24" s="1278"/>
      <c r="K24" s="1278"/>
    </row>
    <row r="25" spans="1:11">
      <c r="B25" s="1278"/>
      <c r="C25" s="1278"/>
      <c r="D25" s="1278"/>
      <c r="E25" s="1278"/>
      <c r="F25" s="1278"/>
      <c r="G25" s="1278"/>
      <c r="H25" s="1278"/>
      <c r="I25" s="1278"/>
      <c r="J25" s="1278"/>
      <c r="K25" s="1278"/>
    </row>
    <row r="27" spans="1:11" ht="12.75" customHeight="1"/>
    <row r="28" spans="1:11" ht="12.75" customHeight="1"/>
  </sheetData>
  <mergeCells count="1">
    <mergeCell ref="B24:K25"/>
  </mergeCells>
  <pageMargins left="0.70866141732283472" right="0.70866141732283472" top="0.74803149606299213" bottom="0.74803149606299213" header="0.31496062992125984" footer="0.31496062992125984"/>
  <pageSetup paperSize="9" scale="6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B02FB-13BE-4E29-B577-A9354511E379}">
  <sheetPr codeName="Sheet47"/>
  <dimension ref="A1:H19"/>
  <sheetViews>
    <sheetView zoomScaleNormal="100" workbookViewId="0">
      <selection activeCell="A2" sqref="A2"/>
    </sheetView>
  </sheetViews>
  <sheetFormatPr defaultColWidth="9.140625" defaultRowHeight="12.75"/>
  <cols>
    <col min="1" max="2" width="9.140625" style="1"/>
    <col min="3" max="3" width="75.28515625" style="1" bestFit="1" customWidth="1"/>
    <col min="4" max="5" width="13.28515625" style="1" customWidth="1"/>
    <col min="6" max="6" width="9.140625" style="1"/>
    <col min="7" max="8" width="13.28515625" style="1" customWidth="1"/>
    <col min="9" max="16384" width="9.140625" style="1"/>
  </cols>
  <sheetData>
    <row r="1" spans="1:8">
      <c r="A1" s="22" t="s">
        <v>1284</v>
      </c>
    </row>
    <row r="2" spans="1:8">
      <c r="A2" s="22"/>
    </row>
    <row r="3" spans="1:8">
      <c r="A3" s="9"/>
      <c r="B3" s="10" t="s">
        <v>42</v>
      </c>
    </row>
    <row r="5" spans="1:8" s="1176" customFormat="1">
      <c r="B5" s="1187"/>
      <c r="C5" s="1188"/>
      <c r="D5" s="1189" t="s">
        <v>160</v>
      </c>
      <c r="E5" s="1189" t="s">
        <v>161</v>
      </c>
      <c r="G5" s="1189" t="s">
        <v>160</v>
      </c>
      <c r="H5" s="1189" t="s">
        <v>161</v>
      </c>
    </row>
    <row r="6" spans="1:8">
      <c r="B6" s="14"/>
      <c r="C6" s="43"/>
      <c r="D6" s="1283" t="s">
        <v>166</v>
      </c>
      <c r="E6" s="1284"/>
      <c r="G6" s="1283" t="s">
        <v>168</v>
      </c>
      <c r="H6" s="1284"/>
    </row>
    <row r="7" spans="1:8" ht="12.75" customHeight="1">
      <c r="B7" s="14"/>
      <c r="C7" s="1279" t="s">
        <v>165</v>
      </c>
      <c r="D7" s="1281" t="s">
        <v>631</v>
      </c>
      <c r="E7" s="1282" t="s">
        <v>621</v>
      </c>
      <c r="G7" s="1281" t="s">
        <v>631</v>
      </c>
      <c r="H7" s="1282" t="s">
        <v>621</v>
      </c>
    </row>
    <row r="8" spans="1:8">
      <c r="B8" s="14"/>
      <c r="C8" s="1280"/>
      <c r="D8" s="1281"/>
      <c r="E8" s="1282"/>
      <c r="G8" s="1281"/>
      <c r="H8" s="1282"/>
    </row>
    <row r="9" spans="1:8">
      <c r="B9" s="39">
        <v>1</v>
      </c>
      <c r="C9" s="790" t="s">
        <v>632</v>
      </c>
      <c r="D9" s="791"/>
      <c r="E9" s="861"/>
      <c r="F9" s="2"/>
      <c r="G9" s="791"/>
      <c r="H9" s="861"/>
    </row>
    <row r="10" spans="1:8">
      <c r="B10" s="39">
        <v>2</v>
      </c>
      <c r="C10" s="790" t="s">
        <v>633</v>
      </c>
      <c r="D10" s="1186"/>
      <c r="E10" s="861"/>
      <c r="F10" s="2"/>
      <c r="G10" s="1186"/>
      <c r="H10" s="861"/>
    </row>
    <row r="11" spans="1:8">
      <c r="B11" s="39">
        <v>3</v>
      </c>
      <c r="C11" s="790" t="s">
        <v>634</v>
      </c>
      <c r="D11" s="1186"/>
      <c r="E11" s="861"/>
      <c r="F11" s="2"/>
      <c r="G11" s="1186"/>
      <c r="H11" s="861"/>
    </row>
    <row r="12" spans="1:8">
      <c r="B12" s="39">
        <v>4</v>
      </c>
      <c r="C12" s="790" t="s">
        <v>635</v>
      </c>
      <c r="D12" s="862">
        <v>57125.378913</v>
      </c>
      <c r="E12" s="861">
        <v>12309.003087999999</v>
      </c>
      <c r="F12" s="2"/>
      <c r="G12" s="862">
        <v>62371.672532999997</v>
      </c>
      <c r="H12" s="861">
        <v>12634.107625000001</v>
      </c>
    </row>
    <row r="13" spans="1:8">
      <c r="B13" s="39" t="s">
        <v>636</v>
      </c>
      <c r="C13" s="863" t="s">
        <v>637</v>
      </c>
      <c r="D13" s="862"/>
      <c r="E13" s="861"/>
      <c r="F13" s="2"/>
      <c r="G13" s="862"/>
      <c r="H13" s="861"/>
    </row>
    <row r="14" spans="1:8">
      <c r="B14" s="35">
        <v>5</v>
      </c>
      <c r="C14" s="864" t="s">
        <v>638</v>
      </c>
      <c r="D14" s="862">
        <v>57125.378913</v>
      </c>
      <c r="E14" s="861">
        <v>12309.003087999999</v>
      </c>
      <c r="F14" s="2"/>
      <c r="G14" s="862">
        <v>62371.672532999997</v>
      </c>
      <c r="H14" s="861">
        <v>12634.107625000001</v>
      </c>
    </row>
    <row r="15" spans="1:8">
      <c r="C15" s="9"/>
    </row>
    <row r="16" spans="1:8">
      <c r="A16" s="334"/>
      <c r="C16" s="9"/>
      <c r="D16" s="334"/>
    </row>
    <row r="17" spans="1:4">
      <c r="A17" s="334"/>
      <c r="C17" s="4" t="s">
        <v>290</v>
      </c>
      <c r="D17" s="334"/>
    </row>
    <row r="18" spans="1:4">
      <c r="C18" s="9" t="s">
        <v>639</v>
      </c>
      <c r="D18" s="334"/>
    </row>
    <row r="19" spans="1:4">
      <c r="D19" s="334"/>
    </row>
  </sheetData>
  <mergeCells count="7">
    <mergeCell ref="C7:C8"/>
    <mergeCell ref="D7:D8"/>
    <mergeCell ref="E7:E8"/>
    <mergeCell ref="D6:E6"/>
    <mergeCell ref="G6:H6"/>
    <mergeCell ref="G7:G8"/>
    <mergeCell ref="H7:H8"/>
  </mergeCells>
  <pageMargins left="0.70866141732283472" right="0.70866141732283472" top="0.74803149606299213" bottom="0.74803149606299213" header="0.31496062992125984" footer="0.31496062992125984"/>
  <pageSetup paperSize="9" scale="8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06357-7EA0-45FD-B9AB-48AA765CC3DB}">
  <sheetPr codeName="Sheet48">
    <pageSetUpPr fitToPage="1"/>
  </sheetPr>
  <dimension ref="A1:L33"/>
  <sheetViews>
    <sheetView zoomScaleNormal="100" workbookViewId="0">
      <selection activeCell="A2" sqref="A2"/>
    </sheetView>
  </sheetViews>
  <sheetFormatPr defaultColWidth="10.28515625" defaultRowHeight="12.75"/>
  <cols>
    <col min="1" max="1" width="8.140625" style="70" customWidth="1"/>
    <col min="2" max="2" width="6.28515625" style="84" customWidth="1"/>
    <col min="3" max="3" width="19.5703125" style="70" customWidth="1"/>
    <col min="4" max="8" width="13.42578125" style="70" customWidth="1"/>
    <col min="9" max="218" width="10.28515625" style="70"/>
    <col min="219" max="219" width="8.7109375" style="70" customWidth="1"/>
    <col min="220" max="220" width="57.85546875" style="70" customWidth="1"/>
    <col min="221" max="228" width="13.42578125" style="70" customWidth="1"/>
    <col min="229" max="474" width="10.28515625" style="70"/>
    <col min="475" max="475" width="8.7109375" style="70" customWidth="1"/>
    <col min="476" max="476" width="57.85546875" style="70" customWidth="1"/>
    <col min="477" max="484" width="13.42578125" style="70" customWidth="1"/>
    <col min="485" max="730" width="10.28515625" style="70"/>
    <col min="731" max="731" width="8.7109375" style="70" customWidth="1"/>
    <col min="732" max="732" width="57.85546875" style="70" customWidth="1"/>
    <col min="733" max="740" width="13.42578125" style="70" customWidth="1"/>
    <col min="741" max="986" width="10.28515625" style="70"/>
    <col min="987" max="987" width="8.7109375" style="70" customWidth="1"/>
    <col min="988" max="988" width="57.85546875" style="70" customWidth="1"/>
    <col min="989" max="996" width="13.42578125" style="70" customWidth="1"/>
    <col min="997" max="1242" width="10.28515625" style="70"/>
    <col min="1243" max="1243" width="8.7109375" style="70" customWidth="1"/>
    <col min="1244" max="1244" width="57.85546875" style="70" customWidth="1"/>
    <col min="1245" max="1252" width="13.42578125" style="70" customWidth="1"/>
    <col min="1253" max="1498" width="10.28515625" style="70"/>
    <col min="1499" max="1499" width="8.7109375" style="70" customWidth="1"/>
    <col min="1500" max="1500" width="57.85546875" style="70" customWidth="1"/>
    <col min="1501" max="1508" width="13.42578125" style="70" customWidth="1"/>
    <col min="1509" max="1754" width="10.28515625" style="70"/>
    <col min="1755" max="1755" width="8.7109375" style="70" customWidth="1"/>
    <col min="1756" max="1756" width="57.85546875" style="70" customWidth="1"/>
    <col min="1757" max="1764" width="13.42578125" style="70" customWidth="1"/>
    <col min="1765" max="2010" width="10.28515625" style="70"/>
    <col min="2011" max="2011" width="8.7109375" style="70" customWidth="1"/>
    <col min="2012" max="2012" width="57.85546875" style="70" customWidth="1"/>
    <col min="2013" max="2020" width="13.42578125" style="70" customWidth="1"/>
    <col min="2021" max="2266" width="10.28515625" style="70"/>
    <col min="2267" max="2267" width="8.7109375" style="70" customWidth="1"/>
    <col min="2268" max="2268" width="57.85546875" style="70" customWidth="1"/>
    <col min="2269" max="2276" width="13.42578125" style="70" customWidth="1"/>
    <col min="2277" max="2522" width="10.28515625" style="70"/>
    <col min="2523" max="2523" width="8.7109375" style="70" customWidth="1"/>
    <col min="2524" max="2524" width="57.85546875" style="70" customWidth="1"/>
    <col min="2525" max="2532" width="13.42578125" style="70" customWidth="1"/>
    <col min="2533" max="2778" width="10.28515625" style="70"/>
    <col min="2779" max="2779" width="8.7109375" style="70" customWidth="1"/>
    <col min="2780" max="2780" width="57.85546875" style="70" customWidth="1"/>
    <col min="2781" max="2788" width="13.42578125" style="70" customWidth="1"/>
    <col min="2789" max="3034" width="10.28515625" style="70"/>
    <col min="3035" max="3035" width="8.7109375" style="70" customWidth="1"/>
    <col min="3036" max="3036" width="57.85546875" style="70" customWidth="1"/>
    <col min="3037" max="3044" width="13.42578125" style="70" customWidth="1"/>
    <col min="3045" max="3290" width="10.28515625" style="70"/>
    <col min="3291" max="3291" width="8.7109375" style="70" customWidth="1"/>
    <col min="3292" max="3292" width="57.85546875" style="70" customWidth="1"/>
    <col min="3293" max="3300" width="13.42578125" style="70" customWidth="1"/>
    <col min="3301" max="3546" width="10.28515625" style="70"/>
    <col min="3547" max="3547" width="8.7109375" style="70" customWidth="1"/>
    <col min="3548" max="3548" width="57.85546875" style="70" customWidth="1"/>
    <col min="3549" max="3556" width="13.42578125" style="70" customWidth="1"/>
    <col min="3557" max="3802" width="10.28515625" style="70"/>
    <col min="3803" max="3803" width="8.7109375" style="70" customWidth="1"/>
    <col min="3804" max="3804" width="57.85546875" style="70" customWidth="1"/>
    <col min="3805" max="3812" width="13.42578125" style="70" customWidth="1"/>
    <col min="3813" max="4058" width="10.28515625" style="70"/>
    <col min="4059" max="4059" width="8.7109375" style="70" customWidth="1"/>
    <col min="4060" max="4060" width="57.85546875" style="70" customWidth="1"/>
    <col min="4061" max="4068" width="13.42578125" style="70" customWidth="1"/>
    <col min="4069" max="4314" width="10.28515625" style="70"/>
    <col min="4315" max="4315" width="8.7109375" style="70" customWidth="1"/>
    <col min="4316" max="4316" width="57.85546875" style="70" customWidth="1"/>
    <col min="4317" max="4324" width="13.42578125" style="70" customWidth="1"/>
    <col min="4325" max="4570" width="10.28515625" style="70"/>
    <col min="4571" max="4571" width="8.7109375" style="70" customWidth="1"/>
    <col min="4572" max="4572" width="57.85546875" style="70" customWidth="1"/>
    <col min="4573" max="4580" width="13.42578125" style="70" customWidth="1"/>
    <col min="4581" max="4826" width="10.28515625" style="70"/>
    <col min="4827" max="4827" width="8.7109375" style="70" customWidth="1"/>
    <col min="4828" max="4828" width="57.85546875" style="70" customWidth="1"/>
    <col min="4829" max="4836" width="13.42578125" style="70" customWidth="1"/>
    <col min="4837" max="5082" width="10.28515625" style="70"/>
    <col min="5083" max="5083" width="8.7109375" style="70" customWidth="1"/>
    <col min="5084" max="5084" width="57.85546875" style="70" customWidth="1"/>
    <col min="5085" max="5092" width="13.42578125" style="70" customWidth="1"/>
    <col min="5093" max="5338" width="10.28515625" style="70"/>
    <col min="5339" max="5339" width="8.7109375" style="70" customWidth="1"/>
    <col min="5340" max="5340" width="57.85546875" style="70" customWidth="1"/>
    <col min="5341" max="5348" width="13.42578125" style="70" customWidth="1"/>
    <col min="5349" max="5594" width="10.28515625" style="70"/>
    <col min="5595" max="5595" width="8.7109375" style="70" customWidth="1"/>
    <col min="5596" max="5596" width="57.85546875" style="70" customWidth="1"/>
    <col min="5597" max="5604" width="13.42578125" style="70" customWidth="1"/>
    <col min="5605" max="5850" width="10.28515625" style="70"/>
    <col min="5851" max="5851" width="8.7109375" style="70" customWidth="1"/>
    <col min="5852" max="5852" width="57.85546875" style="70" customWidth="1"/>
    <col min="5853" max="5860" width="13.42578125" style="70" customWidth="1"/>
    <col min="5861" max="6106" width="10.28515625" style="70"/>
    <col min="6107" max="6107" width="8.7109375" style="70" customWidth="1"/>
    <col min="6108" max="6108" width="57.85546875" style="70" customWidth="1"/>
    <col min="6109" max="6116" width="13.42578125" style="70" customWidth="1"/>
    <col min="6117" max="6362" width="10.28515625" style="70"/>
    <col min="6363" max="6363" width="8.7109375" style="70" customWidth="1"/>
    <col min="6364" max="6364" width="57.85546875" style="70" customWidth="1"/>
    <col min="6365" max="6372" width="13.42578125" style="70" customWidth="1"/>
    <col min="6373" max="6618" width="10.28515625" style="70"/>
    <col min="6619" max="6619" width="8.7109375" style="70" customWidth="1"/>
    <col min="6620" max="6620" width="57.85546875" style="70" customWidth="1"/>
    <col min="6621" max="6628" width="13.42578125" style="70" customWidth="1"/>
    <col min="6629" max="6874" width="10.28515625" style="70"/>
    <col min="6875" max="6875" width="8.7109375" style="70" customWidth="1"/>
    <col min="6876" max="6876" width="57.85546875" style="70" customWidth="1"/>
    <col min="6877" max="6884" width="13.42578125" style="70" customWidth="1"/>
    <col min="6885" max="7130" width="10.28515625" style="70"/>
    <col min="7131" max="7131" width="8.7109375" style="70" customWidth="1"/>
    <col min="7132" max="7132" width="57.85546875" style="70" customWidth="1"/>
    <col min="7133" max="7140" width="13.42578125" style="70" customWidth="1"/>
    <col min="7141" max="7386" width="10.28515625" style="70"/>
    <col min="7387" max="7387" width="8.7109375" style="70" customWidth="1"/>
    <col min="7388" max="7388" width="57.85546875" style="70" customWidth="1"/>
    <col min="7389" max="7396" width="13.42578125" style="70" customWidth="1"/>
    <col min="7397" max="7642" width="10.28515625" style="70"/>
    <col min="7643" max="7643" width="8.7109375" style="70" customWidth="1"/>
    <col min="7644" max="7644" width="57.85546875" style="70" customWidth="1"/>
    <col min="7645" max="7652" width="13.42578125" style="70" customWidth="1"/>
    <col min="7653" max="7898" width="10.28515625" style="70"/>
    <col min="7899" max="7899" width="8.7109375" style="70" customWidth="1"/>
    <col min="7900" max="7900" width="57.85546875" style="70" customWidth="1"/>
    <col min="7901" max="7908" width="13.42578125" style="70" customWidth="1"/>
    <col min="7909" max="8154" width="10.28515625" style="70"/>
    <col min="8155" max="8155" width="8.7109375" style="70" customWidth="1"/>
    <col min="8156" max="8156" width="57.85546875" style="70" customWidth="1"/>
    <col min="8157" max="8164" width="13.42578125" style="70" customWidth="1"/>
    <col min="8165" max="8410" width="10.28515625" style="70"/>
    <col min="8411" max="8411" width="8.7109375" style="70" customWidth="1"/>
    <col min="8412" max="8412" width="57.85546875" style="70" customWidth="1"/>
    <col min="8413" max="8420" width="13.42578125" style="70" customWidth="1"/>
    <col min="8421" max="8666" width="10.28515625" style="70"/>
    <col min="8667" max="8667" width="8.7109375" style="70" customWidth="1"/>
    <col min="8668" max="8668" width="57.85546875" style="70" customWidth="1"/>
    <col min="8669" max="8676" width="13.42578125" style="70" customWidth="1"/>
    <col min="8677" max="8922" width="10.28515625" style="70"/>
    <col min="8923" max="8923" width="8.7109375" style="70" customWidth="1"/>
    <col min="8924" max="8924" width="57.85546875" style="70" customWidth="1"/>
    <col min="8925" max="8932" width="13.42578125" style="70" customWidth="1"/>
    <col min="8933" max="9178" width="10.28515625" style="70"/>
    <col min="9179" max="9179" width="8.7109375" style="70" customWidth="1"/>
    <col min="9180" max="9180" width="57.85546875" style="70" customWidth="1"/>
    <col min="9181" max="9188" width="13.42578125" style="70" customWidth="1"/>
    <col min="9189" max="9434" width="10.28515625" style="70"/>
    <col min="9435" max="9435" width="8.7109375" style="70" customWidth="1"/>
    <col min="9436" max="9436" width="57.85546875" style="70" customWidth="1"/>
    <col min="9437" max="9444" width="13.42578125" style="70" customWidth="1"/>
    <col min="9445" max="9690" width="10.28515625" style="70"/>
    <col min="9691" max="9691" width="8.7109375" style="70" customWidth="1"/>
    <col min="9692" max="9692" width="57.85546875" style="70" customWidth="1"/>
    <col min="9693" max="9700" width="13.42578125" style="70" customWidth="1"/>
    <col min="9701" max="9946" width="10.28515625" style="70"/>
    <col min="9947" max="9947" width="8.7109375" style="70" customWidth="1"/>
    <col min="9948" max="9948" width="57.85546875" style="70" customWidth="1"/>
    <col min="9949" max="9956" width="13.42578125" style="70" customWidth="1"/>
    <col min="9957" max="10202" width="10.28515625" style="70"/>
    <col min="10203" max="10203" width="8.7109375" style="70" customWidth="1"/>
    <col min="10204" max="10204" width="57.85546875" style="70" customWidth="1"/>
    <col min="10205" max="10212" width="13.42578125" style="70" customWidth="1"/>
    <col min="10213" max="10458" width="10.28515625" style="70"/>
    <col min="10459" max="10459" width="8.7109375" style="70" customWidth="1"/>
    <col min="10460" max="10460" width="57.85546875" style="70" customWidth="1"/>
    <col min="10461" max="10468" width="13.42578125" style="70" customWidth="1"/>
    <col min="10469" max="10714" width="10.28515625" style="70"/>
    <col min="10715" max="10715" width="8.7109375" style="70" customWidth="1"/>
    <col min="10716" max="10716" width="57.85546875" style="70" customWidth="1"/>
    <col min="10717" max="10724" width="13.42578125" style="70" customWidth="1"/>
    <col min="10725" max="10970" width="10.28515625" style="70"/>
    <col min="10971" max="10971" width="8.7109375" style="70" customWidth="1"/>
    <col min="10972" max="10972" width="57.85546875" style="70" customWidth="1"/>
    <col min="10973" max="10980" width="13.42578125" style="70" customWidth="1"/>
    <col min="10981" max="11226" width="10.28515625" style="70"/>
    <col min="11227" max="11227" width="8.7109375" style="70" customWidth="1"/>
    <col min="11228" max="11228" width="57.85546875" style="70" customWidth="1"/>
    <col min="11229" max="11236" width="13.42578125" style="70" customWidth="1"/>
    <col min="11237" max="11482" width="10.28515625" style="70"/>
    <col min="11483" max="11483" width="8.7109375" style="70" customWidth="1"/>
    <col min="11484" max="11484" width="57.85546875" style="70" customWidth="1"/>
    <col min="11485" max="11492" width="13.42578125" style="70" customWidth="1"/>
    <col min="11493" max="11738" width="10.28515625" style="70"/>
    <col min="11739" max="11739" width="8.7109375" style="70" customWidth="1"/>
    <col min="11740" max="11740" width="57.85546875" style="70" customWidth="1"/>
    <col min="11741" max="11748" width="13.42578125" style="70" customWidth="1"/>
    <col min="11749" max="11994" width="10.28515625" style="70"/>
    <col min="11995" max="11995" width="8.7109375" style="70" customWidth="1"/>
    <col min="11996" max="11996" width="57.85546875" style="70" customWidth="1"/>
    <col min="11997" max="12004" width="13.42578125" style="70" customWidth="1"/>
    <col min="12005" max="12250" width="10.28515625" style="70"/>
    <col min="12251" max="12251" width="8.7109375" style="70" customWidth="1"/>
    <col min="12252" max="12252" width="57.85546875" style="70" customWidth="1"/>
    <col min="12253" max="12260" width="13.42578125" style="70" customWidth="1"/>
    <col min="12261" max="12506" width="10.28515625" style="70"/>
    <col min="12507" max="12507" width="8.7109375" style="70" customWidth="1"/>
    <col min="12508" max="12508" width="57.85546875" style="70" customWidth="1"/>
    <col min="12509" max="12516" width="13.42578125" style="70" customWidth="1"/>
    <col min="12517" max="12762" width="10.28515625" style="70"/>
    <col min="12763" max="12763" width="8.7109375" style="70" customWidth="1"/>
    <col min="12764" max="12764" width="57.85546875" style="70" customWidth="1"/>
    <col min="12765" max="12772" width="13.42578125" style="70" customWidth="1"/>
    <col min="12773" max="13018" width="10.28515625" style="70"/>
    <col min="13019" max="13019" width="8.7109375" style="70" customWidth="1"/>
    <col min="13020" max="13020" width="57.85546875" style="70" customWidth="1"/>
    <col min="13021" max="13028" width="13.42578125" style="70" customWidth="1"/>
    <col min="13029" max="13274" width="10.28515625" style="70"/>
    <col min="13275" max="13275" width="8.7109375" style="70" customWidth="1"/>
    <col min="13276" max="13276" width="57.85546875" style="70" customWidth="1"/>
    <col min="13277" max="13284" width="13.42578125" style="70" customWidth="1"/>
    <col min="13285" max="13530" width="10.28515625" style="70"/>
    <col min="13531" max="13531" width="8.7109375" style="70" customWidth="1"/>
    <col min="13532" max="13532" width="57.85546875" style="70" customWidth="1"/>
    <col min="13533" max="13540" width="13.42578125" style="70" customWidth="1"/>
    <col min="13541" max="13786" width="10.28515625" style="70"/>
    <col min="13787" max="13787" width="8.7109375" style="70" customWidth="1"/>
    <col min="13788" max="13788" width="57.85546875" style="70" customWidth="1"/>
    <col min="13789" max="13796" width="13.42578125" style="70" customWidth="1"/>
    <col min="13797" max="14042" width="10.28515625" style="70"/>
    <col min="14043" max="14043" width="8.7109375" style="70" customWidth="1"/>
    <col min="14044" max="14044" width="57.85546875" style="70" customWidth="1"/>
    <col min="14045" max="14052" width="13.42578125" style="70" customWidth="1"/>
    <col min="14053" max="14298" width="10.28515625" style="70"/>
    <col min="14299" max="14299" width="8.7109375" style="70" customWidth="1"/>
    <col min="14300" max="14300" width="57.85546875" style="70" customWidth="1"/>
    <col min="14301" max="14308" width="13.42578125" style="70" customWidth="1"/>
    <col min="14309" max="14554" width="10.28515625" style="70"/>
    <col min="14555" max="14555" width="8.7109375" style="70" customWidth="1"/>
    <col min="14556" max="14556" width="57.85546875" style="70" customWidth="1"/>
    <col min="14557" max="14564" width="13.42578125" style="70" customWidth="1"/>
    <col min="14565" max="14810" width="10.28515625" style="70"/>
    <col min="14811" max="14811" width="8.7109375" style="70" customWidth="1"/>
    <col min="14812" max="14812" width="57.85546875" style="70" customWidth="1"/>
    <col min="14813" max="14820" width="13.42578125" style="70" customWidth="1"/>
    <col min="14821" max="15066" width="10.28515625" style="70"/>
    <col min="15067" max="15067" width="8.7109375" style="70" customWidth="1"/>
    <col min="15068" max="15068" width="57.85546875" style="70" customWidth="1"/>
    <col min="15069" max="15076" width="13.42578125" style="70" customWidth="1"/>
    <col min="15077" max="15322" width="10.28515625" style="70"/>
    <col min="15323" max="15323" width="8.7109375" style="70" customWidth="1"/>
    <col min="15324" max="15324" width="57.85546875" style="70" customWidth="1"/>
    <col min="15325" max="15332" width="13.42578125" style="70" customWidth="1"/>
    <col min="15333" max="15578" width="10.28515625" style="70"/>
    <col min="15579" max="15579" width="8.7109375" style="70" customWidth="1"/>
    <col min="15580" max="15580" width="57.85546875" style="70" customWidth="1"/>
    <col min="15581" max="15588" width="13.42578125" style="70" customWidth="1"/>
    <col min="15589" max="15834" width="10.28515625" style="70"/>
    <col min="15835" max="15835" width="8.7109375" style="70" customWidth="1"/>
    <col min="15836" max="15836" width="57.85546875" style="70" customWidth="1"/>
    <col min="15837" max="15844" width="13.42578125" style="70" customWidth="1"/>
    <col min="15845" max="16090" width="10.28515625" style="70"/>
    <col min="16091" max="16091" width="8.7109375" style="70" customWidth="1"/>
    <col min="16092" max="16092" width="57.85546875" style="70" customWidth="1"/>
    <col min="16093" max="16100" width="13.42578125" style="70" customWidth="1"/>
    <col min="16101" max="16384" width="10.28515625" style="70"/>
  </cols>
  <sheetData>
    <row r="1" spans="1:12">
      <c r="A1" s="69" t="s">
        <v>1284</v>
      </c>
      <c r="B1" s="69"/>
    </row>
    <row r="2" spans="1:12">
      <c r="B2" s="70"/>
    </row>
    <row r="3" spans="1:12">
      <c r="B3" s="73" t="s">
        <v>44</v>
      </c>
    </row>
    <row r="4" spans="1:12">
      <c r="B4" s="70"/>
      <c r="H4" s="74"/>
    </row>
    <row r="5" spans="1:12">
      <c r="B5" s="70"/>
      <c r="C5" s="75"/>
    </row>
    <row r="6" spans="1:12" ht="20.25" customHeight="1">
      <c r="B6" s="70"/>
      <c r="C6" s="1285" t="s">
        <v>458</v>
      </c>
      <c r="D6" s="1285"/>
      <c r="E6" s="1285"/>
      <c r="F6" s="1285"/>
      <c r="G6" s="1285"/>
      <c r="H6" s="1285"/>
      <c r="I6" s="1285"/>
    </row>
    <row r="7" spans="1:12">
      <c r="B7" s="70"/>
      <c r="C7" s="412" t="s">
        <v>240</v>
      </c>
      <c r="D7" s="67">
        <v>0.02</v>
      </c>
      <c r="E7" s="67">
        <v>0.2</v>
      </c>
      <c r="F7" s="67">
        <v>0.5</v>
      </c>
      <c r="G7" s="67">
        <v>0.75</v>
      </c>
      <c r="H7" s="67">
        <v>1</v>
      </c>
      <c r="I7" s="68" t="s">
        <v>288</v>
      </c>
    </row>
    <row r="8" spans="1:12" ht="12.75" customHeight="1">
      <c r="B8" s="76">
        <v>6</v>
      </c>
      <c r="C8" s="77" t="s">
        <v>441</v>
      </c>
      <c r="D8" s="78">
        <v>16828.603434000001</v>
      </c>
      <c r="E8" s="78">
        <v>6.2369469999999998</v>
      </c>
      <c r="F8" s="78"/>
      <c r="G8" s="78"/>
      <c r="H8" s="78"/>
      <c r="I8" s="78">
        <f t="shared" ref="I8:I10" si="0">SUM(D8:H8)</f>
        <v>16834.840381000002</v>
      </c>
      <c r="L8" s="652"/>
    </row>
    <row r="9" spans="1:12" ht="12.75" customHeight="1">
      <c r="B9" s="76">
        <v>7</v>
      </c>
      <c r="C9" s="79" t="s">
        <v>442</v>
      </c>
      <c r="D9" s="78"/>
      <c r="E9" s="78">
        <v>11.238460999999999</v>
      </c>
      <c r="F9" s="78"/>
      <c r="G9" s="78"/>
      <c r="H9" s="78">
        <v>276.76306799999998</v>
      </c>
      <c r="I9" s="78">
        <f t="shared" si="0"/>
        <v>288.00152899999995</v>
      </c>
      <c r="L9" s="652"/>
    </row>
    <row r="10" spans="1:12" ht="12.75" customHeight="1">
      <c r="B10" s="88">
        <v>8</v>
      </c>
      <c r="C10" s="326" t="s">
        <v>443</v>
      </c>
      <c r="D10" s="78"/>
      <c r="E10" s="78"/>
      <c r="F10" s="78"/>
      <c r="G10" s="78">
        <v>1.5451980000000001</v>
      </c>
      <c r="H10" s="78"/>
      <c r="I10" s="78">
        <f t="shared" si="0"/>
        <v>1.5451980000000001</v>
      </c>
      <c r="L10" s="652"/>
    </row>
    <row r="11" spans="1:12" s="82" customFormat="1" ht="12.75" customHeight="1">
      <c r="B11" s="80">
        <v>11</v>
      </c>
      <c r="C11" s="81" t="s">
        <v>288</v>
      </c>
      <c r="D11" s="865">
        <f t="shared" ref="D11:I11" si="1">SUM(D8:D10)</f>
        <v>16828.603434000001</v>
      </c>
      <c r="E11" s="865">
        <f t="shared" si="1"/>
        <v>17.475407999999998</v>
      </c>
      <c r="F11" s="865"/>
      <c r="G11" s="865">
        <f t="shared" si="1"/>
        <v>1.5451980000000001</v>
      </c>
      <c r="H11" s="865">
        <f t="shared" si="1"/>
        <v>276.76306799999998</v>
      </c>
      <c r="I11" s="865">
        <f t="shared" si="1"/>
        <v>17124.387108000003</v>
      </c>
      <c r="L11" s="652"/>
    </row>
    <row r="12" spans="1:12" s="82" customFormat="1">
      <c r="B12" s="80"/>
      <c r="C12" s="81"/>
      <c r="D12" s="83"/>
      <c r="E12" s="83"/>
      <c r="F12" s="83"/>
      <c r="G12" s="83"/>
      <c r="H12" s="83"/>
      <c r="I12" s="83"/>
    </row>
    <row r="13" spans="1:12">
      <c r="B13" s="70"/>
      <c r="C13" s="75"/>
    </row>
    <row r="14" spans="1:12" ht="20.25" customHeight="1">
      <c r="B14" s="70"/>
      <c r="C14" s="1285" t="s">
        <v>458</v>
      </c>
      <c r="D14" s="1285"/>
      <c r="E14" s="1285"/>
      <c r="F14" s="1285"/>
      <c r="G14" s="1285"/>
      <c r="H14" s="1285"/>
      <c r="I14" s="1285"/>
    </row>
    <row r="15" spans="1:12">
      <c r="B15" s="70"/>
      <c r="C15" s="412" t="s">
        <v>289</v>
      </c>
      <c r="D15" s="67">
        <v>0.02</v>
      </c>
      <c r="E15" s="67">
        <v>0.2</v>
      </c>
      <c r="F15" s="67">
        <v>0.5</v>
      </c>
      <c r="G15" s="67">
        <v>0.75</v>
      </c>
      <c r="H15" s="67">
        <v>1</v>
      </c>
      <c r="I15" s="68" t="s">
        <v>288</v>
      </c>
    </row>
    <row r="16" spans="1:12" ht="12.75" customHeight="1">
      <c r="B16" s="76">
        <v>6</v>
      </c>
      <c r="C16" s="77" t="s">
        <v>441</v>
      </c>
      <c r="D16" s="78">
        <v>14516.707377000001</v>
      </c>
      <c r="E16" s="78">
        <v>23.690726999999999</v>
      </c>
      <c r="F16" s="78"/>
      <c r="G16" s="78"/>
      <c r="H16" s="78"/>
      <c r="I16" s="78">
        <f>SUM(D16:H16)</f>
        <v>14540.398104</v>
      </c>
    </row>
    <row r="17" spans="2:12" ht="12.75" customHeight="1">
      <c r="B17" s="76">
        <v>7</v>
      </c>
      <c r="C17" s="79" t="s">
        <v>442</v>
      </c>
      <c r="D17" s="78"/>
      <c r="E17" s="78"/>
      <c r="F17" s="78"/>
      <c r="G17" s="78"/>
      <c r="H17" s="78">
        <v>234.589305</v>
      </c>
      <c r="I17" s="78">
        <f t="shared" ref="I17:I19" si="2">SUM(D17:H17)</f>
        <v>234.589305</v>
      </c>
    </row>
    <row r="18" spans="2:12" ht="12.75" customHeight="1">
      <c r="B18" s="88">
        <v>8</v>
      </c>
      <c r="C18" s="326" t="s">
        <v>443</v>
      </c>
      <c r="D18" s="78"/>
      <c r="E18" s="78"/>
      <c r="F18" s="78"/>
      <c r="G18" s="78">
        <v>0.72851100000000002</v>
      </c>
      <c r="H18" s="78"/>
      <c r="I18" s="78">
        <f t="shared" si="2"/>
        <v>0.72851100000000002</v>
      </c>
    </row>
    <row r="19" spans="2:12" s="82" customFormat="1" ht="12.75" customHeight="1">
      <c r="B19" s="80">
        <v>11</v>
      </c>
      <c r="C19" s="81" t="s">
        <v>288</v>
      </c>
      <c r="D19" s="865">
        <f t="shared" ref="D19:E19" si="3">SUM(D16:D18)</f>
        <v>14516.707377000001</v>
      </c>
      <c r="E19" s="865">
        <f t="shared" si="3"/>
        <v>23.690726999999999</v>
      </c>
      <c r="F19" s="865"/>
      <c r="G19" s="865">
        <f t="shared" ref="G19:H19" si="4">SUM(G16:G18)</f>
        <v>0.72851100000000002</v>
      </c>
      <c r="H19" s="865">
        <f t="shared" si="4"/>
        <v>234.589305</v>
      </c>
      <c r="I19" s="865">
        <f t="shared" si="2"/>
        <v>14775.715919999999</v>
      </c>
    </row>
    <row r="20" spans="2:12" s="82" customFormat="1">
      <c r="B20" s="80"/>
      <c r="C20" s="81"/>
      <c r="D20" s="83"/>
      <c r="E20" s="83"/>
      <c r="F20" s="83"/>
      <c r="G20" s="83"/>
      <c r="H20" s="83"/>
      <c r="I20" s="83"/>
    </row>
    <row r="21" spans="2:12" ht="12.75" customHeight="1">
      <c r="B21" s="70"/>
      <c r="C21" s="4" t="s">
        <v>290</v>
      </c>
    </row>
    <row r="22" spans="2:12" ht="12.75" customHeight="1">
      <c r="B22" s="70"/>
      <c r="C22" s="1286" t="s">
        <v>640</v>
      </c>
      <c r="D22" s="1286"/>
      <c r="E22" s="1286"/>
      <c r="F22" s="1286"/>
      <c r="G22" s="1286"/>
      <c r="H22" s="1286"/>
      <c r="I22" s="1286"/>
    </row>
    <row r="23" spans="2:12" ht="12.75" customHeight="1">
      <c r="B23" s="9"/>
      <c r="C23" s="1286"/>
      <c r="D23" s="1286"/>
      <c r="E23" s="1286"/>
      <c r="F23" s="1286"/>
      <c r="G23" s="1286"/>
      <c r="H23" s="1286"/>
      <c r="I23" s="1286"/>
    </row>
    <row r="24" spans="2:12" ht="12.75" customHeight="1">
      <c r="C24" s="334"/>
      <c r="D24" s="334"/>
      <c r="E24" s="334"/>
      <c r="F24" s="334"/>
      <c r="G24" s="334"/>
      <c r="H24" s="334"/>
      <c r="I24" s="334"/>
      <c r="J24" s="334"/>
      <c r="K24" s="334"/>
      <c r="L24" s="334"/>
    </row>
    <row r="25" spans="2:12" ht="12.75" customHeight="1">
      <c r="C25" s="334"/>
      <c r="D25" s="334"/>
      <c r="E25" s="334"/>
      <c r="F25" s="334"/>
      <c r="G25" s="334"/>
      <c r="H25" s="334"/>
      <c r="I25" s="334"/>
      <c r="J25" s="334"/>
      <c r="K25" s="334"/>
      <c r="L25" s="334"/>
    </row>
    <row r="26" spans="2:12" ht="12.75" customHeight="1"/>
    <row r="27" spans="2:12" ht="12.75" customHeight="1"/>
    <row r="28" spans="2:12" ht="12.75" customHeight="1"/>
    <row r="29" spans="2:12" ht="12.75" customHeight="1"/>
    <row r="30" spans="2:12" ht="12.75" customHeight="1"/>
    <row r="31" spans="2:12" ht="12.75" customHeight="1"/>
    <row r="32" spans="2:12" ht="12.75" customHeight="1"/>
    <row r="33" ht="12.75" customHeight="1"/>
  </sheetData>
  <mergeCells count="3">
    <mergeCell ref="C6:I6"/>
    <mergeCell ref="C14:I14"/>
    <mergeCell ref="C22:I23"/>
  </mergeCells>
  <pageMargins left="0.70866141732283472" right="0.70866141732283472" top="0.74803149606299213" bottom="0.74803149606299213" header="0.31496062992125984" footer="0.31496062992125984"/>
  <pageSetup paperSize="9" fitToHeight="2" orientation="landscape" r:id="rId1"/>
  <ignoredErrors>
    <ignoredError sqref="D19:I20 D11 E11 G11:I11"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9F25F-57D0-4138-A03E-DC02A1CE7878}">
  <sheetPr codeName="Sheet50"/>
  <dimension ref="A1:T173"/>
  <sheetViews>
    <sheetView zoomScaleNormal="100" workbookViewId="0">
      <selection activeCell="A2" sqref="A2"/>
    </sheetView>
  </sheetViews>
  <sheetFormatPr defaultColWidth="9.140625" defaultRowHeight="12.75"/>
  <cols>
    <col min="1" max="1" width="9.140625" style="1"/>
    <col min="2" max="2" width="19.28515625" style="1" customWidth="1"/>
    <col min="3" max="3" width="44.28515625" style="1" customWidth="1"/>
    <col min="4" max="4" width="25.42578125" style="47" customWidth="1"/>
    <col min="5" max="5" width="25.28515625" style="47" customWidth="1"/>
    <col min="6" max="6" width="25.42578125" style="47" customWidth="1"/>
    <col min="7" max="7" width="25" style="47" customWidth="1"/>
    <col min="8" max="8" width="24.85546875" style="47" customWidth="1"/>
    <col min="9" max="9" width="25.28515625" style="47" customWidth="1"/>
    <col min="10" max="10" width="25" style="212" customWidth="1"/>
    <col min="11" max="11" width="9.140625" style="1"/>
    <col min="12" max="12" width="19.28515625" style="1" customWidth="1"/>
    <col min="13" max="13" width="44.28515625" style="1" customWidth="1"/>
    <col min="14" max="14" width="25.42578125" style="47" customWidth="1"/>
    <col min="15" max="15" width="25.28515625" style="47" customWidth="1"/>
    <col min="16" max="16" width="25.42578125" style="47" customWidth="1"/>
    <col min="17" max="17" width="25" style="47" customWidth="1"/>
    <col min="18" max="18" width="24.85546875" style="47" customWidth="1"/>
    <col min="19" max="19" width="25.28515625" style="47" customWidth="1"/>
    <col min="20" max="20" width="25" style="212" customWidth="1"/>
    <col min="21" max="16384" width="9.140625" style="1"/>
  </cols>
  <sheetData>
    <row r="1" spans="1:20">
      <c r="A1" s="22" t="s">
        <v>1284</v>
      </c>
      <c r="J1" s="47"/>
      <c r="L1" s="22"/>
    </row>
    <row r="2" spans="1:20">
      <c r="J2" s="47"/>
      <c r="N2" s="214"/>
    </row>
    <row r="3" spans="1:20">
      <c r="B3" s="10" t="s">
        <v>46</v>
      </c>
      <c r="J3" s="47"/>
      <c r="L3" s="10"/>
      <c r="T3" s="47"/>
    </row>
    <row r="4" spans="1:20">
      <c r="B4" s="35"/>
      <c r="C4" s="39"/>
      <c r="J4" s="47"/>
      <c r="K4" s="47"/>
      <c r="L4" s="35"/>
      <c r="M4" s="39"/>
      <c r="N4" s="215"/>
      <c r="O4" s="190"/>
      <c r="P4" s="190"/>
      <c r="Q4" s="190"/>
      <c r="S4" s="190"/>
      <c r="T4" s="213"/>
    </row>
    <row r="6" spans="1:20" ht="15" customHeight="1">
      <c r="B6" s="35"/>
      <c r="C6" s="39"/>
      <c r="D6" s="63" t="s">
        <v>160</v>
      </c>
      <c r="E6" s="63" t="s">
        <v>161</v>
      </c>
      <c r="F6" s="63" t="s">
        <v>162</v>
      </c>
      <c r="G6" s="63" t="s">
        <v>163</v>
      </c>
      <c r="H6" s="63" t="s">
        <v>164</v>
      </c>
      <c r="I6" s="63" t="s">
        <v>231</v>
      </c>
      <c r="J6" s="593" t="s">
        <v>232</v>
      </c>
      <c r="L6" s="35"/>
      <c r="M6" s="39"/>
      <c r="N6" s="63" t="s">
        <v>160</v>
      </c>
      <c r="O6" s="63" t="s">
        <v>161</v>
      </c>
      <c r="P6" s="63" t="s">
        <v>162</v>
      </c>
      <c r="Q6" s="63" t="s">
        <v>163</v>
      </c>
      <c r="R6" s="63" t="s">
        <v>164</v>
      </c>
      <c r="S6" s="63" t="s">
        <v>231</v>
      </c>
      <c r="T6" s="593" t="s">
        <v>232</v>
      </c>
    </row>
    <row r="7" spans="1:20" ht="12.75" customHeight="1">
      <c r="B7" s="1291" t="s">
        <v>240</v>
      </c>
      <c r="C7" s="1265" t="s">
        <v>463</v>
      </c>
      <c r="D7" s="1293" t="s">
        <v>620</v>
      </c>
      <c r="E7" s="1287" t="s">
        <v>468</v>
      </c>
      <c r="F7" s="1287" t="s">
        <v>469</v>
      </c>
      <c r="G7" s="1287" t="s">
        <v>470</v>
      </c>
      <c r="H7" s="1287" t="s">
        <v>641</v>
      </c>
      <c r="I7" s="1287" t="s">
        <v>621</v>
      </c>
      <c r="J7" s="1289" t="s">
        <v>473</v>
      </c>
      <c r="L7" s="1291" t="s">
        <v>289</v>
      </c>
      <c r="M7" s="1265" t="s">
        <v>463</v>
      </c>
      <c r="N7" s="1293" t="s">
        <v>620</v>
      </c>
      <c r="O7" s="1287" t="s">
        <v>468</v>
      </c>
      <c r="P7" s="1287" t="s">
        <v>469</v>
      </c>
      <c r="Q7" s="1287" t="s">
        <v>470</v>
      </c>
      <c r="R7" s="1287" t="s">
        <v>641</v>
      </c>
      <c r="S7" s="1287" t="s">
        <v>621</v>
      </c>
      <c r="T7" s="1289" t="s">
        <v>473</v>
      </c>
    </row>
    <row r="8" spans="1:20" ht="12.75" customHeight="1">
      <c r="B8" s="1292"/>
      <c r="C8" s="1267"/>
      <c r="D8" s="1294"/>
      <c r="E8" s="1288"/>
      <c r="F8" s="1288"/>
      <c r="G8" s="1288"/>
      <c r="H8" s="1288"/>
      <c r="I8" s="1288"/>
      <c r="J8" s="1290"/>
      <c r="L8" s="1292"/>
      <c r="M8" s="1267"/>
      <c r="N8" s="1294"/>
      <c r="O8" s="1288"/>
      <c r="P8" s="1288"/>
      <c r="Q8" s="1288"/>
      <c r="R8" s="1288"/>
      <c r="S8" s="1288"/>
      <c r="T8" s="1290"/>
    </row>
    <row r="9" spans="1:20" ht="12.75" customHeight="1">
      <c r="B9" s="866" t="s">
        <v>642</v>
      </c>
      <c r="C9" s="835"/>
      <c r="D9" s="862"/>
      <c r="E9" s="862"/>
      <c r="F9" s="862"/>
      <c r="G9" s="862"/>
      <c r="H9" s="862"/>
      <c r="I9" s="862"/>
      <c r="J9" s="867"/>
      <c r="L9" s="866" t="s">
        <v>642</v>
      </c>
      <c r="M9" s="835"/>
      <c r="N9" s="862"/>
      <c r="O9" s="862"/>
      <c r="P9" s="862"/>
      <c r="Q9" s="862"/>
      <c r="R9" s="862"/>
      <c r="S9" s="862"/>
      <c r="T9" s="867"/>
    </row>
    <row r="10" spans="1:20" ht="12.75" customHeight="1">
      <c r="B10" s="791"/>
      <c r="C10" s="835" t="s">
        <v>478</v>
      </c>
      <c r="D10" s="862">
        <v>58261.854112000001</v>
      </c>
      <c r="E10" s="868"/>
      <c r="F10" s="862">
        <v>132</v>
      </c>
      <c r="G10" s="867">
        <v>44.936</v>
      </c>
      <c r="H10" s="298">
        <v>1.271169</v>
      </c>
      <c r="I10" s="862">
        <v>1235.279252</v>
      </c>
      <c r="J10" s="867">
        <v>2.12</v>
      </c>
      <c r="K10" s="415"/>
      <c r="L10" s="791"/>
      <c r="M10" s="835" t="s">
        <v>478</v>
      </c>
      <c r="N10" s="862">
        <v>57908.915000000001</v>
      </c>
      <c r="O10" s="868">
        <v>4.6999999999999993E-3</v>
      </c>
      <c r="P10" s="862">
        <v>146</v>
      </c>
      <c r="Q10" s="867">
        <v>44.944699999999997</v>
      </c>
      <c r="R10" s="298">
        <v>1.3704879999999999</v>
      </c>
      <c r="S10" s="862">
        <v>1356.125</v>
      </c>
      <c r="T10" s="867">
        <v>2.3418000000000001</v>
      </c>
    </row>
    <row r="11" spans="1:20" ht="12.75" customHeight="1">
      <c r="B11" s="791"/>
      <c r="C11" s="835" t="s">
        <v>481</v>
      </c>
      <c r="D11" s="862"/>
      <c r="E11" s="868"/>
      <c r="F11" s="862"/>
      <c r="G11" s="867"/>
      <c r="H11" s="867"/>
      <c r="I11" s="862"/>
      <c r="J11" s="867"/>
      <c r="K11" s="415"/>
      <c r="L11" s="791"/>
      <c r="M11" s="835" t="s">
        <v>481</v>
      </c>
      <c r="N11" s="862"/>
      <c r="O11" s="868"/>
      <c r="P11" s="862"/>
      <c r="Q11" s="867"/>
      <c r="R11" s="867"/>
      <c r="S11" s="862"/>
      <c r="T11" s="867">
        <v>0</v>
      </c>
    </row>
    <row r="12" spans="1:20">
      <c r="B12" s="791"/>
      <c r="C12" s="835" t="s">
        <v>482</v>
      </c>
      <c r="D12" s="862"/>
      <c r="E12" s="868"/>
      <c r="F12" s="862"/>
      <c r="G12" s="867"/>
      <c r="H12" s="867"/>
      <c r="I12" s="862"/>
      <c r="J12" s="867"/>
      <c r="K12" s="415"/>
      <c r="L12" s="791"/>
      <c r="M12" s="835" t="s">
        <v>482</v>
      </c>
      <c r="N12" s="862"/>
      <c r="O12" s="868"/>
      <c r="P12" s="862"/>
      <c r="Q12" s="867"/>
      <c r="R12" s="867"/>
      <c r="S12" s="862"/>
      <c r="T12" s="867">
        <v>0</v>
      </c>
    </row>
    <row r="13" spans="1:20">
      <c r="B13" s="791"/>
      <c r="C13" s="835" t="s">
        <v>483</v>
      </c>
      <c r="D13" s="862"/>
      <c r="E13" s="868"/>
      <c r="F13" s="862"/>
      <c r="G13" s="867"/>
      <c r="H13" s="867"/>
      <c r="I13" s="862"/>
      <c r="J13" s="867"/>
      <c r="K13" s="415"/>
      <c r="L13" s="791"/>
      <c r="M13" s="835" t="s">
        <v>483</v>
      </c>
      <c r="N13" s="862"/>
      <c r="O13" s="868"/>
      <c r="P13" s="862"/>
      <c r="Q13" s="867"/>
      <c r="R13" s="867"/>
      <c r="S13" s="862"/>
      <c r="T13" s="867">
        <v>0</v>
      </c>
    </row>
    <row r="14" spans="1:20" ht="12.75" customHeight="1">
      <c r="B14" s="791"/>
      <c r="C14" s="835" t="s">
        <v>484</v>
      </c>
      <c r="D14" s="862"/>
      <c r="E14" s="868"/>
      <c r="F14" s="862"/>
      <c r="G14" s="867"/>
      <c r="H14" s="867"/>
      <c r="I14" s="862"/>
      <c r="J14" s="867"/>
      <c r="K14" s="415"/>
      <c r="L14" s="791"/>
      <c r="M14" s="835" t="s">
        <v>484</v>
      </c>
      <c r="N14" s="862"/>
      <c r="O14" s="868"/>
      <c r="P14" s="862"/>
      <c r="Q14" s="867"/>
      <c r="R14" s="867"/>
      <c r="S14" s="862"/>
      <c r="T14" s="867">
        <v>0</v>
      </c>
    </row>
    <row r="15" spans="1:20">
      <c r="B15" s="791"/>
      <c r="C15" s="835" t="s">
        <v>487</v>
      </c>
      <c r="D15" s="862">
        <v>16.593457999999998</v>
      </c>
      <c r="E15" s="868">
        <v>6</v>
      </c>
      <c r="F15" s="862">
        <v>1</v>
      </c>
      <c r="G15" s="867">
        <v>45</v>
      </c>
      <c r="H15" s="298">
        <v>2.5</v>
      </c>
      <c r="I15" s="862">
        <v>28.074479</v>
      </c>
      <c r="J15" s="867">
        <v>169.19</v>
      </c>
      <c r="K15" s="415"/>
      <c r="L15" s="791"/>
      <c r="M15" s="835" t="s">
        <v>487</v>
      </c>
      <c r="N15" s="862">
        <v>7.5060000000000002</v>
      </c>
      <c r="O15" s="868">
        <v>6</v>
      </c>
      <c r="P15" s="862">
        <v>1</v>
      </c>
      <c r="Q15" s="867">
        <v>45</v>
      </c>
      <c r="R15" s="298">
        <v>2.5</v>
      </c>
      <c r="S15" s="862">
        <v>12.7</v>
      </c>
      <c r="T15" s="867">
        <v>169.19</v>
      </c>
    </row>
    <row r="16" spans="1:20">
      <c r="B16" s="791"/>
      <c r="C16" s="835" t="s">
        <v>490</v>
      </c>
      <c r="D16" s="862"/>
      <c r="E16" s="868"/>
      <c r="F16" s="862"/>
      <c r="G16" s="867"/>
      <c r="H16" s="867"/>
      <c r="I16" s="862"/>
      <c r="J16" s="867"/>
      <c r="K16" s="415"/>
      <c r="L16" s="791"/>
      <c r="M16" s="835" t="s">
        <v>490</v>
      </c>
      <c r="N16" s="862"/>
      <c r="O16" s="868"/>
      <c r="P16" s="862"/>
      <c r="Q16" s="867"/>
      <c r="R16" s="867"/>
      <c r="S16" s="862"/>
      <c r="T16" s="867">
        <v>0</v>
      </c>
    </row>
    <row r="17" spans="2:20">
      <c r="B17" s="791"/>
      <c r="C17" s="835" t="s">
        <v>494</v>
      </c>
      <c r="D17" s="862"/>
      <c r="E17" s="868"/>
      <c r="F17" s="862"/>
      <c r="G17" s="867"/>
      <c r="H17" s="867"/>
      <c r="I17" s="862"/>
      <c r="J17" s="867"/>
      <c r="K17" s="415"/>
      <c r="L17" s="791"/>
      <c r="M17" s="835" t="s">
        <v>494</v>
      </c>
      <c r="N17" s="862"/>
      <c r="O17" s="868"/>
      <c r="P17" s="862"/>
      <c r="Q17" s="867"/>
      <c r="R17" s="867"/>
      <c r="S17" s="862"/>
      <c r="T17" s="867">
        <v>0</v>
      </c>
    </row>
    <row r="18" spans="2:20">
      <c r="B18" s="791"/>
      <c r="C18" s="869" t="s">
        <v>643</v>
      </c>
      <c r="D18" s="870">
        <v>58278.447569999997</v>
      </c>
      <c r="E18" s="871">
        <v>6.0000000000000001E-3</v>
      </c>
      <c r="F18" s="870">
        <v>133</v>
      </c>
      <c r="G18" s="872">
        <v>44.936</v>
      </c>
      <c r="H18" s="873">
        <v>1.2715190000000001</v>
      </c>
      <c r="I18" s="870">
        <v>1263.3537309999999</v>
      </c>
      <c r="J18" s="872">
        <v>2.1680000000000001</v>
      </c>
      <c r="K18" s="415"/>
      <c r="L18" s="791"/>
      <c r="M18" s="869" t="s">
        <v>643</v>
      </c>
      <c r="N18" s="870">
        <v>57916.421999999999</v>
      </c>
      <c r="O18" s="871">
        <v>5.5000000000000005E-3</v>
      </c>
      <c r="P18" s="870">
        <v>147</v>
      </c>
      <c r="Q18" s="872">
        <v>44.944699999999997</v>
      </c>
      <c r="R18" s="873">
        <v>1.370635</v>
      </c>
      <c r="S18" s="870">
        <v>1368.825</v>
      </c>
      <c r="T18" s="872">
        <v>2.3633999999999999</v>
      </c>
    </row>
    <row r="21" spans="2:20" ht="15" customHeight="1">
      <c r="B21" s="35"/>
      <c r="C21" s="39"/>
      <c r="D21" s="63" t="s">
        <v>160</v>
      </c>
      <c r="E21" s="63" t="s">
        <v>161</v>
      </c>
      <c r="F21" s="63" t="s">
        <v>162</v>
      </c>
      <c r="G21" s="63" t="s">
        <v>163</v>
      </c>
      <c r="H21" s="63" t="s">
        <v>164</v>
      </c>
      <c r="I21" s="63" t="s">
        <v>231</v>
      </c>
      <c r="J21" s="593" t="s">
        <v>232</v>
      </c>
      <c r="L21" s="35"/>
      <c r="M21" s="39"/>
      <c r="N21" s="63" t="s">
        <v>160</v>
      </c>
      <c r="O21" s="63" t="s">
        <v>161</v>
      </c>
      <c r="P21" s="63" t="s">
        <v>162</v>
      </c>
      <c r="Q21" s="63" t="s">
        <v>163</v>
      </c>
      <c r="R21" s="63" t="s">
        <v>164</v>
      </c>
      <c r="S21" s="63" t="s">
        <v>231</v>
      </c>
      <c r="T21" s="593" t="s">
        <v>232</v>
      </c>
    </row>
    <row r="22" spans="2:20" ht="12.75" customHeight="1">
      <c r="B22" s="1291" t="s">
        <v>240</v>
      </c>
      <c r="C22" s="1265" t="s">
        <v>463</v>
      </c>
      <c r="D22" s="1293" t="s">
        <v>620</v>
      </c>
      <c r="E22" s="1287" t="s">
        <v>468</v>
      </c>
      <c r="F22" s="1287" t="s">
        <v>469</v>
      </c>
      <c r="G22" s="1287" t="s">
        <v>470</v>
      </c>
      <c r="H22" s="1287" t="s">
        <v>641</v>
      </c>
      <c r="I22" s="1287" t="s">
        <v>621</v>
      </c>
      <c r="J22" s="1289" t="s">
        <v>473</v>
      </c>
      <c r="L22" s="1291" t="s">
        <v>289</v>
      </c>
      <c r="M22" s="1265" t="s">
        <v>463</v>
      </c>
      <c r="N22" s="1293" t="s">
        <v>620</v>
      </c>
      <c r="O22" s="1287" t="s">
        <v>468</v>
      </c>
      <c r="P22" s="1287" t="s">
        <v>469</v>
      </c>
      <c r="Q22" s="1287" t="s">
        <v>470</v>
      </c>
      <c r="R22" s="1287" t="s">
        <v>641</v>
      </c>
      <c r="S22" s="1287" t="s">
        <v>621</v>
      </c>
      <c r="T22" s="1289" t="s">
        <v>473</v>
      </c>
    </row>
    <row r="23" spans="2:20" ht="12.75" customHeight="1">
      <c r="B23" s="1292"/>
      <c r="C23" s="1267"/>
      <c r="D23" s="1294"/>
      <c r="E23" s="1288"/>
      <c r="F23" s="1288"/>
      <c r="G23" s="1288"/>
      <c r="H23" s="1288"/>
      <c r="I23" s="1288"/>
      <c r="J23" s="1290"/>
      <c r="L23" s="1292"/>
      <c r="M23" s="1267"/>
      <c r="N23" s="1294"/>
      <c r="O23" s="1288"/>
      <c r="P23" s="1288"/>
      <c r="Q23" s="1288"/>
      <c r="R23" s="1288"/>
      <c r="S23" s="1288"/>
      <c r="T23" s="1290"/>
    </row>
    <row r="24" spans="2:20" ht="12.75" customHeight="1">
      <c r="B24" s="866" t="s">
        <v>644</v>
      </c>
      <c r="C24" s="835"/>
      <c r="D24" s="862"/>
      <c r="E24" s="862"/>
      <c r="F24" s="862"/>
      <c r="G24" s="862"/>
      <c r="H24" s="862"/>
      <c r="I24" s="862"/>
      <c r="J24" s="867"/>
      <c r="L24" s="866" t="s">
        <v>644</v>
      </c>
      <c r="M24" s="835"/>
      <c r="N24" s="862"/>
      <c r="O24" s="862"/>
      <c r="P24" s="862"/>
      <c r="Q24" s="862"/>
      <c r="R24" s="862"/>
      <c r="S24" s="862"/>
      <c r="T24" s="867"/>
    </row>
    <row r="25" spans="2:20" ht="12.75" customHeight="1">
      <c r="B25" s="791"/>
      <c r="C25" s="835" t="s">
        <v>478</v>
      </c>
      <c r="D25" s="862">
        <v>2652.8238219999998</v>
      </c>
      <c r="E25" s="868">
        <v>3.3000000000000002E-2</v>
      </c>
      <c r="F25" s="862">
        <v>60</v>
      </c>
      <c r="G25" s="867">
        <v>2.9770000000000003</v>
      </c>
      <c r="H25" s="298">
        <v>2.5</v>
      </c>
      <c r="I25" s="862">
        <v>45.046855999999998</v>
      </c>
      <c r="J25" s="867">
        <v>1.698</v>
      </c>
      <c r="K25" s="415"/>
      <c r="L25" s="791"/>
      <c r="M25" s="835" t="s">
        <v>478</v>
      </c>
      <c r="N25" s="862">
        <v>3890.857</v>
      </c>
      <c r="O25" s="868">
        <v>3.1799999999999995E-2</v>
      </c>
      <c r="P25" s="862">
        <f>72</f>
        <v>72</v>
      </c>
      <c r="Q25" s="867">
        <v>2.0163000000000002</v>
      </c>
      <c r="R25" s="298">
        <v>2.4780440000000001</v>
      </c>
      <c r="S25" s="862">
        <v>37.734000000000002</v>
      </c>
      <c r="T25" s="867">
        <v>0.9698</v>
      </c>
    </row>
    <row r="26" spans="2:20" ht="12.75" customHeight="1">
      <c r="B26" s="791"/>
      <c r="C26" s="835" t="s">
        <v>481</v>
      </c>
      <c r="D26" s="862">
        <v>659.33282399999996</v>
      </c>
      <c r="E26" s="868">
        <v>0.20300000000000001</v>
      </c>
      <c r="F26" s="862">
        <v>13</v>
      </c>
      <c r="G26" s="867">
        <v>14.568</v>
      </c>
      <c r="H26" s="867">
        <v>2.2197749999999998</v>
      </c>
      <c r="I26" s="862">
        <v>108.817318</v>
      </c>
      <c r="J26" s="867">
        <v>16.503999999999998</v>
      </c>
      <c r="K26" s="415"/>
      <c r="L26" s="791"/>
      <c r="M26" s="835" t="s">
        <v>481</v>
      </c>
      <c r="N26" s="862">
        <v>424.73200000000003</v>
      </c>
      <c r="O26" s="868">
        <v>0.20950000000000002</v>
      </c>
      <c r="P26" s="862">
        <v>15</v>
      </c>
      <c r="Q26" s="867">
        <v>13.156599999999999</v>
      </c>
      <c r="R26" s="867">
        <v>2.5</v>
      </c>
      <c r="S26" s="862">
        <v>73.631</v>
      </c>
      <c r="T26" s="867">
        <v>17.335900000000002</v>
      </c>
    </row>
    <row r="27" spans="2:20" ht="12.75" customHeight="1">
      <c r="B27" s="791"/>
      <c r="C27" s="835" t="s">
        <v>482</v>
      </c>
      <c r="D27" s="862">
        <v>6.8817139999999997</v>
      </c>
      <c r="E27" s="868">
        <v>0.374</v>
      </c>
      <c r="F27" s="862">
        <v>5</v>
      </c>
      <c r="G27" s="867">
        <v>24.712999999999997</v>
      </c>
      <c r="H27" s="867">
        <v>1.6825220000000001</v>
      </c>
      <c r="I27" s="862">
        <v>2.3540230000000002</v>
      </c>
      <c r="J27" s="867">
        <v>34.207000000000001</v>
      </c>
      <c r="K27" s="415"/>
      <c r="L27" s="791"/>
      <c r="M27" s="835" t="s">
        <v>482</v>
      </c>
      <c r="N27" s="862">
        <v>11.084</v>
      </c>
      <c r="O27" s="868">
        <v>0.40810000000000002</v>
      </c>
      <c r="P27" s="862">
        <v>4</v>
      </c>
      <c r="Q27" s="867">
        <v>25.084200000000003</v>
      </c>
      <c r="R27" s="867">
        <v>1.659545</v>
      </c>
      <c r="S27" s="862">
        <v>3.81</v>
      </c>
      <c r="T27" s="867">
        <v>34.371899999999997</v>
      </c>
    </row>
    <row r="28" spans="2:20" ht="12.75" customHeight="1">
      <c r="B28" s="791"/>
      <c r="C28" s="835" t="s">
        <v>483</v>
      </c>
      <c r="D28" s="862"/>
      <c r="E28" s="868"/>
      <c r="F28" s="862"/>
      <c r="G28" s="867"/>
      <c r="H28" s="867"/>
      <c r="I28" s="862"/>
      <c r="J28" s="867"/>
      <c r="K28" s="415"/>
      <c r="L28" s="791"/>
      <c r="M28" s="835" t="s">
        <v>483</v>
      </c>
      <c r="N28" s="862">
        <v>6.6639999999999997</v>
      </c>
      <c r="O28" s="868">
        <v>0.59399999999999997</v>
      </c>
      <c r="P28" s="862">
        <v>2</v>
      </c>
      <c r="Q28" s="867">
        <v>45</v>
      </c>
      <c r="R28" s="867">
        <v>2.5</v>
      </c>
      <c r="S28" s="862">
        <v>5.3070000000000004</v>
      </c>
      <c r="T28" s="867">
        <v>79.6387</v>
      </c>
    </row>
    <row r="29" spans="2:20" ht="12.75" customHeight="1">
      <c r="B29" s="791"/>
      <c r="C29" s="835" t="s">
        <v>484</v>
      </c>
      <c r="D29" s="862">
        <v>43.041223000000002</v>
      </c>
      <c r="E29" s="868">
        <v>1.3620000000000001</v>
      </c>
      <c r="F29" s="862">
        <v>6</v>
      </c>
      <c r="G29" s="867">
        <v>41.277999999999999</v>
      </c>
      <c r="H29" s="867">
        <v>2.4146350000000001</v>
      </c>
      <c r="I29" s="862">
        <v>52.729331999999999</v>
      </c>
      <c r="J29" s="867">
        <v>122.509</v>
      </c>
      <c r="K29" s="415"/>
      <c r="L29" s="791"/>
      <c r="M29" s="835" t="s">
        <v>484</v>
      </c>
      <c r="N29" s="862">
        <v>49.767000000000003</v>
      </c>
      <c r="O29" s="868">
        <v>1.3712</v>
      </c>
      <c r="P29" s="862">
        <v>5</v>
      </c>
      <c r="Q29" s="867">
        <v>43.667899999999996</v>
      </c>
      <c r="R29" s="867">
        <v>2.5</v>
      </c>
      <c r="S29" s="862">
        <v>63.37</v>
      </c>
      <c r="T29" s="867">
        <v>127.3331</v>
      </c>
    </row>
    <row r="30" spans="2:20" ht="12.75" customHeight="1">
      <c r="B30" s="791"/>
      <c r="C30" s="835" t="s">
        <v>487</v>
      </c>
      <c r="D30" s="862"/>
      <c r="E30" s="868"/>
      <c r="F30" s="862"/>
      <c r="G30" s="867"/>
      <c r="H30" s="298"/>
      <c r="I30" s="862"/>
      <c r="J30" s="867"/>
      <c r="K30" s="415"/>
      <c r="L30" s="791"/>
      <c r="M30" s="835" t="s">
        <v>487</v>
      </c>
      <c r="N30" s="862"/>
      <c r="O30" s="868"/>
      <c r="P30" s="862"/>
      <c r="Q30" s="867"/>
      <c r="R30" s="298"/>
      <c r="S30" s="862"/>
      <c r="T30" s="867"/>
    </row>
    <row r="31" spans="2:20" ht="12.75" customHeight="1">
      <c r="B31" s="791"/>
      <c r="C31" s="835" t="s">
        <v>490</v>
      </c>
      <c r="D31" s="862"/>
      <c r="E31" s="868"/>
      <c r="F31" s="862"/>
      <c r="G31" s="867"/>
      <c r="H31" s="867"/>
      <c r="I31" s="862"/>
      <c r="J31" s="867"/>
      <c r="K31" s="415"/>
      <c r="L31" s="791"/>
      <c r="M31" s="835" t="s">
        <v>490</v>
      </c>
      <c r="N31" s="862"/>
      <c r="O31" s="868"/>
      <c r="P31" s="862"/>
      <c r="Q31" s="867"/>
      <c r="R31" s="867"/>
      <c r="S31" s="862"/>
      <c r="T31" s="867"/>
    </row>
    <row r="32" spans="2:20" ht="12.75" customHeight="1">
      <c r="B32" s="791"/>
      <c r="C32" s="835" t="s">
        <v>494</v>
      </c>
      <c r="D32" s="862"/>
      <c r="E32" s="868"/>
      <c r="F32" s="862"/>
      <c r="G32" s="867"/>
      <c r="H32" s="867"/>
      <c r="I32" s="862"/>
      <c r="J32" s="867"/>
      <c r="K32" s="415"/>
      <c r="L32" s="791"/>
      <c r="M32" s="835" t="s">
        <v>494</v>
      </c>
      <c r="N32" s="862"/>
      <c r="O32" s="868"/>
      <c r="P32" s="862"/>
      <c r="Q32" s="867"/>
      <c r="R32" s="867"/>
      <c r="S32" s="862"/>
      <c r="T32" s="867"/>
    </row>
    <row r="33" spans="2:20" ht="12.75" customHeight="1">
      <c r="B33" s="791"/>
      <c r="C33" s="869" t="s">
        <v>645</v>
      </c>
      <c r="D33" s="870">
        <v>3362.0795830000002</v>
      </c>
      <c r="E33" s="871">
        <v>8.4000000000000005E-2</v>
      </c>
      <c r="F33" s="870">
        <v>84</v>
      </c>
      <c r="G33" s="872">
        <v>5.7850000000000001</v>
      </c>
      <c r="H33" s="873">
        <v>2.4422790000000001</v>
      </c>
      <c r="I33" s="870">
        <v>208.94752700000001</v>
      </c>
      <c r="J33" s="872">
        <v>6.2149999999999999</v>
      </c>
      <c r="K33" s="415"/>
      <c r="L33" s="791"/>
      <c r="M33" s="869" t="s">
        <v>645</v>
      </c>
      <c r="N33" s="870">
        <v>4383.1040000000003</v>
      </c>
      <c r="O33" s="871">
        <v>6.6100000000000006E-2</v>
      </c>
      <c r="P33" s="870">
        <f>98</f>
        <v>98</v>
      </c>
      <c r="Q33" s="872">
        <v>3.6923999999999997</v>
      </c>
      <c r="R33" s="873">
        <v>2.4783849999999998</v>
      </c>
      <c r="S33" s="870">
        <v>183.85300000000001</v>
      </c>
      <c r="T33" s="872">
        <v>4.1945000000000006</v>
      </c>
    </row>
    <row r="35" spans="2:20">
      <c r="G35" s="47" t="s">
        <v>613</v>
      </c>
      <c r="Q35" s="47" t="s">
        <v>613</v>
      </c>
    </row>
    <row r="36" spans="2:20" ht="15" customHeight="1">
      <c r="B36" s="35"/>
      <c r="C36" s="39"/>
      <c r="D36" s="63" t="s">
        <v>160</v>
      </c>
      <c r="E36" s="63" t="s">
        <v>161</v>
      </c>
      <c r="F36" s="63" t="s">
        <v>162</v>
      </c>
      <c r="G36" s="63" t="s">
        <v>163</v>
      </c>
      <c r="H36" s="63" t="s">
        <v>164</v>
      </c>
      <c r="I36" s="63" t="s">
        <v>231</v>
      </c>
      <c r="J36" s="593" t="s">
        <v>232</v>
      </c>
      <c r="L36" s="35"/>
      <c r="M36" s="39"/>
      <c r="N36" s="63" t="s">
        <v>160</v>
      </c>
      <c r="O36" s="63" t="s">
        <v>161</v>
      </c>
      <c r="P36" s="63" t="s">
        <v>162</v>
      </c>
      <c r="Q36" s="63" t="s">
        <v>163</v>
      </c>
      <c r="R36" s="63" t="s">
        <v>164</v>
      </c>
      <c r="S36" s="63" t="s">
        <v>231</v>
      </c>
      <c r="T36" s="593" t="s">
        <v>232</v>
      </c>
    </row>
    <row r="37" spans="2:20" ht="12.75" customHeight="1">
      <c r="B37" s="1291" t="s">
        <v>240</v>
      </c>
      <c r="C37" s="1265" t="s">
        <v>463</v>
      </c>
      <c r="D37" s="1293" t="s">
        <v>620</v>
      </c>
      <c r="E37" s="1287" t="s">
        <v>468</v>
      </c>
      <c r="F37" s="1287" t="s">
        <v>469</v>
      </c>
      <c r="G37" s="1287" t="s">
        <v>470</v>
      </c>
      <c r="H37" s="1287" t="s">
        <v>641</v>
      </c>
      <c r="I37" s="1287" t="s">
        <v>621</v>
      </c>
      <c r="J37" s="1289" t="s">
        <v>473</v>
      </c>
      <c r="L37" s="1291" t="s">
        <v>289</v>
      </c>
      <c r="M37" s="1265" t="s">
        <v>463</v>
      </c>
      <c r="N37" s="1293" t="s">
        <v>620</v>
      </c>
      <c r="O37" s="1287" t="s">
        <v>468</v>
      </c>
      <c r="P37" s="1287" t="s">
        <v>469</v>
      </c>
      <c r="Q37" s="1287" t="s">
        <v>470</v>
      </c>
      <c r="R37" s="1287" t="s">
        <v>641</v>
      </c>
      <c r="S37" s="1287" t="s">
        <v>621</v>
      </c>
      <c r="T37" s="1289" t="s">
        <v>473</v>
      </c>
    </row>
    <row r="38" spans="2:20" ht="12.75" customHeight="1">
      <c r="B38" s="1292"/>
      <c r="C38" s="1267"/>
      <c r="D38" s="1294"/>
      <c r="E38" s="1288"/>
      <c r="F38" s="1288"/>
      <c r="G38" s="1288"/>
      <c r="H38" s="1288"/>
      <c r="I38" s="1288"/>
      <c r="J38" s="1290"/>
      <c r="L38" s="1292"/>
      <c r="M38" s="1267"/>
      <c r="N38" s="1294"/>
      <c r="O38" s="1288"/>
      <c r="P38" s="1288"/>
      <c r="Q38" s="1288"/>
      <c r="R38" s="1288"/>
      <c r="S38" s="1288"/>
      <c r="T38" s="1290"/>
    </row>
    <row r="39" spans="2:20">
      <c r="B39" s="866" t="s">
        <v>646</v>
      </c>
      <c r="C39" s="835"/>
      <c r="D39" s="862"/>
      <c r="E39" s="862"/>
      <c r="F39" s="862"/>
      <c r="G39" s="862"/>
      <c r="H39" s="862"/>
      <c r="I39" s="862"/>
      <c r="J39" s="867"/>
      <c r="L39" s="866" t="s">
        <v>646</v>
      </c>
      <c r="M39" s="835"/>
      <c r="N39" s="862"/>
      <c r="O39" s="862"/>
      <c r="P39" s="862"/>
      <c r="Q39" s="862"/>
      <c r="R39" s="862"/>
      <c r="S39" s="862"/>
      <c r="T39" s="867"/>
    </row>
    <row r="40" spans="2:20">
      <c r="B40" s="791"/>
      <c r="C40" s="835" t="s">
        <v>478</v>
      </c>
      <c r="D40" s="862">
        <v>5.3341640000000003</v>
      </c>
      <c r="E40" s="868">
        <v>3.1E-2</v>
      </c>
      <c r="F40" s="862">
        <v>4</v>
      </c>
      <c r="G40" s="867">
        <v>0.24299999999999999</v>
      </c>
      <c r="H40" s="298">
        <v>2.5</v>
      </c>
      <c r="I40" s="862">
        <v>6.777E-3</v>
      </c>
      <c r="J40" s="867">
        <v>0.127</v>
      </c>
      <c r="K40" s="415"/>
      <c r="L40" s="791"/>
      <c r="M40" s="835" t="s">
        <v>478</v>
      </c>
      <c r="N40" s="862"/>
      <c r="O40" s="868"/>
      <c r="P40" s="862"/>
      <c r="Q40" s="867"/>
      <c r="R40" s="298"/>
      <c r="S40" s="862"/>
      <c r="T40" s="867"/>
    </row>
    <row r="41" spans="2:20">
      <c r="B41" s="791"/>
      <c r="C41" s="835" t="s">
        <v>481</v>
      </c>
      <c r="D41" s="862">
        <v>0.209226</v>
      </c>
      <c r="E41" s="868">
        <v>0.20899999999999999</v>
      </c>
      <c r="F41" s="862">
        <v>1</v>
      </c>
      <c r="G41" s="867"/>
      <c r="H41" s="867">
        <v>2.5</v>
      </c>
      <c r="I41" s="862"/>
      <c r="J41" s="867"/>
      <c r="K41" s="415"/>
      <c r="L41" s="791"/>
      <c r="M41" s="835" t="s">
        <v>481</v>
      </c>
      <c r="N41" s="862">
        <v>5.6269999999999998</v>
      </c>
      <c r="O41" s="868">
        <v>0.20899999999999999</v>
      </c>
      <c r="P41" s="862">
        <v>1</v>
      </c>
      <c r="Q41" s="867"/>
      <c r="R41" s="867">
        <v>2.0895600000000001</v>
      </c>
      <c r="S41" s="862"/>
      <c r="T41" s="867"/>
    </row>
    <row r="42" spans="2:20">
      <c r="B42" s="791"/>
      <c r="C42" s="835" t="s">
        <v>482</v>
      </c>
      <c r="D42" s="862"/>
      <c r="E42" s="868"/>
      <c r="F42" s="862"/>
      <c r="G42" s="867"/>
      <c r="H42" s="867"/>
      <c r="I42" s="862"/>
      <c r="J42" s="867"/>
      <c r="K42" s="415"/>
      <c r="L42" s="791"/>
      <c r="M42" s="835" t="s">
        <v>482</v>
      </c>
      <c r="N42" s="862">
        <v>1.218</v>
      </c>
      <c r="O42" s="868">
        <v>0.49</v>
      </c>
      <c r="P42" s="862">
        <v>1</v>
      </c>
      <c r="Q42" s="867"/>
      <c r="R42" s="867">
        <v>0.5</v>
      </c>
      <c r="S42" s="862"/>
      <c r="T42" s="867"/>
    </row>
    <row r="43" spans="2:20">
      <c r="B43" s="791"/>
      <c r="C43" s="835" t="s">
        <v>483</v>
      </c>
      <c r="D43" s="862"/>
      <c r="E43" s="868"/>
      <c r="F43" s="862"/>
      <c r="G43" s="867"/>
      <c r="H43" s="867"/>
      <c r="I43" s="862"/>
      <c r="J43" s="867"/>
      <c r="K43" s="415"/>
      <c r="L43" s="791"/>
      <c r="M43" s="835" t="s">
        <v>483</v>
      </c>
      <c r="N43" s="862">
        <v>0.34100000000000003</v>
      </c>
      <c r="O43" s="868">
        <v>0.55930000000000002</v>
      </c>
      <c r="P43" s="862">
        <v>1</v>
      </c>
      <c r="Q43" s="867">
        <v>45</v>
      </c>
      <c r="R43" s="867">
        <v>2.5</v>
      </c>
      <c r="S43" s="862">
        <v>0.159</v>
      </c>
      <c r="T43" s="867">
        <v>46.608899999999998</v>
      </c>
    </row>
    <row r="44" spans="2:20">
      <c r="B44" s="791"/>
      <c r="C44" s="835" t="s">
        <v>484</v>
      </c>
      <c r="D44" s="862">
        <v>28.678305999999999</v>
      </c>
      <c r="E44" s="868">
        <v>1.52</v>
      </c>
      <c r="F44" s="862">
        <v>54</v>
      </c>
      <c r="G44" s="867">
        <v>36.846000000000004</v>
      </c>
      <c r="H44" s="867">
        <v>2.1601509999999999</v>
      </c>
      <c r="I44" s="862">
        <v>17.230331</v>
      </c>
      <c r="J44" s="867">
        <v>60.080999999999996</v>
      </c>
      <c r="K44" s="415"/>
      <c r="L44" s="791"/>
      <c r="M44" s="835" t="s">
        <v>484</v>
      </c>
      <c r="N44" s="862">
        <v>37.249000000000002</v>
      </c>
      <c r="O44" s="868">
        <v>1.4508000000000001</v>
      </c>
      <c r="P44" s="862">
        <v>57</v>
      </c>
      <c r="Q44" s="867">
        <v>36.278399999999998</v>
      </c>
      <c r="R44" s="867">
        <v>2.128819</v>
      </c>
      <c r="S44" s="862">
        <v>21.359000000000002</v>
      </c>
      <c r="T44" s="867">
        <v>57.342700000000001</v>
      </c>
    </row>
    <row r="45" spans="2:20">
      <c r="B45" s="791"/>
      <c r="C45" s="835" t="s">
        <v>487</v>
      </c>
      <c r="D45" s="862"/>
      <c r="E45" s="868"/>
      <c r="F45" s="862"/>
      <c r="G45" s="867"/>
      <c r="H45" s="298"/>
      <c r="I45" s="862"/>
      <c r="J45" s="867"/>
      <c r="K45" s="415"/>
      <c r="L45" s="791"/>
      <c r="M45" s="835" t="s">
        <v>487</v>
      </c>
      <c r="N45" s="862"/>
      <c r="O45" s="868"/>
      <c r="P45" s="862"/>
      <c r="Q45" s="867"/>
      <c r="R45" s="298"/>
      <c r="S45" s="862"/>
      <c r="T45" s="867"/>
    </row>
    <row r="46" spans="2:20">
      <c r="B46" s="791"/>
      <c r="C46" s="835" t="s">
        <v>490</v>
      </c>
      <c r="D46" s="862"/>
      <c r="E46" s="868"/>
      <c r="F46" s="862"/>
      <c r="G46" s="867"/>
      <c r="H46" s="867"/>
      <c r="I46" s="862"/>
      <c r="J46" s="867"/>
      <c r="K46" s="415"/>
      <c r="L46" s="791"/>
      <c r="M46" s="835" t="s">
        <v>490</v>
      </c>
      <c r="N46" s="862"/>
      <c r="O46" s="868"/>
      <c r="P46" s="862"/>
      <c r="Q46" s="867"/>
      <c r="R46" s="867"/>
      <c r="S46" s="862"/>
      <c r="T46" s="867"/>
    </row>
    <row r="47" spans="2:20">
      <c r="B47" s="791"/>
      <c r="C47" s="835" t="s">
        <v>494</v>
      </c>
      <c r="D47" s="862"/>
      <c r="E47" s="868"/>
      <c r="F47" s="862"/>
      <c r="G47" s="867"/>
      <c r="H47" s="867"/>
      <c r="I47" s="862"/>
      <c r="J47" s="867"/>
      <c r="K47" s="415"/>
      <c r="L47" s="791"/>
      <c r="M47" s="835" t="s">
        <v>494</v>
      </c>
      <c r="N47" s="862"/>
      <c r="O47" s="868"/>
      <c r="P47" s="862"/>
      <c r="Q47" s="867"/>
      <c r="R47" s="867"/>
      <c r="S47" s="862"/>
      <c r="T47" s="867"/>
    </row>
    <row r="48" spans="2:20">
      <c r="B48" s="791"/>
      <c r="C48" s="869" t="s">
        <v>647</v>
      </c>
      <c r="D48" s="870">
        <v>34.221696000000001</v>
      </c>
      <c r="E48" s="871">
        <v>1.28</v>
      </c>
      <c r="F48" s="870">
        <v>59</v>
      </c>
      <c r="G48" s="872">
        <v>30.916</v>
      </c>
      <c r="H48" s="873">
        <v>2.215201</v>
      </c>
      <c r="I48" s="870">
        <v>17.237107999999999</v>
      </c>
      <c r="J48" s="872">
        <v>50.369</v>
      </c>
      <c r="K48" s="415"/>
      <c r="L48" s="791"/>
      <c r="M48" s="869" t="s">
        <v>647</v>
      </c>
      <c r="N48" s="870">
        <v>44.436</v>
      </c>
      <c r="O48" s="871">
        <v>1.2603</v>
      </c>
      <c r="P48" s="870">
        <v>60</v>
      </c>
      <c r="Q48" s="872">
        <v>30.756399999999999</v>
      </c>
      <c r="R48" s="873">
        <v>2.0820430000000001</v>
      </c>
      <c r="S48" s="870">
        <v>21.518999999999998</v>
      </c>
      <c r="T48" s="872">
        <v>48.426099999999998</v>
      </c>
    </row>
    <row r="51" spans="2:20" ht="15" customHeight="1">
      <c r="B51" s="35"/>
      <c r="C51" s="39"/>
      <c r="D51" s="63" t="s">
        <v>160</v>
      </c>
      <c r="E51" s="63" t="s">
        <v>161</v>
      </c>
      <c r="F51" s="63" t="s">
        <v>162</v>
      </c>
      <c r="G51" s="63" t="s">
        <v>163</v>
      </c>
      <c r="H51" s="63" t="s">
        <v>164</v>
      </c>
      <c r="I51" s="63" t="s">
        <v>231</v>
      </c>
      <c r="J51" s="593" t="s">
        <v>232</v>
      </c>
      <c r="L51" s="35"/>
      <c r="M51" s="39"/>
      <c r="N51" s="63" t="s">
        <v>160</v>
      </c>
      <c r="O51" s="63" t="s">
        <v>161</v>
      </c>
      <c r="P51" s="63" t="s">
        <v>162</v>
      </c>
      <c r="Q51" s="63" t="s">
        <v>163</v>
      </c>
      <c r="R51" s="63" t="s">
        <v>164</v>
      </c>
      <c r="S51" s="63" t="s">
        <v>231</v>
      </c>
      <c r="T51" s="593" t="s">
        <v>232</v>
      </c>
    </row>
    <row r="52" spans="2:20" ht="12.75" customHeight="1">
      <c r="B52" s="1291" t="s">
        <v>240</v>
      </c>
      <c r="C52" s="1265" t="s">
        <v>463</v>
      </c>
      <c r="D52" s="1293" t="s">
        <v>620</v>
      </c>
      <c r="E52" s="1287" t="s">
        <v>468</v>
      </c>
      <c r="F52" s="1287" t="s">
        <v>469</v>
      </c>
      <c r="G52" s="1287" t="s">
        <v>470</v>
      </c>
      <c r="H52" s="1287" t="s">
        <v>641</v>
      </c>
      <c r="I52" s="1287" t="s">
        <v>621</v>
      </c>
      <c r="J52" s="1289" t="s">
        <v>473</v>
      </c>
      <c r="L52" s="1291" t="s">
        <v>289</v>
      </c>
      <c r="M52" s="1265" t="s">
        <v>463</v>
      </c>
      <c r="N52" s="1293" t="s">
        <v>620</v>
      </c>
      <c r="O52" s="1287" t="s">
        <v>468</v>
      </c>
      <c r="P52" s="1287" t="s">
        <v>469</v>
      </c>
      <c r="Q52" s="1287" t="s">
        <v>470</v>
      </c>
      <c r="R52" s="1287" t="s">
        <v>641</v>
      </c>
      <c r="S52" s="1287" t="s">
        <v>621</v>
      </c>
      <c r="T52" s="1289" t="s">
        <v>473</v>
      </c>
    </row>
    <row r="53" spans="2:20" ht="12.75" customHeight="1">
      <c r="B53" s="1292"/>
      <c r="C53" s="1267"/>
      <c r="D53" s="1294"/>
      <c r="E53" s="1288"/>
      <c r="F53" s="1288"/>
      <c r="G53" s="1288"/>
      <c r="H53" s="1288"/>
      <c r="I53" s="1288"/>
      <c r="J53" s="1290"/>
      <c r="L53" s="1292"/>
      <c r="M53" s="1267"/>
      <c r="N53" s="1294"/>
      <c r="O53" s="1288"/>
      <c r="P53" s="1288"/>
      <c r="Q53" s="1288"/>
      <c r="R53" s="1288"/>
      <c r="S53" s="1288"/>
      <c r="T53" s="1290"/>
    </row>
    <row r="54" spans="2:20">
      <c r="B54" s="866" t="s">
        <v>648</v>
      </c>
      <c r="C54" s="835"/>
      <c r="D54" s="862"/>
      <c r="E54" s="862"/>
      <c r="F54" s="862"/>
      <c r="G54" s="862"/>
      <c r="H54" s="862"/>
      <c r="I54" s="862"/>
      <c r="J54" s="867"/>
      <c r="L54" s="866" t="s">
        <v>648</v>
      </c>
      <c r="M54" s="835"/>
      <c r="N54" s="862"/>
      <c r="O54" s="862"/>
      <c r="P54" s="862"/>
      <c r="Q54" s="862"/>
      <c r="R54" s="862"/>
      <c r="S54" s="862"/>
      <c r="T54" s="867"/>
    </row>
    <row r="55" spans="2:20">
      <c r="B55" s="791"/>
      <c r="C55" s="835" t="s">
        <v>478</v>
      </c>
      <c r="D55" s="862">
        <v>3046.9507870000002</v>
      </c>
      <c r="E55" s="868">
        <v>4.5999999999999999E-2</v>
      </c>
      <c r="F55" s="862">
        <v>46</v>
      </c>
      <c r="G55" s="867">
        <v>45</v>
      </c>
      <c r="H55" s="298">
        <v>2.5</v>
      </c>
      <c r="I55" s="862">
        <v>582.72008300000005</v>
      </c>
      <c r="J55" s="867">
        <v>19.125</v>
      </c>
      <c r="K55" s="415"/>
      <c r="L55" s="791"/>
      <c r="M55" s="835" t="s">
        <v>478</v>
      </c>
      <c r="N55" s="862">
        <v>3335.4409999999998</v>
      </c>
      <c r="O55" s="868">
        <v>4.8099999999999997E-2</v>
      </c>
      <c r="P55" s="862">
        <v>48</v>
      </c>
      <c r="Q55" s="867">
        <v>44.9529</v>
      </c>
      <c r="R55" s="298">
        <v>2.5</v>
      </c>
      <c r="S55" s="862">
        <v>652.10900000000004</v>
      </c>
      <c r="T55" s="867">
        <v>19.550899999999999</v>
      </c>
    </row>
    <row r="56" spans="2:20">
      <c r="B56" s="791"/>
      <c r="C56" s="835" t="s">
        <v>481</v>
      </c>
      <c r="D56" s="862">
        <v>624.44616499999995</v>
      </c>
      <c r="E56" s="868">
        <v>0.16800000000000001</v>
      </c>
      <c r="F56" s="862">
        <v>46</v>
      </c>
      <c r="G56" s="867">
        <v>45</v>
      </c>
      <c r="H56" s="867">
        <v>2.5</v>
      </c>
      <c r="I56" s="862">
        <v>275.11169000000001</v>
      </c>
      <c r="J56" s="867">
        <v>44.057000000000002</v>
      </c>
      <c r="K56" s="415"/>
      <c r="L56" s="791"/>
      <c r="M56" s="835" t="s">
        <v>481</v>
      </c>
      <c r="N56" s="862">
        <v>1005.809</v>
      </c>
      <c r="O56" s="868">
        <v>0.1638</v>
      </c>
      <c r="P56" s="862">
        <v>46</v>
      </c>
      <c r="Q56" s="867">
        <v>45</v>
      </c>
      <c r="R56" s="867">
        <v>2.5</v>
      </c>
      <c r="S56" s="862">
        <v>429.30799999999999</v>
      </c>
      <c r="T56" s="867">
        <v>42.6828</v>
      </c>
    </row>
    <row r="57" spans="2:20">
      <c r="B57" s="791"/>
      <c r="C57" s="835" t="s">
        <v>482</v>
      </c>
      <c r="D57" s="862">
        <v>54.185958999999997</v>
      </c>
      <c r="E57" s="868">
        <v>0.36099999999999999</v>
      </c>
      <c r="F57" s="862">
        <v>29</v>
      </c>
      <c r="G57" s="867">
        <v>45</v>
      </c>
      <c r="H57" s="867">
        <v>2.5</v>
      </c>
      <c r="I57" s="862">
        <v>35.426949</v>
      </c>
      <c r="J57" s="867">
        <v>65.38000000000001</v>
      </c>
      <c r="K57" s="415"/>
      <c r="L57" s="791"/>
      <c r="M57" s="835" t="s">
        <v>482</v>
      </c>
      <c r="N57" s="862">
        <v>91.326999999999998</v>
      </c>
      <c r="O57" s="868">
        <v>0.34339999999999998</v>
      </c>
      <c r="P57" s="862">
        <v>31</v>
      </c>
      <c r="Q57" s="867">
        <v>45</v>
      </c>
      <c r="R57" s="867">
        <v>2.5</v>
      </c>
      <c r="S57" s="862">
        <v>64.231999999999999</v>
      </c>
      <c r="T57" s="867">
        <v>70.331600000000009</v>
      </c>
    </row>
    <row r="58" spans="2:20">
      <c r="B58" s="791"/>
      <c r="C58" s="835" t="s">
        <v>483</v>
      </c>
      <c r="D58" s="862">
        <v>29.701885000000001</v>
      </c>
      <c r="E58" s="868">
        <v>0.59799999999999998</v>
      </c>
      <c r="F58" s="862">
        <v>12</v>
      </c>
      <c r="G58" s="867">
        <v>45</v>
      </c>
      <c r="H58" s="867">
        <v>2.5</v>
      </c>
      <c r="I58" s="862">
        <v>23.516449999999999</v>
      </c>
      <c r="J58" s="867">
        <v>79.174999999999997</v>
      </c>
      <c r="K58" s="415"/>
      <c r="L58" s="791"/>
      <c r="M58" s="835" t="s">
        <v>483</v>
      </c>
      <c r="N58" s="862">
        <v>37.344000000000001</v>
      </c>
      <c r="O58" s="868">
        <v>0.59870000000000001</v>
      </c>
      <c r="P58" s="862">
        <v>12</v>
      </c>
      <c r="Q58" s="867">
        <v>45</v>
      </c>
      <c r="R58" s="867">
        <v>2.5</v>
      </c>
      <c r="S58" s="862">
        <v>29.358000000000001</v>
      </c>
      <c r="T58" s="867">
        <v>78.616200000000006</v>
      </c>
    </row>
    <row r="59" spans="2:20">
      <c r="B59" s="791"/>
      <c r="C59" s="835" t="s">
        <v>484</v>
      </c>
      <c r="D59" s="862">
        <v>76.930403999999996</v>
      </c>
      <c r="E59" s="868">
        <v>1.353</v>
      </c>
      <c r="F59" s="862">
        <v>35</v>
      </c>
      <c r="G59" s="867">
        <v>45</v>
      </c>
      <c r="H59" s="867">
        <v>2.5</v>
      </c>
      <c r="I59" s="862">
        <v>81.044087000000005</v>
      </c>
      <c r="J59" s="867">
        <v>105.34699999999999</v>
      </c>
      <c r="K59" s="415"/>
      <c r="L59" s="791"/>
      <c r="M59" s="835" t="s">
        <v>484</v>
      </c>
      <c r="N59" s="862">
        <v>87.65</v>
      </c>
      <c r="O59" s="868">
        <v>1.1860000000000002</v>
      </c>
      <c r="P59" s="862">
        <v>40</v>
      </c>
      <c r="Q59" s="867">
        <v>45</v>
      </c>
      <c r="R59" s="867">
        <v>2.5</v>
      </c>
      <c r="S59" s="862">
        <v>87.926000000000002</v>
      </c>
      <c r="T59" s="867">
        <v>100.3147</v>
      </c>
    </row>
    <row r="60" spans="2:20">
      <c r="B60" s="791"/>
      <c r="C60" s="835" t="s">
        <v>487</v>
      </c>
      <c r="D60" s="862">
        <v>2.672596</v>
      </c>
      <c r="E60" s="868">
        <v>7.7410000000000005</v>
      </c>
      <c r="F60" s="862">
        <v>3</v>
      </c>
      <c r="G60" s="867">
        <v>45</v>
      </c>
      <c r="H60" s="298">
        <v>2.5</v>
      </c>
      <c r="I60" s="862">
        <v>4.9587180000000002</v>
      </c>
      <c r="J60" s="867">
        <v>185.53900000000002</v>
      </c>
      <c r="K60" s="415"/>
      <c r="L60" s="791"/>
      <c r="M60" s="835" t="s">
        <v>487</v>
      </c>
      <c r="N60" s="862">
        <v>1.0740000000000001</v>
      </c>
      <c r="O60" s="868">
        <v>3.2598000000000003</v>
      </c>
      <c r="P60" s="862">
        <v>2</v>
      </c>
      <c r="Q60" s="867">
        <v>45</v>
      </c>
      <c r="R60" s="298">
        <v>2.5</v>
      </c>
      <c r="S60" s="862">
        <v>1.3340000000000001</v>
      </c>
      <c r="T60" s="867">
        <v>124.19739999999999</v>
      </c>
    </row>
    <row r="61" spans="2:20">
      <c r="B61" s="791"/>
      <c r="C61" s="835" t="s">
        <v>490</v>
      </c>
      <c r="D61" s="862"/>
      <c r="E61" s="868"/>
      <c r="F61" s="862"/>
      <c r="G61" s="867"/>
      <c r="H61" s="867"/>
      <c r="I61" s="862"/>
      <c r="J61" s="867"/>
      <c r="K61" s="415"/>
      <c r="L61" s="791"/>
      <c r="M61" s="835" t="s">
        <v>490</v>
      </c>
      <c r="N61" s="862"/>
      <c r="O61" s="868"/>
      <c r="P61" s="862"/>
      <c r="Q61" s="867"/>
      <c r="R61" s="867"/>
      <c r="S61" s="862"/>
      <c r="T61" s="867"/>
    </row>
    <row r="62" spans="2:20">
      <c r="B62" s="791"/>
      <c r="C62" s="835" t="s">
        <v>494</v>
      </c>
      <c r="D62" s="862"/>
      <c r="E62" s="868"/>
      <c r="F62" s="862"/>
      <c r="G62" s="867"/>
      <c r="H62" s="867"/>
      <c r="I62" s="862"/>
      <c r="J62" s="867"/>
      <c r="K62" s="415"/>
      <c r="L62" s="791"/>
      <c r="M62" s="835" t="s">
        <v>494</v>
      </c>
      <c r="N62" s="862"/>
      <c r="O62" s="868"/>
      <c r="P62" s="862"/>
      <c r="Q62" s="867"/>
      <c r="R62" s="867"/>
      <c r="S62" s="862"/>
      <c r="T62" s="867"/>
    </row>
    <row r="63" spans="2:20">
      <c r="B63" s="791"/>
      <c r="C63" s="869" t="s">
        <v>647</v>
      </c>
      <c r="D63" s="870">
        <v>3834.887796</v>
      </c>
      <c r="E63" s="871">
        <v>0.106</v>
      </c>
      <c r="F63" s="870">
        <v>171</v>
      </c>
      <c r="G63" s="872">
        <v>45</v>
      </c>
      <c r="H63" s="873">
        <v>2.5</v>
      </c>
      <c r="I63" s="870">
        <v>1002.777976</v>
      </c>
      <c r="J63" s="872">
        <v>26.149000000000001</v>
      </c>
      <c r="K63" s="415"/>
      <c r="L63" s="791"/>
      <c r="M63" s="869" t="s">
        <v>647</v>
      </c>
      <c r="N63" s="870">
        <v>4558.6450000000004</v>
      </c>
      <c r="O63" s="871">
        <v>0.1067</v>
      </c>
      <c r="P63" s="870">
        <v>179</v>
      </c>
      <c r="Q63" s="872">
        <v>44.965600000000002</v>
      </c>
      <c r="R63" s="873">
        <v>2.5</v>
      </c>
      <c r="S63" s="870">
        <v>1264.2660000000001</v>
      </c>
      <c r="T63" s="872">
        <v>27.7333</v>
      </c>
    </row>
    <row r="66" spans="2:20" ht="15" customHeight="1">
      <c r="B66" s="35"/>
      <c r="C66" s="39"/>
      <c r="D66" s="63" t="s">
        <v>160</v>
      </c>
      <c r="E66" s="63" t="s">
        <v>161</v>
      </c>
      <c r="F66" s="63" t="s">
        <v>162</v>
      </c>
      <c r="G66" s="63" t="s">
        <v>163</v>
      </c>
      <c r="H66" s="63" t="s">
        <v>164</v>
      </c>
      <c r="I66" s="63" t="s">
        <v>231</v>
      </c>
      <c r="J66" s="593" t="s">
        <v>232</v>
      </c>
      <c r="L66" s="35"/>
      <c r="M66" s="39"/>
      <c r="N66" s="63" t="s">
        <v>160</v>
      </c>
      <c r="O66" s="63" t="s">
        <v>161</v>
      </c>
      <c r="P66" s="63" t="s">
        <v>162</v>
      </c>
      <c r="Q66" s="63" t="s">
        <v>163</v>
      </c>
      <c r="R66" s="63" t="s">
        <v>164</v>
      </c>
      <c r="S66" s="63" t="s">
        <v>231</v>
      </c>
      <c r="T66" s="593" t="s">
        <v>232</v>
      </c>
    </row>
    <row r="67" spans="2:20" ht="12.75" customHeight="1">
      <c r="B67" s="1291" t="s">
        <v>240</v>
      </c>
      <c r="C67" s="1265" t="s">
        <v>463</v>
      </c>
      <c r="D67" s="1293" t="s">
        <v>620</v>
      </c>
      <c r="E67" s="1287" t="s">
        <v>468</v>
      </c>
      <c r="F67" s="1287" t="s">
        <v>469</v>
      </c>
      <c r="G67" s="1287" t="s">
        <v>470</v>
      </c>
      <c r="H67" s="1287" t="s">
        <v>641</v>
      </c>
      <c r="I67" s="1287" t="s">
        <v>621</v>
      </c>
      <c r="J67" s="1289" t="s">
        <v>473</v>
      </c>
      <c r="L67" s="1291" t="s">
        <v>289</v>
      </c>
      <c r="M67" s="1265" t="s">
        <v>463</v>
      </c>
      <c r="N67" s="1293" t="s">
        <v>620</v>
      </c>
      <c r="O67" s="1287" t="s">
        <v>468</v>
      </c>
      <c r="P67" s="1287" t="s">
        <v>469</v>
      </c>
      <c r="Q67" s="1287" t="s">
        <v>470</v>
      </c>
      <c r="R67" s="1287" t="s">
        <v>641</v>
      </c>
      <c r="S67" s="1287" t="s">
        <v>621</v>
      </c>
      <c r="T67" s="1289" t="s">
        <v>473</v>
      </c>
    </row>
    <row r="68" spans="2:20" ht="12.75" customHeight="1">
      <c r="B68" s="1292"/>
      <c r="C68" s="1267"/>
      <c r="D68" s="1294"/>
      <c r="E68" s="1288"/>
      <c r="F68" s="1288"/>
      <c r="G68" s="1288"/>
      <c r="H68" s="1288"/>
      <c r="I68" s="1288"/>
      <c r="J68" s="1290"/>
      <c r="L68" s="1292"/>
      <c r="M68" s="1267"/>
      <c r="N68" s="1294"/>
      <c r="O68" s="1288"/>
      <c r="P68" s="1288"/>
      <c r="Q68" s="1288"/>
      <c r="R68" s="1288"/>
      <c r="S68" s="1288"/>
      <c r="T68" s="1290"/>
    </row>
    <row r="69" spans="2:20">
      <c r="B69" s="866" t="s">
        <v>649</v>
      </c>
      <c r="C69" s="835"/>
      <c r="D69" s="862"/>
      <c r="E69" s="862"/>
      <c r="F69" s="862"/>
      <c r="G69" s="862"/>
      <c r="H69" s="862"/>
      <c r="I69" s="862"/>
      <c r="J69" s="867"/>
      <c r="L69" s="866" t="s">
        <v>649</v>
      </c>
      <c r="M69" s="835"/>
      <c r="N69" s="862"/>
      <c r="O69" s="862"/>
      <c r="P69" s="862"/>
      <c r="Q69" s="862"/>
      <c r="R69" s="862"/>
      <c r="S69" s="862"/>
      <c r="T69" s="867"/>
    </row>
    <row r="70" spans="2:20">
      <c r="B70" s="791"/>
      <c r="C70" s="835" t="s">
        <v>478</v>
      </c>
      <c r="D70" s="862"/>
      <c r="E70" s="868"/>
      <c r="F70" s="862"/>
      <c r="G70" s="867"/>
      <c r="H70" s="298"/>
      <c r="I70" s="862"/>
      <c r="J70" s="867"/>
      <c r="K70" s="415"/>
      <c r="L70" s="791"/>
      <c r="M70" s="835" t="s">
        <v>478</v>
      </c>
      <c r="N70" s="862"/>
      <c r="O70" s="868"/>
      <c r="P70" s="862"/>
      <c r="Q70" s="867"/>
      <c r="R70" s="298"/>
      <c r="S70" s="862"/>
      <c r="T70" s="867"/>
    </row>
    <row r="71" spans="2:20">
      <c r="B71" s="791"/>
      <c r="C71" s="835" t="s">
        <v>481</v>
      </c>
      <c r="D71" s="862">
        <v>1.642104</v>
      </c>
      <c r="E71" s="868">
        <v>0.15</v>
      </c>
      <c r="F71" s="862">
        <v>1</v>
      </c>
      <c r="G71" s="867">
        <v>45</v>
      </c>
      <c r="H71" s="867">
        <v>2.5</v>
      </c>
      <c r="I71" s="862">
        <v>0.65140600000000004</v>
      </c>
      <c r="J71" s="867">
        <v>39.668999999999997</v>
      </c>
      <c r="K71" s="415"/>
      <c r="L71" s="791"/>
      <c r="M71" s="835" t="s">
        <v>481</v>
      </c>
      <c r="N71" s="862">
        <v>6.7149999999999999</v>
      </c>
      <c r="O71" s="868">
        <v>0.15</v>
      </c>
      <c r="P71" s="862">
        <v>1</v>
      </c>
      <c r="Q71" s="867">
        <v>45</v>
      </c>
      <c r="R71" s="867">
        <v>2.5</v>
      </c>
      <c r="S71" s="862">
        <v>2.0960000000000001</v>
      </c>
      <c r="T71" s="867">
        <v>31.2212</v>
      </c>
    </row>
    <row r="72" spans="2:20">
      <c r="B72" s="791"/>
      <c r="C72" s="835" t="s">
        <v>482</v>
      </c>
      <c r="D72" s="862">
        <v>1.062E-3</v>
      </c>
      <c r="E72" s="868">
        <v>0.43</v>
      </c>
      <c r="F72" s="862">
        <v>1</v>
      </c>
      <c r="G72" s="867">
        <v>45</v>
      </c>
      <c r="H72" s="867">
        <v>2.5</v>
      </c>
      <c r="I72" s="862">
        <v>7.3099999999999999E-4</v>
      </c>
      <c r="J72" s="867">
        <v>68.811000000000007</v>
      </c>
      <c r="K72" s="415"/>
      <c r="L72" s="791"/>
      <c r="M72" s="835" t="s">
        <v>482</v>
      </c>
      <c r="N72" s="862">
        <v>0.32500000000000001</v>
      </c>
      <c r="O72" s="868">
        <v>0.43</v>
      </c>
      <c r="P72" s="862">
        <v>2</v>
      </c>
      <c r="Q72" s="867">
        <v>45</v>
      </c>
      <c r="R72" s="867">
        <v>2.5</v>
      </c>
      <c r="S72" s="862">
        <v>0.224</v>
      </c>
      <c r="T72" s="867">
        <v>68.810599999999994</v>
      </c>
    </row>
    <row r="73" spans="2:20" ht="12.75" customHeight="1">
      <c r="B73" s="791"/>
      <c r="C73" s="835" t="s">
        <v>483</v>
      </c>
      <c r="D73" s="862">
        <v>8.8048230000000007</v>
      </c>
      <c r="E73" s="868">
        <v>0.53699999999999992</v>
      </c>
      <c r="F73" s="862">
        <v>1</v>
      </c>
      <c r="G73" s="867"/>
      <c r="H73" s="867">
        <v>2.5</v>
      </c>
      <c r="I73" s="862"/>
      <c r="J73" s="867"/>
      <c r="K73" s="415"/>
      <c r="L73" s="791"/>
      <c r="M73" s="835" t="s">
        <v>483</v>
      </c>
      <c r="N73" s="862">
        <v>14.659000000000001</v>
      </c>
      <c r="O73" s="868">
        <v>0.53680000000000005</v>
      </c>
      <c r="P73" s="862">
        <v>2</v>
      </c>
      <c r="Q73" s="867"/>
      <c r="R73" s="867">
        <v>2.5</v>
      </c>
      <c r="S73" s="862"/>
      <c r="T73" s="867"/>
    </row>
    <row r="74" spans="2:20">
      <c r="B74" s="791"/>
      <c r="C74" s="835" t="s">
        <v>484</v>
      </c>
      <c r="D74" s="862"/>
      <c r="E74" s="868"/>
      <c r="F74" s="862"/>
      <c r="G74" s="867"/>
      <c r="H74" s="867"/>
      <c r="I74" s="862"/>
      <c r="J74" s="867"/>
      <c r="K74" s="415"/>
      <c r="L74" s="791"/>
      <c r="M74" s="835" t="s">
        <v>484</v>
      </c>
      <c r="N74" s="862"/>
      <c r="O74" s="868"/>
      <c r="P74" s="862"/>
      <c r="Q74" s="867"/>
      <c r="R74" s="867"/>
      <c r="S74" s="862"/>
      <c r="T74" s="867"/>
    </row>
    <row r="75" spans="2:20">
      <c r="B75" s="791"/>
      <c r="C75" s="835" t="s">
        <v>487</v>
      </c>
      <c r="D75" s="862"/>
      <c r="E75" s="868"/>
      <c r="F75" s="862"/>
      <c r="G75" s="867"/>
      <c r="H75" s="298"/>
      <c r="I75" s="862"/>
      <c r="J75" s="867"/>
      <c r="K75" s="415"/>
      <c r="L75" s="791"/>
      <c r="M75" s="835" t="s">
        <v>487</v>
      </c>
      <c r="N75" s="862"/>
      <c r="O75" s="868"/>
      <c r="P75" s="862"/>
      <c r="Q75" s="867"/>
      <c r="R75" s="298"/>
      <c r="S75" s="862"/>
      <c r="T75" s="867"/>
    </row>
    <row r="76" spans="2:20">
      <c r="B76" s="791"/>
      <c r="C76" s="835" t="s">
        <v>490</v>
      </c>
      <c r="D76" s="862"/>
      <c r="E76" s="868"/>
      <c r="F76" s="862"/>
      <c r="G76" s="867"/>
      <c r="H76" s="867"/>
      <c r="I76" s="862"/>
      <c r="J76" s="867"/>
      <c r="K76" s="415"/>
      <c r="L76" s="791"/>
      <c r="M76" s="835" t="s">
        <v>490</v>
      </c>
      <c r="N76" s="862">
        <v>2.641</v>
      </c>
      <c r="O76" s="868">
        <v>25</v>
      </c>
      <c r="P76" s="862">
        <v>1</v>
      </c>
      <c r="Q76" s="867">
        <v>45</v>
      </c>
      <c r="R76" s="867">
        <v>2.5</v>
      </c>
      <c r="S76" s="862">
        <v>6.9039999999999999</v>
      </c>
      <c r="T76" s="867">
        <v>261.39909999999998</v>
      </c>
    </row>
    <row r="77" spans="2:20" s="9" customFormat="1">
      <c r="B77" s="790"/>
      <c r="C77" s="874" t="s">
        <v>494</v>
      </c>
      <c r="D77" s="861">
        <v>1.2519530000000001</v>
      </c>
      <c r="E77" s="875">
        <v>100</v>
      </c>
      <c r="F77" s="861">
        <v>1</v>
      </c>
      <c r="G77" s="876">
        <v>45</v>
      </c>
      <c r="H77" s="876">
        <v>2.5</v>
      </c>
      <c r="I77" s="861">
        <v>0</v>
      </c>
      <c r="J77" s="876">
        <v>0</v>
      </c>
      <c r="K77" s="759"/>
      <c r="L77" s="790"/>
      <c r="M77" s="874" t="s">
        <v>494</v>
      </c>
      <c r="N77" s="861"/>
      <c r="O77" s="875"/>
      <c r="P77" s="861"/>
      <c r="Q77" s="876"/>
      <c r="R77" s="876"/>
      <c r="S77" s="861"/>
      <c r="T77" s="876"/>
    </row>
    <row r="78" spans="2:20">
      <c r="B78" s="791"/>
      <c r="C78" s="869" t="s">
        <v>650</v>
      </c>
      <c r="D78" s="870">
        <v>11.699941000000001</v>
      </c>
      <c r="E78" s="871">
        <v>11.125999999999999</v>
      </c>
      <c r="F78" s="870">
        <v>4</v>
      </c>
      <c r="G78" s="872">
        <v>11.135</v>
      </c>
      <c r="H78" s="873">
        <v>2.5</v>
      </c>
      <c r="I78" s="870">
        <v>0.65213699999999997</v>
      </c>
      <c r="J78" s="872">
        <v>5.5739999999999998</v>
      </c>
      <c r="K78" s="415"/>
      <c r="L78" s="791"/>
      <c r="M78" s="869" t="s">
        <v>650</v>
      </c>
      <c r="N78" s="870">
        <v>24.34</v>
      </c>
      <c r="O78" s="871">
        <v>3.0830000000000002</v>
      </c>
      <c r="P78" s="870">
        <v>6</v>
      </c>
      <c r="Q78" s="872">
        <v>17.8979</v>
      </c>
      <c r="R78" s="873">
        <v>2.5</v>
      </c>
      <c r="S78" s="870">
        <v>9.2240000000000002</v>
      </c>
      <c r="T78" s="872">
        <v>37.894800000000004</v>
      </c>
    </row>
    <row r="81" spans="2:20" ht="15" customHeight="1">
      <c r="B81" s="35"/>
      <c r="C81" s="39"/>
      <c r="D81" s="63" t="s">
        <v>160</v>
      </c>
      <c r="E81" s="63" t="s">
        <v>161</v>
      </c>
      <c r="F81" s="63" t="s">
        <v>162</v>
      </c>
      <c r="G81" s="63" t="s">
        <v>163</v>
      </c>
      <c r="H81" s="63" t="s">
        <v>164</v>
      </c>
      <c r="I81" s="63" t="s">
        <v>231</v>
      </c>
      <c r="J81" s="593" t="s">
        <v>232</v>
      </c>
      <c r="L81" s="35"/>
      <c r="M81" s="39"/>
      <c r="N81" s="63" t="s">
        <v>160</v>
      </c>
      <c r="O81" s="63" t="s">
        <v>161</v>
      </c>
      <c r="P81" s="63" t="s">
        <v>162</v>
      </c>
      <c r="Q81" s="63" t="s">
        <v>163</v>
      </c>
      <c r="R81" s="63" t="s">
        <v>164</v>
      </c>
      <c r="S81" s="63" t="s">
        <v>231</v>
      </c>
      <c r="T81" s="593" t="s">
        <v>232</v>
      </c>
    </row>
    <row r="82" spans="2:20" ht="12.75" customHeight="1">
      <c r="B82" s="1291" t="s">
        <v>240</v>
      </c>
      <c r="C82" s="1265" t="s">
        <v>463</v>
      </c>
      <c r="D82" s="1293" t="s">
        <v>620</v>
      </c>
      <c r="E82" s="1287" t="s">
        <v>468</v>
      </c>
      <c r="F82" s="1287" t="s">
        <v>469</v>
      </c>
      <c r="G82" s="1287" t="s">
        <v>470</v>
      </c>
      <c r="H82" s="1287" t="s">
        <v>641</v>
      </c>
      <c r="I82" s="1287" t="s">
        <v>621</v>
      </c>
      <c r="J82" s="1289" t="s">
        <v>473</v>
      </c>
      <c r="L82" s="1291" t="s">
        <v>289</v>
      </c>
      <c r="M82" s="1265" t="s">
        <v>463</v>
      </c>
      <c r="N82" s="1293" t="s">
        <v>620</v>
      </c>
      <c r="O82" s="1287" t="s">
        <v>468</v>
      </c>
      <c r="P82" s="1287" t="s">
        <v>469</v>
      </c>
      <c r="Q82" s="1287" t="s">
        <v>470</v>
      </c>
      <c r="R82" s="1287" t="s">
        <v>641</v>
      </c>
      <c r="S82" s="1287" t="s">
        <v>621</v>
      </c>
      <c r="T82" s="1289" t="s">
        <v>473</v>
      </c>
    </row>
    <row r="83" spans="2:20" ht="12.75" customHeight="1">
      <c r="B83" s="1292"/>
      <c r="C83" s="1267"/>
      <c r="D83" s="1294"/>
      <c r="E83" s="1288"/>
      <c r="F83" s="1288"/>
      <c r="G83" s="1288"/>
      <c r="H83" s="1288"/>
      <c r="I83" s="1288"/>
      <c r="J83" s="1290"/>
      <c r="L83" s="1292"/>
      <c r="M83" s="1267"/>
      <c r="N83" s="1294"/>
      <c r="O83" s="1288"/>
      <c r="P83" s="1288"/>
      <c r="Q83" s="1288"/>
      <c r="R83" s="1288"/>
      <c r="S83" s="1288"/>
      <c r="T83" s="1290"/>
    </row>
    <row r="84" spans="2:20" ht="12.75" customHeight="1">
      <c r="B84" s="866" t="s">
        <v>651</v>
      </c>
      <c r="C84" s="835"/>
      <c r="D84" s="862"/>
      <c r="E84" s="862"/>
      <c r="F84" s="862"/>
      <c r="G84" s="862"/>
      <c r="H84" s="862"/>
      <c r="I84" s="862"/>
      <c r="J84" s="867"/>
      <c r="L84" s="866" t="s">
        <v>651</v>
      </c>
      <c r="M84" s="835"/>
      <c r="N84" s="862"/>
      <c r="O84" s="862"/>
      <c r="P84" s="862"/>
      <c r="Q84" s="862"/>
      <c r="R84" s="862"/>
      <c r="S84" s="862"/>
      <c r="T84" s="867"/>
    </row>
    <row r="85" spans="2:20" ht="12.75" customHeight="1">
      <c r="B85" s="791"/>
      <c r="C85" s="835" t="s">
        <v>478</v>
      </c>
      <c r="D85" s="862">
        <v>72929.127540999994</v>
      </c>
      <c r="E85" s="868">
        <v>4.1000000000000002E-2</v>
      </c>
      <c r="F85" s="862">
        <v>1074</v>
      </c>
      <c r="G85" s="867">
        <v>39.670999999999999</v>
      </c>
      <c r="H85" s="298">
        <v>1.2339009999999999</v>
      </c>
      <c r="I85" s="862">
        <v>8556.7884150000009</v>
      </c>
      <c r="J85" s="867">
        <v>11.733000000000001</v>
      </c>
      <c r="K85" s="415"/>
      <c r="L85" s="791"/>
      <c r="M85" s="835" t="s">
        <v>478</v>
      </c>
      <c r="N85" s="862">
        <v>77152.33</v>
      </c>
      <c r="O85" s="868">
        <v>4.5199999999999997E-2</v>
      </c>
      <c r="P85" s="862">
        <v>1124</v>
      </c>
      <c r="Q85" s="867">
        <v>39.256799999999998</v>
      </c>
      <c r="R85" s="298">
        <v>1.173508</v>
      </c>
      <c r="S85" s="862">
        <v>9148.3469999999998</v>
      </c>
      <c r="T85" s="867">
        <v>11.8575</v>
      </c>
    </row>
    <row r="86" spans="2:20" ht="12.75" customHeight="1">
      <c r="B86" s="791"/>
      <c r="C86" s="835" t="s">
        <v>481</v>
      </c>
      <c r="D86" s="862">
        <v>2864.569661</v>
      </c>
      <c r="E86" s="868">
        <v>0.20200000000000001</v>
      </c>
      <c r="F86" s="862">
        <v>108</v>
      </c>
      <c r="G86" s="867">
        <v>39.112000000000002</v>
      </c>
      <c r="H86" s="867">
        <v>0.79382900000000001</v>
      </c>
      <c r="I86" s="862">
        <v>845.81832099999997</v>
      </c>
      <c r="J86" s="867">
        <v>29.526999999999997</v>
      </c>
      <c r="K86" s="415"/>
      <c r="L86" s="791"/>
      <c r="M86" s="835" t="s">
        <v>481</v>
      </c>
      <c r="N86" s="862">
        <v>2510.6509999999998</v>
      </c>
      <c r="O86" s="868">
        <v>0.2117</v>
      </c>
      <c r="P86" s="862">
        <v>103</v>
      </c>
      <c r="Q86" s="867">
        <v>39.497700000000002</v>
      </c>
      <c r="R86" s="867">
        <v>0.63455700000000004</v>
      </c>
      <c r="S86" s="862">
        <v>687.22500000000002</v>
      </c>
      <c r="T86" s="867">
        <v>27.372299999999999</v>
      </c>
    </row>
    <row r="87" spans="2:20" ht="12.75" customHeight="1">
      <c r="B87" s="791"/>
      <c r="C87" s="835" t="s">
        <v>482</v>
      </c>
      <c r="D87" s="862">
        <v>4923.8982720000004</v>
      </c>
      <c r="E87" s="868">
        <v>0.37</v>
      </c>
      <c r="F87" s="862">
        <v>208</v>
      </c>
      <c r="G87" s="867">
        <v>40.914999999999999</v>
      </c>
      <c r="H87" s="867">
        <v>0.32516499999999998</v>
      </c>
      <c r="I87" s="862">
        <v>1829.3751589999999</v>
      </c>
      <c r="J87" s="867">
        <v>37.153000000000006</v>
      </c>
      <c r="K87" s="415"/>
      <c r="L87" s="791"/>
      <c r="M87" s="835" t="s">
        <v>482</v>
      </c>
      <c r="N87" s="862">
        <v>4579.51</v>
      </c>
      <c r="O87" s="868">
        <v>0.3669</v>
      </c>
      <c r="P87" s="862">
        <v>212</v>
      </c>
      <c r="Q87" s="867">
        <v>40.208100000000002</v>
      </c>
      <c r="R87" s="867">
        <v>0.42715900000000001</v>
      </c>
      <c r="S87" s="862">
        <v>1711.999</v>
      </c>
      <c r="T87" s="867">
        <v>37.383899999999997</v>
      </c>
    </row>
    <row r="88" spans="2:20" ht="12.75" customHeight="1">
      <c r="B88" s="791"/>
      <c r="C88" s="835" t="s">
        <v>483</v>
      </c>
      <c r="D88" s="862">
        <v>16.85275</v>
      </c>
      <c r="E88" s="868">
        <v>0.65</v>
      </c>
      <c r="F88" s="862">
        <v>2</v>
      </c>
      <c r="G88" s="867">
        <v>42.442999999999998</v>
      </c>
      <c r="H88" s="867">
        <v>0.52732800000000002</v>
      </c>
      <c r="I88" s="862">
        <v>11.870801999999999</v>
      </c>
      <c r="J88" s="867">
        <v>70.438000000000002</v>
      </c>
      <c r="K88" s="415"/>
      <c r="L88" s="791"/>
      <c r="M88" s="835" t="s">
        <v>483</v>
      </c>
      <c r="N88" s="862">
        <v>31.297999999999998</v>
      </c>
      <c r="O88" s="868">
        <v>0.64980000000000004</v>
      </c>
      <c r="P88" s="862">
        <v>2</v>
      </c>
      <c r="Q88" s="867">
        <v>41</v>
      </c>
      <c r="R88" s="867">
        <v>0.29663</v>
      </c>
      <c r="S88" s="862">
        <v>20.119</v>
      </c>
      <c r="T88" s="867">
        <v>64.281999999999996</v>
      </c>
    </row>
    <row r="89" spans="2:20" ht="12.75" customHeight="1">
      <c r="B89" s="791"/>
      <c r="C89" s="835" t="s">
        <v>484</v>
      </c>
      <c r="D89" s="862">
        <v>198.397898</v>
      </c>
      <c r="E89" s="868">
        <v>0.99500000000000011</v>
      </c>
      <c r="F89" s="862">
        <v>30</v>
      </c>
      <c r="G89" s="867">
        <v>42.093000000000004</v>
      </c>
      <c r="H89" s="867">
        <v>1.4527730000000001</v>
      </c>
      <c r="I89" s="862">
        <v>158.291212</v>
      </c>
      <c r="J89" s="867">
        <v>79.784999999999997</v>
      </c>
      <c r="K89" s="415"/>
      <c r="L89" s="791"/>
      <c r="M89" s="835" t="s">
        <v>484</v>
      </c>
      <c r="N89" s="862">
        <v>472.68099999999998</v>
      </c>
      <c r="O89" s="868">
        <v>1.0042</v>
      </c>
      <c r="P89" s="862">
        <v>36</v>
      </c>
      <c r="Q89" s="867">
        <v>41.434899999999999</v>
      </c>
      <c r="R89" s="867">
        <v>1.269865</v>
      </c>
      <c r="S89" s="862">
        <v>359.40800000000002</v>
      </c>
      <c r="T89" s="867">
        <v>76.036000000000001</v>
      </c>
    </row>
    <row r="90" spans="2:20" ht="12.75" customHeight="1">
      <c r="B90" s="791"/>
      <c r="C90" s="835" t="s">
        <v>487</v>
      </c>
      <c r="D90" s="862">
        <v>101.33247900000001</v>
      </c>
      <c r="E90" s="868">
        <v>3.6999999999999997</v>
      </c>
      <c r="F90" s="862">
        <v>1</v>
      </c>
      <c r="G90" s="867">
        <v>41</v>
      </c>
      <c r="H90" s="298">
        <v>9.2776999999999998E-2</v>
      </c>
      <c r="I90" s="862">
        <v>104.706543</v>
      </c>
      <c r="J90" s="867">
        <v>103.33000000000001</v>
      </c>
      <c r="K90" s="415"/>
      <c r="L90" s="791"/>
      <c r="M90" s="835" t="s">
        <v>487</v>
      </c>
      <c r="N90" s="862">
        <v>135.452</v>
      </c>
      <c r="O90" s="868">
        <v>3.6999999999999997</v>
      </c>
      <c r="P90" s="862">
        <v>1</v>
      </c>
      <c r="Q90" s="867">
        <v>41</v>
      </c>
      <c r="R90" s="298">
        <v>9.2999999999999999E-2</v>
      </c>
      <c r="S90" s="862">
        <v>139.96600000000001</v>
      </c>
      <c r="T90" s="867">
        <v>103.3323</v>
      </c>
    </row>
    <row r="91" spans="2:20" ht="12.75" customHeight="1">
      <c r="B91" s="791"/>
      <c r="C91" s="835" t="s">
        <v>490</v>
      </c>
      <c r="D91" s="862"/>
      <c r="E91" s="868"/>
      <c r="F91" s="862"/>
      <c r="G91" s="867"/>
      <c r="H91" s="867"/>
      <c r="I91" s="862"/>
      <c r="J91" s="867"/>
      <c r="K91" s="415"/>
      <c r="L91" s="791"/>
      <c r="M91" s="835" t="s">
        <v>490</v>
      </c>
      <c r="N91" s="862"/>
      <c r="O91" s="868"/>
      <c r="P91" s="862"/>
      <c r="Q91" s="867"/>
      <c r="R91" s="867"/>
      <c r="S91" s="862"/>
      <c r="T91" s="867"/>
    </row>
    <row r="92" spans="2:20" ht="12.75" customHeight="1">
      <c r="B92" s="791"/>
      <c r="C92" s="835" t="s">
        <v>494</v>
      </c>
      <c r="D92" s="862"/>
      <c r="E92" s="868"/>
      <c r="F92" s="862"/>
      <c r="G92" s="867"/>
      <c r="H92" s="867"/>
      <c r="I92" s="862"/>
      <c r="J92" s="867"/>
      <c r="K92" s="415"/>
      <c r="L92" s="791"/>
      <c r="M92" s="835" t="s">
        <v>494</v>
      </c>
      <c r="N92" s="862"/>
      <c r="O92" s="868"/>
      <c r="P92" s="862"/>
      <c r="Q92" s="867"/>
      <c r="R92" s="867"/>
      <c r="S92" s="862"/>
      <c r="T92" s="867"/>
    </row>
    <row r="93" spans="2:20" ht="12.75" customHeight="1">
      <c r="B93" s="791"/>
      <c r="C93" s="869" t="s">
        <v>645</v>
      </c>
      <c r="D93" s="870">
        <v>81034.178602</v>
      </c>
      <c r="E93" s="871">
        <v>7.3999999999999996E-2</v>
      </c>
      <c r="F93" s="870">
        <v>1423</v>
      </c>
      <c r="G93" s="872">
        <v>39.734999999999999</v>
      </c>
      <c r="H93" s="873">
        <v>1.162088</v>
      </c>
      <c r="I93" s="870">
        <v>11506.850451</v>
      </c>
      <c r="J93" s="872">
        <v>14.2</v>
      </c>
      <c r="K93" s="415"/>
      <c r="L93" s="791"/>
      <c r="M93" s="869" t="s">
        <v>645</v>
      </c>
      <c r="N93" s="870">
        <v>84881.922000000006</v>
      </c>
      <c r="O93" s="871">
        <v>7.8899999999999998E-2</v>
      </c>
      <c r="P93" s="870">
        <v>1478</v>
      </c>
      <c r="Q93" s="872">
        <v>39.330799999999996</v>
      </c>
      <c r="R93" s="873">
        <v>1.1157889999999999</v>
      </c>
      <c r="S93" s="870">
        <v>12067.065000000001</v>
      </c>
      <c r="T93" s="872">
        <v>14.216200000000001</v>
      </c>
    </row>
    <row r="95" spans="2:20">
      <c r="G95" s="47" t="s">
        <v>613</v>
      </c>
      <c r="Q95" s="47" t="s">
        <v>613</v>
      </c>
    </row>
    <row r="96" spans="2:20" ht="15" customHeight="1">
      <c r="B96" s="35"/>
      <c r="C96" s="39"/>
      <c r="D96" s="63" t="s">
        <v>160</v>
      </c>
      <c r="E96" s="63" t="s">
        <v>161</v>
      </c>
      <c r="F96" s="63" t="s">
        <v>162</v>
      </c>
      <c r="G96" s="63" t="s">
        <v>163</v>
      </c>
      <c r="H96" s="63" t="s">
        <v>164</v>
      </c>
      <c r="I96" s="63" t="s">
        <v>231</v>
      </c>
      <c r="J96" s="593" t="s">
        <v>232</v>
      </c>
      <c r="L96" s="35"/>
      <c r="M96" s="39"/>
      <c r="N96" s="63" t="s">
        <v>160</v>
      </c>
      <c r="O96" s="63" t="s">
        <v>161</v>
      </c>
      <c r="P96" s="63" t="s">
        <v>162</v>
      </c>
      <c r="Q96" s="63" t="s">
        <v>163</v>
      </c>
      <c r="R96" s="63" t="s">
        <v>164</v>
      </c>
      <c r="S96" s="63" t="s">
        <v>231</v>
      </c>
      <c r="T96" s="593" t="s">
        <v>232</v>
      </c>
    </row>
    <row r="97" spans="2:20" ht="12.75" customHeight="1">
      <c r="B97" s="1291" t="s">
        <v>240</v>
      </c>
      <c r="C97" s="1265" t="s">
        <v>463</v>
      </c>
      <c r="D97" s="1293" t="s">
        <v>620</v>
      </c>
      <c r="E97" s="1287" t="s">
        <v>468</v>
      </c>
      <c r="F97" s="1287" t="s">
        <v>469</v>
      </c>
      <c r="G97" s="1287" t="s">
        <v>470</v>
      </c>
      <c r="H97" s="1287" t="s">
        <v>641</v>
      </c>
      <c r="I97" s="1287" t="s">
        <v>621</v>
      </c>
      <c r="J97" s="1289" t="s">
        <v>473</v>
      </c>
      <c r="L97" s="1291" t="s">
        <v>289</v>
      </c>
      <c r="M97" s="1265" t="s">
        <v>463</v>
      </c>
      <c r="N97" s="1293" t="s">
        <v>620</v>
      </c>
      <c r="O97" s="1287" t="s">
        <v>468</v>
      </c>
      <c r="P97" s="1287" t="s">
        <v>469</v>
      </c>
      <c r="Q97" s="1287" t="s">
        <v>470</v>
      </c>
      <c r="R97" s="1287" t="s">
        <v>641</v>
      </c>
      <c r="S97" s="1287" t="s">
        <v>621</v>
      </c>
      <c r="T97" s="1289" t="s">
        <v>473</v>
      </c>
    </row>
    <row r="98" spans="2:20" ht="12.75" customHeight="1">
      <c r="B98" s="1292"/>
      <c r="C98" s="1267"/>
      <c r="D98" s="1294"/>
      <c r="E98" s="1288"/>
      <c r="F98" s="1288"/>
      <c r="G98" s="1288"/>
      <c r="H98" s="1288"/>
      <c r="I98" s="1288"/>
      <c r="J98" s="1290"/>
      <c r="L98" s="1292"/>
      <c r="M98" s="1267"/>
      <c r="N98" s="1294"/>
      <c r="O98" s="1288"/>
      <c r="P98" s="1288"/>
      <c r="Q98" s="1288"/>
      <c r="R98" s="1288"/>
      <c r="S98" s="1288"/>
      <c r="T98" s="1290"/>
    </row>
    <row r="99" spans="2:20">
      <c r="B99" s="866" t="s">
        <v>652</v>
      </c>
      <c r="C99" s="835"/>
      <c r="D99" s="862"/>
      <c r="E99" s="862"/>
      <c r="F99" s="862"/>
      <c r="G99" s="862"/>
      <c r="H99" s="862"/>
      <c r="I99" s="862"/>
      <c r="J99" s="867"/>
      <c r="L99" s="866" t="s">
        <v>652</v>
      </c>
      <c r="M99" s="835"/>
      <c r="N99" s="862"/>
      <c r="O99" s="862"/>
      <c r="P99" s="862"/>
      <c r="Q99" s="862"/>
      <c r="R99" s="862"/>
      <c r="S99" s="862"/>
      <c r="T99" s="867"/>
    </row>
    <row r="100" spans="2:20">
      <c r="B100" s="791"/>
      <c r="C100" s="835" t="s">
        <v>478</v>
      </c>
      <c r="D100" s="862">
        <v>1480.502894</v>
      </c>
      <c r="E100" s="868">
        <v>5.3999999999999999E-2</v>
      </c>
      <c r="F100" s="862">
        <v>54</v>
      </c>
      <c r="G100" s="867">
        <v>37.594999999999999</v>
      </c>
      <c r="H100" s="298">
        <v>0.40651199999999998</v>
      </c>
      <c r="I100" s="862">
        <v>87.752971000000002</v>
      </c>
      <c r="J100" s="867">
        <v>5.9270000000000005</v>
      </c>
      <c r="K100" s="415"/>
      <c r="L100" s="791"/>
      <c r="M100" s="835" t="s">
        <v>478</v>
      </c>
      <c r="N100" s="862">
        <v>2311.712</v>
      </c>
      <c r="O100" s="868">
        <v>4.9399999999999999E-2</v>
      </c>
      <c r="P100" s="862">
        <v>57</v>
      </c>
      <c r="Q100" s="867">
        <v>36.676900000000003</v>
      </c>
      <c r="R100" s="298">
        <v>0.62354799999999999</v>
      </c>
      <c r="S100" s="862">
        <v>147.32400000000001</v>
      </c>
      <c r="T100" s="867">
        <v>6.3728999999999996</v>
      </c>
    </row>
    <row r="101" spans="2:20">
      <c r="B101" s="791"/>
      <c r="C101" s="835" t="s">
        <v>481</v>
      </c>
      <c r="D101" s="862">
        <v>327.57447200000001</v>
      </c>
      <c r="E101" s="868">
        <v>0.22899999999999998</v>
      </c>
      <c r="F101" s="862">
        <v>68</v>
      </c>
      <c r="G101" s="867">
        <v>34.984000000000002</v>
      </c>
      <c r="H101" s="867">
        <v>0.88286500000000001</v>
      </c>
      <c r="I101" s="862">
        <v>56.763589000000003</v>
      </c>
      <c r="J101" s="867">
        <v>17.327999999999999</v>
      </c>
      <c r="K101" s="415"/>
      <c r="L101" s="791"/>
      <c r="M101" s="835" t="s">
        <v>481</v>
      </c>
      <c r="N101" s="862">
        <v>354.83199999999999</v>
      </c>
      <c r="O101" s="868">
        <v>0.2293</v>
      </c>
      <c r="P101" s="862">
        <v>78</v>
      </c>
      <c r="Q101" s="867">
        <v>34.210700000000003</v>
      </c>
      <c r="R101" s="867">
        <v>1.0143359999999999</v>
      </c>
      <c r="S101" s="862">
        <v>63.567999999999998</v>
      </c>
      <c r="T101" s="867">
        <v>17.914999999999999</v>
      </c>
    </row>
    <row r="102" spans="2:20">
      <c r="B102" s="791"/>
      <c r="C102" s="835" t="s">
        <v>482</v>
      </c>
      <c r="D102" s="862">
        <v>188.45604</v>
      </c>
      <c r="E102" s="868">
        <v>0.35699999999999998</v>
      </c>
      <c r="F102" s="862">
        <v>86</v>
      </c>
      <c r="G102" s="867">
        <v>36.584000000000003</v>
      </c>
      <c r="H102" s="867">
        <v>0.73866200000000004</v>
      </c>
      <c r="I102" s="862">
        <v>41.761285999999998</v>
      </c>
      <c r="J102" s="867">
        <v>22.16</v>
      </c>
      <c r="K102" s="415"/>
      <c r="L102" s="791"/>
      <c r="M102" s="835" t="s">
        <v>482</v>
      </c>
      <c r="N102" s="862">
        <v>256.83499999999998</v>
      </c>
      <c r="O102" s="868">
        <v>0.3649</v>
      </c>
      <c r="P102" s="862">
        <v>86</v>
      </c>
      <c r="Q102" s="867">
        <v>38.0627</v>
      </c>
      <c r="R102" s="867">
        <v>0.55635699999999999</v>
      </c>
      <c r="S102" s="862">
        <v>57.503</v>
      </c>
      <c r="T102" s="867">
        <v>22.389200000000002</v>
      </c>
    </row>
    <row r="103" spans="2:20">
      <c r="B103" s="791"/>
      <c r="C103" s="835" t="s">
        <v>483</v>
      </c>
      <c r="D103" s="862">
        <v>273.24418900000001</v>
      </c>
      <c r="E103" s="868">
        <v>0.54999999999999993</v>
      </c>
      <c r="F103" s="862">
        <v>69</v>
      </c>
      <c r="G103" s="867">
        <v>16.41</v>
      </c>
      <c r="H103" s="867">
        <v>1.6167009999999999</v>
      </c>
      <c r="I103" s="862">
        <v>43.628149000000001</v>
      </c>
      <c r="J103" s="867">
        <v>15.967000000000001</v>
      </c>
      <c r="K103" s="415"/>
      <c r="L103" s="791"/>
      <c r="M103" s="835" t="s">
        <v>483</v>
      </c>
      <c r="N103" s="862">
        <v>353.68200000000002</v>
      </c>
      <c r="O103" s="868">
        <v>0.5504</v>
      </c>
      <c r="P103" s="862">
        <v>89</v>
      </c>
      <c r="Q103" s="867">
        <v>20.5351</v>
      </c>
      <c r="R103" s="867">
        <v>1.356228</v>
      </c>
      <c r="S103" s="862">
        <v>70.756</v>
      </c>
      <c r="T103" s="867">
        <v>20.005500000000001</v>
      </c>
    </row>
    <row r="104" spans="2:20">
      <c r="B104" s="791"/>
      <c r="C104" s="835" t="s">
        <v>484</v>
      </c>
      <c r="D104" s="862">
        <v>221.62011699999999</v>
      </c>
      <c r="E104" s="868">
        <v>1.335</v>
      </c>
      <c r="F104" s="862">
        <v>71</v>
      </c>
      <c r="G104" s="867">
        <v>30.692000000000004</v>
      </c>
      <c r="H104" s="867">
        <v>1.5291319999999999</v>
      </c>
      <c r="I104" s="862">
        <v>116.27381800000001</v>
      </c>
      <c r="J104" s="867">
        <v>52.464999999999996</v>
      </c>
      <c r="K104" s="415"/>
      <c r="L104" s="791"/>
      <c r="M104" s="835" t="s">
        <v>484</v>
      </c>
      <c r="N104" s="862">
        <v>86.38</v>
      </c>
      <c r="O104" s="868">
        <v>1.3714</v>
      </c>
      <c r="P104" s="862">
        <v>76</v>
      </c>
      <c r="Q104" s="867">
        <v>36.110599999999998</v>
      </c>
      <c r="R104" s="867">
        <v>1.2951680000000001</v>
      </c>
      <c r="S104" s="862">
        <v>40.932000000000002</v>
      </c>
      <c r="T104" s="867">
        <v>47.386600000000001</v>
      </c>
    </row>
    <row r="105" spans="2:20">
      <c r="B105" s="791"/>
      <c r="C105" s="835" t="s">
        <v>487</v>
      </c>
      <c r="D105" s="862">
        <v>9.6693379999999998</v>
      </c>
      <c r="E105" s="868">
        <v>4.1619999999999999</v>
      </c>
      <c r="F105" s="862">
        <v>76</v>
      </c>
      <c r="G105" s="867">
        <v>32.940000000000005</v>
      </c>
      <c r="H105" s="298">
        <v>1.1465909999999999</v>
      </c>
      <c r="I105" s="862">
        <v>5.854063</v>
      </c>
      <c r="J105" s="867">
        <v>60.542999999999999</v>
      </c>
      <c r="K105" s="415"/>
      <c r="L105" s="791"/>
      <c r="M105" s="835" t="s">
        <v>487</v>
      </c>
      <c r="N105" s="862">
        <v>101.904</v>
      </c>
      <c r="O105" s="868">
        <v>3.8323999999999998</v>
      </c>
      <c r="P105" s="862">
        <v>74</v>
      </c>
      <c r="Q105" s="867">
        <v>40.102900000000005</v>
      </c>
      <c r="R105" s="298">
        <v>1.362487</v>
      </c>
      <c r="S105" s="862">
        <v>98.652000000000001</v>
      </c>
      <c r="T105" s="867">
        <v>96.809100000000001</v>
      </c>
    </row>
    <row r="106" spans="2:20">
      <c r="B106" s="791"/>
      <c r="C106" s="835" t="s">
        <v>490</v>
      </c>
      <c r="D106" s="862">
        <v>2.9803660000000001</v>
      </c>
      <c r="E106" s="868">
        <v>21</v>
      </c>
      <c r="F106" s="862">
        <v>1</v>
      </c>
      <c r="G106" s="867">
        <v>26</v>
      </c>
      <c r="H106" s="867">
        <v>1</v>
      </c>
      <c r="I106" s="862">
        <v>2.9917500000000001</v>
      </c>
      <c r="J106" s="867">
        <v>100.38199999999999</v>
      </c>
      <c r="K106" s="415"/>
      <c r="L106" s="791"/>
      <c r="M106" s="835" t="s">
        <v>490</v>
      </c>
      <c r="N106" s="862">
        <v>3.1E-2</v>
      </c>
      <c r="O106" s="868">
        <v>11</v>
      </c>
      <c r="P106" s="862">
        <v>1</v>
      </c>
      <c r="Q106" s="867">
        <v>26</v>
      </c>
      <c r="R106" s="867">
        <v>1</v>
      </c>
      <c r="S106" s="862">
        <v>2.7E-2</v>
      </c>
      <c r="T106" s="867">
        <v>85.546199999999999</v>
      </c>
    </row>
    <row r="107" spans="2:20">
      <c r="B107" s="791"/>
      <c r="C107" s="835" t="s">
        <v>494</v>
      </c>
      <c r="D107" s="862"/>
      <c r="E107" s="868"/>
      <c r="F107" s="862"/>
      <c r="G107" s="867"/>
      <c r="H107" s="867"/>
      <c r="I107" s="862"/>
      <c r="J107" s="867"/>
      <c r="K107" s="415"/>
      <c r="L107" s="791"/>
      <c r="M107" s="835" t="s">
        <v>494</v>
      </c>
      <c r="N107" s="862"/>
      <c r="O107" s="868"/>
      <c r="P107" s="862"/>
      <c r="Q107" s="867"/>
      <c r="R107" s="867"/>
      <c r="S107" s="862"/>
      <c r="T107" s="867"/>
    </row>
    <row r="108" spans="2:20">
      <c r="B108" s="791"/>
      <c r="C108" s="869" t="s">
        <v>647</v>
      </c>
      <c r="D108" s="870">
        <v>2504.0474159999999</v>
      </c>
      <c r="E108" s="871">
        <v>0.308</v>
      </c>
      <c r="F108" s="870">
        <v>425</v>
      </c>
      <c r="G108" s="872">
        <v>34.222999999999999</v>
      </c>
      <c r="H108" s="873">
        <v>0.72880400000000001</v>
      </c>
      <c r="I108" s="870">
        <v>355.02562599999999</v>
      </c>
      <c r="J108" s="872">
        <v>14.177999999999999</v>
      </c>
      <c r="K108" s="415"/>
      <c r="L108" s="791"/>
      <c r="M108" s="869" t="s">
        <v>647</v>
      </c>
      <c r="N108" s="870">
        <v>3465.3760000000002</v>
      </c>
      <c r="O108" s="871">
        <v>0.28660000000000002</v>
      </c>
      <c r="P108" s="870">
        <v>461</v>
      </c>
      <c r="Q108" s="872">
        <v>34.966200000000001</v>
      </c>
      <c r="R108" s="873">
        <v>0.77183500000000005</v>
      </c>
      <c r="S108" s="870">
        <v>478.76299999999998</v>
      </c>
      <c r="T108" s="872">
        <v>13.8156</v>
      </c>
    </row>
    <row r="111" spans="2:20" ht="15" customHeight="1">
      <c r="B111" s="35"/>
      <c r="C111" s="39"/>
      <c r="D111" s="63" t="s">
        <v>160</v>
      </c>
      <c r="E111" s="63" t="s">
        <v>161</v>
      </c>
      <c r="F111" s="63" t="s">
        <v>162</v>
      </c>
      <c r="G111" s="63" t="s">
        <v>163</v>
      </c>
      <c r="H111" s="63" t="s">
        <v>164</v>
      </c>
      <c r="I111" s="63" t="s">
        <v>231</v>
      </c>
      <c r="J111" s="593" t="s">
        <v>232</v>
      </c>
      <c r="L111" s="35"/>
      <c r="M111" s="39"/>
      <c r="N111" s="63" t="s">
        <v>160</v>
      </c>
      <c r="O111" s="63" t="s">
        <v>161</v>
      </c>
      <c r="P111" s="63" t="s">
        <v>162</v>
      </c>
      <c r="Q111" s="63" t="s">
        <v>163</v>
      </c>
      <c r="R111" s="63" t="s">
        <v>164</v>
      </c>
      <c r="S111" s="63" t="s">
        <v>231</v>
      </c>
      <c r="T111" s="593" t="s">
        <v>232</v>
      </c>
    </row>
    <row r="112" spans="2:20" ht="12.75" customHeight="1">
      <c r="B112" s="1291" t="s">
        <v>240</v>
      </c>
      <c r="C112" s="1265" t="s">
        <v>463</v>
      </c>
      <c r="D112" s="1293" t="s">
        <v>620</v>
      </c>
      <c r="E112" s="1287" t="s">
        <v>468</v>
      </c>
      <c r="F112" s="1287" t="s">
        <v>469</v>
      </c>
      <c r="G112" s="1287" t="s">
        <v>470</v>
      </c>
      <c r="H112" s="1287" t="s">
        <v>641</v>
      </c>
      <c r="I112" s="1287" t="s">
        <v>621</v>
      </c>
      <c r="J112" s="1289" t="s">
        <v>473</v>
      </c>
      <c r="L112" s="1291" t="s">
        <v>289</v>
      </c>
      <c r="M112" s="1265" t="s">
        <v>463</v>
      </c>
      <c r="N112" s="1293" t="s">
        <v>620</v>
      </c>
      <c r="O112" s="1287" t="s">
        <v>468</v>
      </c>
      <c r="P112" s="1287" t="s">
        <v>469</v>
      </c>
      <c r="Q112" s="1287" t="s">
        <v>470</v>
      </c>
      <c r="R112" s="1287" t="s">
        <v>641</v>
      </c>
      <c r="S112" s="1287" t="s">
        <v>621</v>
      </c>
      <c r="T112" s="1289" t="s">
        <v>473</v>
      </c>
    </row>
    <row r="113" spans="2:20" ht="12.75" customHeight="1">
      <c r="B113" s="1292"/>
      <c r="C113" s="1267"/>
      <c r="D113" s="1294"/>
      <c r="E113" s="1288"/>
      <c r="F113" s="1288"/>
      <c r="G113" s="1288"/>
      <c r="H113" s="1288"/>
      <c r="I113" s="1288"/>
      <c r="J113" s="1290"/>
      <c r="L113" s="1292"/>
      <c r="M113" s="1267"/>
      <c r="N113" s="1294"/>
      <c r="O113" s="1288"/>
      <c r="P113" s="1288"/>
      <c r="Q113" s="1288"/>
      <c r="R113" s="1288"/>
      <c r="S113" s="1288"/>
      <c r="T113" s="1290"/>
    </row>
    <row r="114" spans="2:20">
      <c r="B114" s="866" t="s">
        <v>653</v>
      </c>
      <c r="C114" s="835"/>
      <c r="D114" s="862"/>
      <c r="E114" s="862"/>
      <c r="F114" s="862"/>
      <c r="G114" s="862"/>
      <c r="H114" s="862"/>
      <c r="I114" s="862"/>
      <c r="J114" s="867"/>
      <c r="L114" s="866" t="s">
        <v>653</v>
      </c>
      <c r="M114" s="835"/>
      <c r="N114" s="862"/>
      <c r="O114" s="862"/>
      <c r="P114" s="862"/>
      <c r="Q114" s="862"/>
      <c r="R114" s="862"/>
      <c r="S114" s="862"/>
      <c r="T114" s="867"/>
    </row>
    <row r="115" spans="2:20">
      <c r="B115" s="791"/>
      <c r="C115" s="835" t="s">
        <v>478</v>
      </c>
      <c r="D115" s="862">
        <v>68245.991175999996</v>
      </c>
      <c r="E115" s="868">
        <v>5.1999999999999998E-2</v>
      </c>
      <c r="F115" s="862">
        <v>473</v>
      </c>
      <c r="G115" s="867">
        <v>26.614999999999998</v>
      </c>
      <c r="H115" s="298">
        <v>1.3197399999999999</v>
      </c>
      <c r="I115" s="862">
        <v>6102.4035279999998</v>
      </c>
      <c r="J115" s="867">
        <v>8.9420000000000002</v>
      </c>
      <c r="K115" s="415"/>
      <c r="L115" s="791"/>
      <c r="M115" s="835" t="s">
        <v>478</v>
      </c>
      <c r="N115" s="862">
        <v>68429.75</v>
      </c>
      <c r="O115" s="868">
        <v>5.2499999999999998E-2</v>
      </c>
      <c r="P115" s="862">
        <v>502</v>
      </c>
      <c r="Q115" s="867">
        <v>26.6693</v>
      </c>
      <c r="R115" s="298">
        <v>1.319475</v>
      </c>
      <c r="S115" s="862">
        <v>6109.6639999999998</v>
      </c>
      <c r="T115" s="867">
        <v>8.9283000000000001</v>
      </c>
    </row>
    <row r="116" spans="2:20">
      <c r="B116" s="791"/>
      <c r="C116" s="835" t="s">
        <v>481</v>
      </c>
      <c r="D116" s="862">
        <v>7847.3753139999999</v>
      </c>
      <c r="E116" s="868">
        <v>0.185</v>
      </c>
      <c r="F116" s="862">
        <v>208</v>
      </c>
      <c r="G116" s="867">
        <v>32.210999999999999</v>
      </c>
      <c r="H116" s="867">
        <v>1.2781279999999999</v>
      </c>
      <c r="I116" s="862">
        <v>1829.0227990000001</v>
      </c>
      <c r="J116" s="867">
        <v>23.306999999999999</v>
      </c>
      <c r="K116" s="415"/>
      <c r="L116" s="791"/>
      <c r="M116" s="835" t="s">
        <v>481</v>
      </c>
      <c r="N116" s="862">
        <v>8545.43</v>
      </c>
      <c r="O116" s="868">
        <v>0.18439999999999998</v>
      </c>
      <c r="P116" s="862">
        <v>222</v>
      </c>
      <c r="Q116" s="867">
        <v>31.683600000000002</v>
      </c>
      <c r="R116" s="867">
        <v>1.2859480000000001</v>
      </c>
      <c r="S116" s="862">
        <v>1947.77</v>
      </c>
      <c r="T116" s="867">
        <v>22.793099999999999</v>
      </c>
    </row>
    <row r="117" spans="2:20">
      <c r="B117" s="791"/>
      <c r="C117" s="835" t="s">
        <v>482</v>
      </c>
      <c r="D117" s="862">
        <v>2946.0013260000001</v>
      </c>
      <c r="E117" s="868">
        <v>0.39800000000000002</v>
      </c>
      <c r="F117" s="862">
        <v>132</v>
      </c>
      <c r="G117" s="867">
        <v>30.974</v>
      </c>
      <c r="H117" s="867">
        <v>1.9625939999999999</v>
      </c>
      <c r="I117" s="862">
        <v>1234.0857370000001</v>
      </c>
      <c r="J117" s="867">
        <v>41.89</v>
      </c>
      <c r="K117" s="415"/>
      <c r="L117" s="791"/>
      <c r="M117" s="835" t="s">
        <v>482</v>
      </c>
      <c r="N117" s="862">
        <v>4611.4809999999998</v>
      </c>
      <c r="O117" s="868">
        <v>0.39350000000000002</v>
      </c>
      <c r="P117" s="862">
        <v>142</v>
      </c>
      <c r="Q117" s="867">
        <v>26.221</v>
      </c>
      <c r="R117" s="867">
        <v>1.581156</v>
      </c>
      <c r="S117" s="862">
        <v>1527.181</v>
      </c>
      <c r="T117" s="867">
        <v>33.116900000000001</v>
      </c>
    </row>
    <row r="118" spans="2:20">
      <c r="B118" s="791"/>
      <c r="C118" s="835" t="s">
        <v>483</v>
      </c>
      <c r="D118" s="862">
        <v>606.27356199999997</v>
      </c>
      <c r="E118" s="868">
        <v>0.54900000000000004</v>
      </c>
      <c r="F118" s="862">
        <v>83</v>
      </c>
      <c r="G118" s="867">
        <v>24.643999999999998</v>
      </c>
      <c r="H118" s="867">
        <v>2.2314600000000002</v>
      </c>
      <c r="I118" s="862">
        <v>222.24856</v>
      </c>
      <c r="J118" s="867">
        <v>36.658000000000001</v>
      </c>
      <c r="K118" s="415"/>
      <c r="L118" s="791"/>
      <c r="M118" s="835" t="s">
        <v>483</v>
      </c>
      <c r="N118" s="862">
        <v>729.43499999999995</v>
      </c>
      <c r="O118" s="868">
        <v>0.5585</v>
      </c>
      <c r="P118" s="862">
        <v>115</v>
      </c>
      <c r="Q118" s="867">
        <v>22.362099999999998</v>
      </c>
      <c r="R118" s="867">
        <v>2.614109</v>
      </c>
      <c r="S118" s="862">
        <v>259.55900000000003</v>
      </c>
      <c r="T118" s="867">
        <v>35.583599999999997</v>
      </c>
    </row>
    <row r="119" spans="2:20">
      <c r="B119" s="791"/>
      <c r="C119" s="835" t="s">
        <v>484</v>
      </c>
      <c r="D119" s="862">
        <v>980.12045699999999</v>
      </c>
      <c r="E119" s="868">
        <v>1.2229999999999999</v>
      </c>
      <c r="F119" s="862">
        <v>74</v>
      </c>
      <c r="G119" s="867">
        <v>34.528999999999996</v>
      </c>
      <c r="H119" s="867">
        <v>1.3686370000000001</v>
      </c>
      <c r="I119" s="862">
        <v>642.87789899999996</v>
      </c>
      <c r="J119" s="867">
        <v>65.591999999999999</v>
      </c>
      <c r="K119" s="415"/>
      <c r="L119" s="791"/>
      <c r="M119" s="835" t="s">
        <v>484</v>
      </c>
      <c r="N119" s="862">
        <v>752.68499999999995</v>
      </c>
      <c r="O119" s="868">
        <v>1.1771</v>
      </c>
      <c r="P119" s="862">
        <v>100</v>
      </c>
      <c r="Q119" s="867">
        <v>31.013000000000002</v>
      </c>
      <c r="R119" s="867">
        <v>1.540349</v>
      </c>
      <c r="S119" s="862">
        <v>439.27499999999998</v>
      </c>
      <c r="T119" s="867">
        <v>58.3611</v>
      </c>
    </row>
    <row r="120" spans="2:20">
      <c r="B120" s="791"/>
      <c r="C120" s="835" t="s">
        <v>487</v>
      </c>
      <c r="D120" s="862">
        <v>646.77207199999998</v>
      </c>
      <c r="E120" s="868">
        <v>3.8850000000000002</v>
      </c>
      <c r="F120" s="862">
        <v>39</v>
      </c>
      <c r="G120" s="867">
        <v>22.054000000000002</v>
      </c>
      <c r="H120" s="298">
        <v>1.1926890000000001</v>
      </c>
      <c r="I120" s="862">
        <v>378.99751600000002</v>
      </c>
      <c r="J120" s="867">
        <v>58.597999999999992</v>
      </c>
      <c r="K120" s="415"/>
      <c r="L120" s="791"/>
      <c r="M120" s="835" t="s">
        <v>487</v>
      </c>
      <c r="N120" s="862">
        <v>672.22900000000004</v>
      </c>
      <c r="O120" s="868">
        <v>4.3561000000000005</v>
      </c>
      <c r="P120" s="862">
        <v>34</v>
      </c>
      <c r="Q120" s="867">
        <v>15.8367</v>
      </c>
      <c r="R120" s="298">
        <v>0.98378699999999997</v>
      </c>
      <c r="S120" s="862">
        <v>275.41000000000003</v>
      </c>
      <c r="T120" s="867">
        <v>40.969699999999996</v>
      </c>
    </row>
    <row r="121" spans="2:20">
      <c r="B121" s="791"/>
      <c r="C121" s="835" t="s">
        <v>490</v>
      </c>
      <c r="D121" s="862"/>
      <c r="E121" s="868"/>
      <c r="F121" s="862"/>
      <c r="G121" s="867"/>
      <c r="H121" s="867"/>
      <c r="I121" s="862"/>
      <c r="J121" s="867"/>
      <c r="K121" s="415"/>
      <c r="L121" s="791"/>
      <c r="M121" s="835" t="s">
        <v>490</v>
      </c>
      <c r="N121" s="862">
        <v>6.1070000000000002</v>
      </c>
      <c r="O121" s="868">
        <v>11</v>
      </c>
      <c r="P121" s="862">
        <v>1</v>
      </c>
      <c r="Q121" s="867">
        <v>31</v>
      </c>
      <c r="R121" s="867">
        <v>1</v>
      </c>
      <c r="S121" s="862">
        <v>8.1489999999999991</v>
      </c>
      <c r="T121" s="867">
        <v>133.42949999999999</v>
      </c>
    </row>
    <row r="122" spans="2:20">
      <c r="B122" s="791"/>
      <c r="C122" s="835" t="s">
        <v>494</v>
      </c>
      <c r="D122" s="862">
        <v>69.241850999999997</v>
      </c>
      <c r="E122" s="868">
        <v>100</v>
      </c>
      <c r="F122" s="862">
        <v>2</v>
      </c>
      <c r="G122" s="867">
        <v>15.523000000000001</v>
      </c>
      <c r="H122" s="867">
        <v>0.224577</v>
      </c>
      <c r="I122" s="862">
        <v>134.354085</v>
      </c>
      <c r="J122" s="867">
        <v>194.036</v>
      </c>
      <c r="K122" s="415"/>
      <c r="L122" s="791"/>
      <c r="M122" s="835" t="s">
        <v>494</v>
      </c>
      <c r="N122" s="862">
        <v>5.3460000000000001</v>
      </c>
      <c r="O122" s="868">
        <v>100</v>
      </c>
      <c r="P122" s="862">
        <v>1</v>
      </c>
      <c r="Q122" s="867">
        <v>0</v>
      </c>
      <c r="R122" s="867">
        <v>9.5107999999999998E-2</v>
      </c>
      <c r="S122" s="862">
        <v>0</v>
      </c>
      <c r="T122" s="867">
        <v>0</v>
      </c>
    </row>
    <row r="123" spans="2:20">
      <c r="B123" s="791"/>
      <c r="C123" s="869" t="s">
        <v>647</v>
      </c>
      <c r="D123" s="870">
        <v>81341.775758000003</v>
      </c>
      <c r="E123" s="871">
        <v>0.21099999999999999</v>
      </c>
      <c r="F123" s="870">
        <v>1011</v>
      </c>
      <c r="G123" s="872">
        <v>27.347999999999999</v>
      </c>
      <c r="H123" s="873">
        <v>1.3444510000000001</v>
      </c>
      <c r="I123" s="870">
        <v>10543.990125</v>
      </c>
      <c r="J123" s="872">
        <v>12.962999999999999</v>
      </c>
      <c r="K123" s="415"/>
      <c r="L123" s="791"/>
      <c r="M123" s="869" t="s">
        <v>647</v>
      </c>
      <c r="N123" s="870">
        <v>83752.463000000003</v>
      </c>
      <c r="O123" s="871">
        <v>0.14100000000000001</v>
      </c>
      <c r="P123" s="870">
        <v>1117</v>
      </c>
      <c r="Q123" s="872">
        <v>27.069500000000001</v>
      </c>
      <c r="R123" s="873">
        <v>1.340927</v>
      </c>
      <c r="S123" s="870">
        <v>10567.009</v>
      </c>
      <c r="T123" s="872">
        <v>12.616900000000001</v>
      </c>
    </row>
    <row r="126" spans="2:20" ht="15" customHeight="1">
      <c r="B126" s="35"/>
      <c r="C126" s="39"/>
      <c r="D126" s="63" t="s">
        <v>160</v>
      </c>
      <c r="E126" s="63" t="s">
        <v>161</v>
      </c>
      <c r="F126" s="63" t="s">
        <v>162</v>
      </c>
      <c r="G126" s="63" t="s">
        <v>163</v>
      </c>
      <c r="H126" s="63" t="s">
        <v>164</v>
      </c>
      <c r="I126" s="63" t="s">
        <v>231</v>
      </c>
      <c r="J126" s="593" t="s">
        <v>232</v>
      </c>
      <c r="L126" s="35"/>
      <c r="M126" s="39"/>
      <c r="N126" s="63" t="s">
        <v>160</v>
      </c>
      <c r="O126" s="63" t="s">
        <v>161</v>
      </c>
      <c r="P126" s="63" t="s">
        <v>162</v>
      </c>
      <c r="Q126" s="63" t="s">
        <v>163</v>
      </c>
      <c r="R126" s="63" t="s">
        <v>164</v>
      </c>
      <c r="S126" s="63" t="s">
        <v>231</v>
      </c>
      <c r="T126" s="593" t="s">
        <v>232</v>
      </c>
    </row>
    <row r="127" spans="2:20" ht="12.75" customHeight="1">
      <c r="B127" s="1291" t="s">
        <v>240</v>
      </c>
      <c r="C127" s="1265" t="s">
        <v>463</v>
      </c>
      <c r="D127" s="1293" t="s">
        <v>620</v>
      </c>
      <c r="E127" s="1287" t="s">
        <v>468</v>
      </c>
      <c r="F127" s="1287" t="s">
        <v>469</v>
      </c>
      <c r="G127" s="1287" t="s">
        <v>470</v>
      </c>
      <c r="H127" s="1287" t="s">
        <v>641</v>
      </c>
      <c r="I127" s="1287" t="s">
        <v>621</v>
      </c>
      <c r="J127" s="1289" t="s">
        <v>473</v>
      </c>
      <c r="L127" s="1291" t="s">
        <v>289</v>
      </c>
      <c r="M127" s="1265" t="s">
        <v>463</v>
      </c>
      <c r="N127" s="1293" t="s">
        <v>620</v>
      </c>
      <c r="O127" s="1287" t="s">
        <v>468</v>
      </c>
      <c r="P127" s="1287" t="s">
        <v>469</v>
      </c>
      <c r="Q127" s="1287" t="s">
        <v>470</v>
      </c>
      <c r="R127" s="1287" t="s">
        <v>641</v>
      </c>
      <c r="S127" s="1287" t="s">
        <v>621</v>
      </c>
      <c r="T127" s="1289" t="s">
        <v>473</v>
      </c>
    </row>
    <row r="128" spans="2:20" ht="12.75" customHeight="1">
      <c r="B128" s="1292"/>
      <c r="C128" s="1267"/>
      <c r="D128" s="1294"/>
      <c r="E128" s="1288"/>
      <c r="F128" s="1288"/>
      <c r="G128" s="1288"/>
      <c r="H128" s="1288"/>
      <c r="I128" s="1288"/>
      <c r="J128" s="1290"/>
      <c r="L128" s="1292"/>
      <c r="M128" s="1267"/>
      <c r="N128" s="1294"/>
      <c r="O128" s="1288"/>
      <c r="P128" s="1288"/>
      <c r="Q128" s="1288"/>
      <c r="R128" s="1288"/>
      <c r="S128" s="1288"/>
      <c r="T128" s="1290"/>
    </row>
    <row r="129" spans="2:20">
      <c r="B129" s="866" t="s">
        <v>654</v>
      </c>
      <c r="C129" s="835"/>
      <c r="D129" s="862"/>
      <c r="E129" s="862"/>
      <c r="F129" s="862"/>
      <c r="G129" s="862"/>
      <c r="H129" s="862"/>
      <c r="I129" s="862"/>
      <c r="J129" s="867"/>
      <c r="L129" s="866" t="s">
        <v>654</v>
      </c>
      <c r="M129" s="835"/>
      <c r="N129" s="862"/>
      <c r="O129" s="862"/>
      <c r="P129" s="862"/>
      <c r="Q129" s="862"/>
      <c r="R129" s="862"/>
      <c r="S129" s="862"/>
      <c r="T129" s="867"/>
    </row>
    <row r="130" spans="2:20">
      <c r="B130" s="791"/>
      <c r="C130" s="835" t="s">
        <v>478</v>
      </c>
      <c r="D130" s="862">
        <v>370.66055499999999</v>
      </c>
      <c r="E130" s="868">
        <v>5.5E-2</v>
      </c>
      <c r="F130" s="862">
        <v>6</v>
      </c>
      <c r="G130" s="867">
        <v>28.832999999999998</v>
      </c>
      <c r="H130" s="298">
        <v>1.9341010000000001</v>
      </c>
      <c r="I130" s="862">
        <v>38.187694999999998</v>
      </c>
      <c r="J130" s="867">
        <v>10.302999999999999</v>
      </c>
      <c r="K130" s="415"/>
      <c r="L130" s="791"/>
      <c r="M130" s="835" t="s">
        <v>478</v>
      </c>
      <c r="N130" s="862">
        <v>437.279</v>
      </c>
      <c r="O130" s="868">
        <v>5.4900000000000004E-2</v>
      </c>
      <c r="P130" s="862">
        <v>5</v>
      </c>
      <c r="Q130" s="867">
        <v>27.766300000000001</v>
      </c>
      <c r="R130" s="298">
        <v>2.3813620000000002</v>
      </c>
      <c r="S130" s="862">
        <v>50.344999999999999</v>
      </c>
      <c r="T130" s="867">
        <v>11.513299999999999</v>
      </c>
    </row>
    <row r="131" spans="2:20">
      <c r="B131" s="791"/>
      <c r="C131" s="835" t="s">
        <v>481</v>
      </c>
      <c r="D131" s="862">
        <v>20.549679999999999</v>
      </c>
      <c r="E131" s="868">
        <v>0.17099999999999999</v>
      </c>
      <c r="F131" s="862">
        <v>4</v>
      </c>
      <c r="G131" s="867">
        <v>28.916999999999998</v>
      </c>
      <c r="H131" s="867">
        <v>1.035679</v>
      </c>
      <c r="I131" s="862">
        <v>3.6559409999999999</v>
      </c>
      <c r="J131" s="867">
        <v>17.791</v>
      </c>
      <c r="K131" s="415"/>
      <c r="L131" s="791"/>
      <c r="M131" s="835" t="s">
        <v>481</v>
      </c>
      <c r="N131" s="862">
        <v>27.707999999999998</v>
      </c>
      <c r="O131" s="868">
        <v>0.2026</v>
      </c>
      <c r="P131" s="862">
        <v>6</v>
      </c>
      <c r="Q131" s="867">
        <v>24.723200000000002</v>
      </c>
      <c r="R131" s="867">
        <v>1.2338469999999999</v>
      </c>
      <c r="S131" s="862">
        <v>4.9790000000000001</v>
      </c>
      <c r="T131" s="867">
        <v>17.9681</v>
      </c>
    </row>
    <row r="132" spans="2:20">
      <c r="B132" s="791"/>
      <c r="C132" s="835" t="s">
        <v>482</v>
      </c>
      <c r="D132" s="862">
        <v>262.69517000000002</v>
      </c>
      <c r="E132" s="868">
        <v>0.317</v>
      </c>
      <c r="F132" s="862">
        <v>14</v>
      </c>
      <c r="G132" s="867">
        <v>27.594999999999999</v>
      </c>
      <c r="H132" s="867">
        <v>2.415991</v>
      </c>
      <c r="I132" s="862">
        <v>85.963127999999998</v>
      </c>
      <c r="J132" s="867">
        <v>32.723999999999997</v>
      </c>
      <c r="K132" s="415"/>
      <c r="L132" s="791"/>
      <c r="M132" s="835" t="s">
        <v>482</v>
      </c>
      <c r="N132" s="862">
        <v>311.77600000000001</v>
      </c>
      <c r="O132" s="868">
        <v>0.31740000000000002</v>
      </c>
      <c r="P132" s="862">
        <v>22</v>
      </c>
      <c r="Q132" s="867">
        <v>30.3306</v>
      </c>
      <c r="R132" s="867">
        <v>1.246219</v>
      </c>
      <c r="S132" s="862">
        <v>92.63</v>
      </c>
      <c r="T132" s="867">
        <v>29.710399999999996</v>
      </c>
    </row>
    <row r="133" spans="2:20" ht="12.75" customHeight="1">
      <c r="B133" s="791"/>
      <c r="C133" s="835" t="s">
        <v>483</v>
      </c>
      <c r="D133" s="862">
        <v>0.87776500000000002</v>
      </c>
      <c r="E133" s="868">
        <v>0.53699999999999992</v>
      </c>
      <c r="F133" s="862">
        <v>10</v>
      </c>
      <c r="G133" s="867">
        <v>23.209</v>
      </c>
      <c r="H133" s="867">
        <v>4.7743089999999997</v>
      </c>
      <c r="I133" s="862">
        <v>0.44841399999999998</v>
      </c>
      <c r="J133" s="867">
        <v>51.085999999999999</v>
      </c>
      <c r="K133" s="415"/>
      <c r="L133" s="791"/>
      <c r="M133" s="835" t="s">
        <v>483</v>
      </c>
      <c r="N133" s="862">
        <v>11.231</v>
      </c>
      <c r="O133" s="868">
        <v>0.53689999999999993</v>
      </c>
      <c r="P133" s="862">
        <v>13</v>
      </c>
      <c r="Q133" s="867">
        <v>24.9787</v>
      </c>
      <c r="R133" s="867">
        <v>4.9584910000000004</v>
      </c>
      <c r="S133" s="862">
        <v>6.35</v>
      </c>
      <c r="T133" s="867">
        <v>56.544499999999999</v>
      </c>
    </row>
    <row r="134" spans="2:20">
      <c r="B134" s="791"/>
      <c r="C134" s="835" t="s">
        <v>484</v>
      </c>
      <c r="D134" s="862">
        <v>123.951655</v>
      </c>
      <c r="E134" s="868">
        <v>1.5469999999999999</v>
      </c>
      <c r="F134" s="862">
        <v>8</v>
      </c>
      <c r="G134" s="867">
        <v>20.574000000000002</v>
      </c>
      <c r="H134" s="867">
        <v>2.9202499999999998</v>
      </c>
      <c r="I134" s="862">
        <v>66.941077000000007</v>
      </c>
      <c r="J134" s="867">
        <v>54.006</v>
      </c>
      <c r="K134" s="415"/>
      <c r="L134" s="791"/>
      <c r="M134" s="835" t="s">
        <v>484</v>
      </c>
      <c r="N134" s="862">
        <v>232.767</v>
      </c>
      <c r="O134" s="868">
        <v>0.91459999999999997</v>
      </c>
      <c r="P134" s="862">
        <v>8</v>
      </c>
      <c r="Q134" s="867">
        <v>20.009799999999998</v>
      </c>
      <c r="R134" s="867">
        <v>1.005301</v>
      </c>
      <c r="S134" s="862">
        <v>77.352000000000004</v>
      </c>
      <c r="T134" s="867">
        <v>33.2316</v>
      </c>
    </row>
    <row r="135" spans="2:20">
      <c r="B135" s="791"/>
      <c r="C135" s="835" t="s">
        <v>487</v>
      </c>
      <c r="D135" s="862">
        <v>0.146089</v>
      </c>
      <c r="E135" s="868">
        <v>2.6859999999999999</v>
      </c>
      <c r="F135" s="862">
        <v>1</v>
      </c>
      <c r="G135" s="867">
        <v>26</v>
      </c>
      <c r="H135" s="298">
        <v>5</v>
      </c>
      <c r="I135" s="862">
        <v>0.139408</v>
      </c>
      <c r="J135" s="867">
        <v>95.426999999999992</v>
      </c>
      <c r="K135" s="415"/>
      <c r="L135" s="791"/>
      <c r="M135" s="835" t="s">
        <v>487</v>
      </c>
      <c r="N135" s="862">
        <v>0.79200000000000004</v>
      </c>
      <c r="O135" s="868">
        <v>2.6861999999999999</v>
      </c>
      <c r="P135" s="862">
        <v>1</v>
      </c>
      <c r="Q135" s="867">
        <v>31</v>
      </c>
      <c r="R135" s="298">
        <v>5</v>
      </c>
      <c r="S135" s="862">
        <v>0.90100000000000002</v>
      </c>
      <c r="T135" s="867">
        <v>113.7783</v>
      </c>
    </row>
    <row r="136" spans="2:20">
      <c r="B136" s="791"/>
      <c r="C136" s="835" t="s">
        <v>490</v>
      </c>
      <c r="D136" s="862"/>
      <c r="E136" s="868"/>
      <c r="F136" s="862"/>
      <c r="G136" s="867"/>
      <c r="H136" s="867"/>
      <c r="I136" s="862"/>
      <c r="J136" s="867"/>
      <c r="K136" s="415"/>
      <c r="L136" s="791"/>
      <c r="M136" s="835" t="s">
        <v>490</v>
      </c>
      <c r="N136" s="862"/>
      <c r="O136" s="868"/>
      <c r="P136" s="862"/>
      <c r="Q136" s="867"/>
      <c r="R136" s="867"/>
      <c r="S136" s="862"/>
      <c r="T136" s="867"/>
    </row>
    <row r="137" spans="2:20">
      <c r="B137" s="791"/>
      <c r="C137" s="835" t="s">
        <v>494</v>
      </c>
      <c r="D137" s="862"/>
      <c r="E137" s="868"/>
      <c r="F137" s="862"/>
      <c r="G137" s="867"/>
      <c r="H137" s="867"/>
      <c r="I137" s="862"/>
      <c r="J137" s="867"/>
      <c r="K137" s="415"/>
      <c r="L137" s="791"/>
      <c r="M137" s="835" t="s">
        <v>494</v>
      </c>
      <c r="N137" s="862">
        <v>5.3959999999999999</v>
      </c>
      <c r="O137" s="868">
        <v>100</v>
      </c>
      <c r="P137" s="862">
        <v>1</v>
      </c>
      <c r="Q137" s="867">
        <v>26</v>
      </c>
      <c r="R137" s="867">
        <v>2.8170000000000002</v>
      </c>
      <c r="S137" s="862">
        <v>17.536999999999999</v>
      </c>
      <c r="T137" s="867">
        <v>325</v>
      </c>
    </row>
    <row r="138" spans="2:20">
      <c r="B138" s="791"/>
      <c r="C138" s="869" t="s">
        <v>650</v>
      </c>
      <c r="D138" s="870">
        <v>778.88091399999996</v>
      </c>
      <c r="E138" s="871">
        <v>0.38500000000000001</v>
      </c>
      <c r="F138" s="870">
        <v>43</v>
      </c>
      <c r="G138" s="872">
        <v>27.096999999999998</v>
      </c>
      <c r="H138" s="873">
        <v>2.233638</v>
      </c>
      <c r="I138" s="870">
        <v>195.33566400000001</v>
      </c>
      <c r="J138" s="872">
        <v>25.079000000000001</v>
      </c>
      <c r="K138" s="415"/>
      <c r="L138" s="791"/>
      <c r="M138" s="869" t="s">
        <v>650</v>
      </c>
      <c r="N138" s="870">
        <v>1026.9480000000001</v>
      </c>
      <c r="O138" s="871">
        <v>0.8659</v>
      </c>
      <c r="P138" s="870">
        <v>56</v>
      </c>
      <c r="Q138" s="872">
        <v>26.667400000000001</v>
      </c>
      <c r="R138" s="873">
        <v>1.726372</v>
      </c>
      <c r="S138" s="870">
        <v>250.09399999999999</v>
      </c>
      <c r="T138" s="872">
        <v>24.353100000000001</v>
      </c>
    </row>
    <row r="140" spans="2:20" ht="15" customHeight="1">
      <c r="B140" s="35"/>
      <c r="C140" s="39"/>
      <c r="D140" s="63" t="s">
        <v>160</v>
      </c>
      <c r="E140" s="63" t="s">
        <v>161</v>
      </c>
      <c r="F140" s="63" t="s">
        <v>162</v>
      </c>
      <c r="G140" s="63" t="s">
        <v>163</v>
      </c>
      <c r="H140" s="63" t="s">
        <v>164</v>
      </c>
      <c r="I140" s="63" t="s">
        <v>231</v>
      </c>
      <c r="J140" s="593" t="s">
        <v>232</v>
      </c>
      <c r="L140" s="35"/>
      <c r="M140" s="39"/>
      <c r="N140" s="63" t="s">
        <v>160</v>
      </c>
      <c r="O140" s="63" t="s">
        <v>161</v>
      </c>
      <c r="P140" s="63" t="s">
        <v>162</v>
      </c>
      <c r="Q140" s="63" t="s">
        <v>163</v>
      </c>
      <c r="R140" s="63" t="s">
        <v>164</v>
      </c>
      <c r="S140" s="63" t="s">
        <v>231</v>
      </c>
      <c r="T140" s="593" t="s">
        <v>232</v>
      </c>
    </row>
    <row r="141" spans="2:20" ht="12.75" customHeight="1">
      <c r="B141" s="1291" t="s">
        <v>240</v>
      </c>
      <c r="C141" s="1265" t="s">
        <v>463</v>
      </c>
      <c r="D141" s="1293" t="s">
        <v>620</v>
      </c>
      <c r="E141" s="1287" t="s">
        <v>468</v>
      </c>
      <c r="F141" s="1287" t="s">
        <v>469</v>
      </c>
      <c r="G141" s="1287" t="s">
        <v>470</v>
      </c>
      <c r="H141" s="1287" t="s">
        <v>641</v>
      </c>
      <c r="I141" s="1287" t="s">
        <v>621</v>
      </c>
      <c r="J141" s="1289" t="s">
        <v>473</v>
      </c>
      <c r="L141" s="1291" t="s">
        <v>289</v>
      </c>
      <c r="M141" s="1265" t="s">
        <v>463</v>
      </c>
      <c r="N141" s="1293" t="s">
        <v>620</v>
      </c>
      <c r="O141" s="1287" t="s">
        <v>468</v>
      </c>
      <c r="P141" s="1287" t="s">
        <v>469</v>
      </c>
      <c r="Q141" s="1287" t="s">
        <v>470</v>
      </c>
      <c r="R141" s="1287" t="s">
        <v>641</v>
      </c>
      <c r="S141" s="1287" t="s">
        <v>621</v>
      </c>
      <c r="T141" s="1289" t="s">
        <v>473</v>
      </c>
    </row>
    <row r="142" spans="2:20" ht="12.75" customHeight="1">
      <c r="B142" s="1292"/>
      <c r="C142" s="1267"/>
      <c r="D142" s="1294"/>
      <c r="E142" s="1288"/>
      <c r="F142" s="1288"/>
      <c r="G142" s="1288"/>
      <c r="H142" s="1288"/>
      <c r="I142" s="1288"/>
      <c r="J142" s="1290"/>
      <c r="L142" s="1292"/>
      <c r="M142" s="1267"/>
      <c r="N142" s="1294"/>
      <c r="O142" s="1288"/>
      <c r="P142" s="1288"/>
      <c r="Q142" s="1288"/>
      <c r="R142" s="1288"/>
      <c r="S142" s="1288"/>
      <c r="T142" s="1290"/>
    </row>
    <row r="143" spans="2:20">
      <c r="B143" s="866" t="s">
        <v>655</v>
      </c>
      <c r="C143" s="835"/>
      <c r="D143" s="862"/>
      <c r="E143" s="862"/>
      <c r="F143" s="862"/>
      <c r="G143" s="862"/>
      <c r="H143" s="862"/>
      <c r="I143" s="862"/>
      <c r="J143" s="867"/>
      <c r="L143" s="866" t="s">
        <v>655</v>
      </c>
      <c r="M143" s="835"/>
      <c r="N143" s="862"/>
      <c r="O143" s="862"/>
      <c r="P143" s="862"/>
      <c r="Q143" s="862"/>
      <c r="R143" s="862"/>
      <c r="S143" s="862"/>
      <c r="T143" s="867"/>
    </row>
    <row r="144" spans="2:20">
      <c r="B144" s="791"/>
      <c r="C144" s="835" t="s">
        <v>478</v>
      </c>
      <c r="D144" s="862"/>
      <c r="E144" s="868"/>
      <c r="F144" s="862"/>
      <c r="G144" s="867"/>
      <c r="H144" s="298"/>
      <c r="I144" s="862"/>
      <c r="J144" s="867"/>
      <c r="K144" s="415"/>
      <c r="L144" s="791"/>
      <c r="M144" s="835" t="s">
        <v>478</v>
      </c>
      <c r="N144" s="862"/>
      <c r="O144" s="868"/>
      <c r="P144" s="862"/>
      <c r="Q144" s="867"/>
      <c r="R144" s="298"/>
      <c r="S144" s="862"/>
      <c r="T144" s="867"/>
    </row>
    <row r="145" spans="2:20">
      <c r="B145" s="791"/>
      <c r="C145" s="835" t="s">
        <v>481</v>
      </c>
      <c r="D145" s="862"/>
      <c r="E145" s="868"/>
      <c r="F145" s="862"/>
      <c r="G145" s="867"/>
      <c r="H145" s="867"/>
      <c r="I145" s="862"/>
      <c r="J145" s="867"/>
      <c r="K145" s="415"/>
      <c r="L145" s="791"/>
      <c r="M145" s="835" t="s">
        <v>481</v>
      </c>
      <c r="N145" s="862"/>
      <c r="O145" s="868"/>
      <c r="P145" s="862"/>
      <c r="Q145" s="867"/>
      <c r="R145" s="867"/>
      <c r="S145" s="862"/>
      <c r="T145" s="867"/>
    </row>
    <row r="146" spans="2:20">
      <c r="B146" s="791"/>
      <c r="C146" s="835" t="s">
        <v>482</v>
      </c>
      <c r="D146" s="862"/>
      <c r="E146" s="868"/>
      <c r="F146" s="862"/>
      <c r="G146" s="867"/>
      <c r="H146" s="867"/>
      <c r="I146" s="862"/>
      <c r="J146" s="867"/>
      <c r="K146" s="415"/>
      <c r="L146" s="791"/>
      <c r="M146" s="835" t="s">
        <v>482</v>
      </c>
      <c r="N146" s="862"/>
      <c r="O146" s="868"/>
      <c r="P146" s="862"/>
      <c r="Q146" s="867"/>
      <c r="R146" s="867"/>
      <c r="S146" s="862"/>
      <c r="T146" s="867"/>
    </row>
    <row r="147" spans="2:20">
      <c r="B147" s="791"/>
      <c r="C147" s="835" t="s">
        <v>483</v>
      </c>
      <c r="D147" s="862"/>
      <c r="E147" s="868"/>
      <c r="F147" s="862"/>
      <c r="G147" s="867"/>
      <c r="H147" s="867"/>
      <c r="I147" s="862"/>
      <c r="J147" s="867"/>
      <c r="K147" s="415"/>
      <c r="L147" s="791"/>
      <c r="M147" s="835" t="s">
        <v>483</v>
      </c>
      <c r="N147" s="862"/>
      <c r="O147" s="868"/>
      <c r="P147" s="862"/>
      <c r="Q147" s="867"/>
      <c r="R147" s="867"/>
      <c r="S147" s="862"/>
      <c r="T147" s="867"/>
    </row>
    <row r="148" spans="2:20">
      <c r="B148" s="791"/>
      <c r="C148" s="835" t="s">
        <v>484</v>
      </c>
      <c r="D148" s="862"/>
      <c r="E148" s="868"/>
      <c r="F148" s="862"/>
      <c r="G148" s="867"/>
      <c r="H148" s="867"/>
      <c r="I148" s="862"/>
      <c r="J148" s="867"/>
      <c r="K148" s="415"/>
      <c r="L148" s="791"/>
      <c r="M148" s="835" t="s">
        <v>484</v>
      </c>
      <c r="N148" s="862"/>
      <c r="O148" s="868"/>
      <c r="P148" s="862"/>
      <c r="Q148" s="867"/>
      <c r="R148" s="867"/>
      <c r="S148" s="862"/>
      <c r="T148" s="867"/>
    </row>
    <row r="149" spans="2:20">
      <c r="B149" s="791"/>
      <c r="C149" s="835" t="s">
        <v>487</v>
      </c>
      <c r="D149" s="862">
        <v>0.55362699999999998</v>
      </c>
      <c r="E149" s="868">
        <v>7.0000000000000009</v>
      </c>
      <c r="F149" s="862">
        <v>1</v>
      </c>
      <c r="G149" s="867">
        <v>57.287999999999997</v>
      </c>
      <c r="H149" s="298">
        <v>0</v>
      </c>
      <c r="I149" s="862">
        <v>0.39421699999999998</v>
      </c>
      <c r="J149" s="867">
        <v>71.206000000000003</v>
      </c>
      <c r="K149" s="415"/>
      <c r="L149" s="791"/>
      <c r="M149" s="835" t="s">
        <v>487</v>
      </c>
      <c r="N149" s="862">
        <v>0.32400000000000001</v>
      </c>
      <c r="O149" s="868">
        <v>7.0000000000000009</v>
      </c>
      <c r="P149" s="862">
        <v>17</v>
      </c>
      <c r="Q149" s="867">
        <v>57.284999999999997</v>
      </c>
      <c r="R149" s="298"/>
      <c r="S149" s="862">
        <v>0.23100000000000001</v>
      </c>
      <c r="T149" s="867">
        <v>71.202399999999997</v>
      </c>
    </row>
    <row r="150" spans="2:20">
      <c r="B150" s="791"/>
      <c r="C150" s="835" t="s">
        <v>490</v>
      </c>
      <c r="D150" s="862"/>
      <c r="E150" s="868"/>
      <c r="F150" s="862"/>
      <c r="G150" s="867"/>
      <c r="H150" s="867"/>
      <c r="I150" s="862"/>
      <c r="J150" s="867"/>
      <c r="K150" s="415"/>
      <c r="L150" s="791"/>
      <c r="M150" s="835" t="s">
        <v>490</v>
      </c>
      <c r="N150" s="862"/>
      <c r="O150" s="868"/>
      <c r="P150" s="862"/>
      <c r="Q150" s="867"/>
      <c r="R150" s="867"/>
      <c r="S150" s="862"/>
      <c r="T150" s="867"/>
    </row>
    <row r="151" spans="2:20">
      <c r="B151" s="791"/>
      <c r="C151" s="835" t="s">
        <v>494</v>
      </c>
      <c r="D151" s="862"/>
      <c r="E151" s="868"/>
      <c r="F151" s="862"/>
      <c r="G151" s="867"/>
      <c r="H151" s="867"/>
      <c r="I151" s="862"/>
      <c r="J151" s="867"/>
      <c r="K151" s="415"/>
      <c r="L151" s="791"/>
      <c r="M151" s="835" t="s">
        <v>494</v>
      </c>
      <c r="N151" s="862"/>
      <c r="O151" s="868"/>
      <c r="P151" s="862"/>
      <c r="Q151" s="867"/>
      <c r="R151" s="867"/>
      <c r="S151" s="862"/>
      <c r="T151" s="867"/>
    </row>
    <row r="152" spans="2:20">
      <c r="B152" s="791"/>
      <c r="C152" s="869" t="s">
        <v>647</v>
      </c>
      <c r="D152" s="870">
        <v>0.55362699999999998</v>
      </c>
      <c r="E152" s="871">
        <v>7.0000000000000009</v>
      </c>
      <c r="F152" s="870">
        <v>1</v>
      </c>
      <c r="G152" s="872">
        <v>57.287999999999997</v>
      </c>
      <c r="H152" s="873">
        <v>0</v>
      </c>
      <c r="I152" s="870">
        <v>0.39421699999999998</v>
      </c>
      <c r="J152" s="872">
        <v>71.206000000000003</v>
      </c>
      <c r="K152" s="415"/>
      <c r="L152" s="791"/>
      <c r="M152" s="869" t="s">
        <v>647</v>
      </c>
      <c r="N152" s="870">
        <v>0.32400000000000001</v>
      </c>
      <c r="O152" s="871">
        <v>7.0000000000000009</v>
      </c>
      <c r="P152" s="870">
        <v>17</v>
      </c>
      <c r="Q152" s="872">
        <v>57.284999999999997</v>
      </c>
      <c r="R152" s="873"/>
      <c r="S152" s="870">
        <v>0.23100000000000001</v>
      </c>
      <c r="T152" s="872">
        <v>71.202399999999997</v>
      </c>
    </row>
    <row r="155" spans="2:20" ht="15" customHeight="1">
      <c r="B155" s="35"/>
      <c r="C155" s="39"/>
      <c r="D155" s="63" t="s">
        <v>160</v>
      </c>
      <c r="E155" s="63" t="s">
        <v>161</v>
      </c>
      <c r="F155" s="63" t="s">
        <v>162</v>
      </c>
      <c r="G155" s="63" t="s">
        <v>163</v>
      </c>
      <c r="H155" s="63" t="s">
        <v>164</v>
      </c>
      <c r="I155" s="63" t="s">
        <v>231</v>
      </c>
      <c r="J155" s="593" t="s">
        <v>232</v>
      </c>
      <c r="L155" s="35"/>
      <c r="M155" s="39"/>
      <c r="N155" s="63" t="s">
        <v>160</v>
      </c>
      <c r="O155" s="63" t="s">
        <v>161</v>
      </c>
      <c r="P155" s="63" t="s">
        <v>162</v>
      </c>
      <c r="Q155" s="63" t="s">
        <v>163</v>
      </c>
      <c r="R155" s="63" t="s">
        <v>164</v>
      </c>
      <c r="S155" s="63" t="s">
        <v>231</v>
      </c>
      <c r="T155" s="593" t="s">
        <v>232</v>
      </c>
    </row>
    <row r="156" spans="2:20" ht="12.75" customHeight="1">
      <c r="B156" s="1291" t="s">
        <v>240</v>
      </c>
      <c r="C156" s="1265" t="s">
        <v>463</v>
      </c>
      <c r="D156" s="1293" t="s">
        <v>620</v>
      </c>
      <c r="E156" s="1287" t="s">
        <v>468</v>
      </c>
      <c r="F156" s="1287" t="s">
        <v>469</v>
      </c>
      <c r="G156" s="1287" t="s">
        <v>470</v>
      </c>
      <c r="H156" s="1287" t="s">
        <v>641</v>
      </c>
      <c r="I156" s="1287" t="s">
        <v>621</v>
      </c>
      <c r="J156" s="1289" t="s">
        <v>473</v>
      </c>
      <c r="L156" s="1291" t="s">
        <v>289</v>
      </c>
      <c r="M156" s="1265" t="s">
        <v>463</v>
      </c>
      <c r="N156" s="1293" t="s">
        <v>620</v>
      </c>
      <c r="O156" s="1287" t="s">
        <v>468</v>
      </c>
      <c r="P156" s="1287" t="s">
        <v>469</v>
      </c>
      <c r="Q156" s="1287" t="s">
        <v>470</v>
      </c>
      <c r="R156" s="1287" t="s">
        <v>641</v>
      </c>
      <c r="S156" s="1287" t="s">
        <v>621</v>
      </c>
      <c r="T156" s="1289" t="s">
        <v>473</v>
      </c>
    </row>
    <row r="157" spans="2:20" ht="12.75" customHeight="1">
      <c r="B157" s="1292"/>
      <c r="C157" s="1267"/>
      <c r="D157" s="1294"/>
      <c r="E157" s="1288"/>
      <c r="F157" s="1288"/>
      <c r="G157" s="1288"/>
      <c r="H157" s="1288"/>
      <c r="I157" s="1288"/>
      <c r="J157" s="1290"/>
      <c r="L157" s="1292"/>
      <c r="M157" s="1267"/>
      <c r="N157" s="1294"/>
      <c r="O157" s="1288"/>
      <c r="P157" s="1288"/>
      <c r="Q157" s="1288"/>
      <c r="R157" s="1288"/>
      <c r="S157" s="1288"/>
      <c r="T157" s="1290"/>
    </row>
    <row r="158" spans="2:20">
      <c r="B158" s="866" t="s">
        <v>656</v>
      </c>
      <c r="C158" s="835"/>
      <c r="D158" s="862"/>
      <c r="E158" s="862"/>
      <c r="F158" s="862"/>
      <c r="G158" s="862"/>
      <c r="H158" s="862"/>
      <c r="I158" s="862"/>
      <c r="J158" s="867"/>
      <c r="L158" s="866" t="s">
        <v>656</v>
      </c>
      <c r="M158" s="835"/>
      <c r="N158" s="862"/>
      <c r="O158" s="862"/>
      <c r="P158" s="862"/>
      <c r="Q158" s="862"/>
      <c r="R158" s="862"/>
      <c r="S158" s="862"/>
      <c r="T158" s="867"/>
    </row>
    <row r="159" spans="2:20">
      <c r="B159" s="791"/>
      <c r="C159" s="835" t="s">
        <v>478</v>
      </c>
      <c r="D159" s="862"/>
      <c r="E159" s="868"/>
      <c r="F159" s="862"/>
      <c r="G159" s="867"/>
      <c r="H159" s="298"/>
      <c r="I159" s="862"/>
      <c r="J159" s="867"/>
      <c r="K159" s="415"/>
      <c r="L159" s="791"/>
      <c r="M159" s="835" t="s">
        <v>478</v>
      </c>
      <c r="N159" s="862"/>
      <c r="O159" s="868"/>
      <c r="P159" s="862"/>
      <c r="Q159" s="867"/>
      <c r="R159" s="298"/>
      <c r="S159" s="862"/>
      <c r="T159" s="867"/>
    </row>
    <row r="160" spans="2:20">
      <c r="B160" s="791"/>
      <c r="C160" s="835" t="s">
        <v>481</v>
      </c>
      <c r="D160" s="862"/>
      <c r="E160" s="868"/>
      <c r="F160" s="862"/>
      <c r="G160" s="867"/>
      <c r="H160" s="867"/>
      <c r="I160" s="862"/>
      <c r="J160" s="867"/>
      <c r="K160" s="415"/>
      <c r="L160" s="791"/>
      <c r="M160" s="835" t="s">
        <v>481</v>
      </c>
      <c r="N160" s="862"/>
      <c r="O160" s="868"/>
      <c r="P160" s="862"/>
      <c r="Q160" s="867"/>
      <c r="R160" s="867"/>
      <c r="S160" s="862"/>
      <c r="T160" s="867"/>
    </row>
    <row r="161" spans="1:20">
      <c r="B161" s="791"/>
      <c r="C161" s="835" t="s">
        <v>482</v>
      </c>
      <c r="D161" s="862"/>
      <c r="E161" s="868"/>
      <c r="F161" s="862"/>
      <c r="G161" s="867"/>
      <c r="H161" s="867"/>
      <c r="I161" s="862"/>
      <c r="J161" s="867"/>
      <c r="K161" s="415"/>
      <c r="L161" s="791"/>
      <c r="M161" s="835" t="s">
        <v>482</v>
      </c>
      <c r="N161" s="862"/>
      <c r="O161" s="868"/>
      <c r="P161" s="862"/>
      <c r="Q161" s="867"/>
      <c r="R161" s="867"/>
      <c r="S161" s="862"/>
      <c r="T161" s="867"/>
    </row>
    <row r="162" spans="1:20" ht="12.75" customHeight="1">
      <c r="B162" s="791"/>
      <c r="C162" s="835" t="s">
        <v>483</v>
      </c>
      <c r="D162" s="862"/>
      <c r="E162" s="868"/>
      <c r="F162" s="862"/>
      <c r="G162" s="867"/>
      <c r="H162" s="867"/>
      <c r="I162" s="862"/>
      <c r="J162" s="867"/>
      <c r="K162" s="415"/>
      <c r="L162" s="791"/>
      <c r="M162" s="835" t="s">
        <v>483</v>
      </c>
      <c r="N162" s="862"/>
      <c r="O162" s="868"/>
      <c r="P162" s="862"/>
      <c r="Q162" s="867"/>
      <c r="R162" s="867"/>
      <c r="S162" s="862"/>
      <c r="T162" s="867"/>
    </row>
    <row r="163" spans="1:20">
      <c r="B163" s="791"/>
      <c r="C163" s="835" t="s">
        <v>484</v>
      </c>
      <c r="D163" s="862"/>
      <c r="E163" s="868"/>
      <c r="F163" s="862"/>
      <c r="G163" s="867"/>
      <c r="H163" s="867"/>
      <c r="I163" s="862"/>
      <c r="J163" s="867"/>
      <c r="K163" s="415"/>
      <c r="L163" s="791"/>
      <c r="M163" s="835" t="s">
        <v>484</v>
      </c>
      <c r="N163" s="862"/>
      <c r="O163" s="868"/>
      <c r="P163" s="862"/>
      <c r="Q163" s="867"/>
      <c r="R163" s="867"/>
      <c r="S163" s="862"/>
      <c r="T163" s="867"/>
    </row>
    <row r="164" spans="1:20">
      <c r="B164" s="791"/>
      <c r="C164" s="835" t="s">
        <v>487</v>
      </c>
      <c r="D164" s="862">
        <v>6.4289999999999998E-3</v>
      </c>
      <c r="E164" s="868">
        <v>2.5</v>
      </c>
      <c r="F164" s="862">
        <v>35</v>
      </c>
      <c r="G164" s="867">
        <v>24.416</v>
      </c>
      <c r="H164" s="298">
        <v>0</v>
      </c>
      <c r="I164" s="862">
        <v>2.2520000000000001E-3</v>
      </c>
      <c r="J164" s="867">
        <v>35.024000000000001</v>
      </c>
      <c r="K164" s="415"/>
      <c r="L164" s="791"/>
      <c r="M164" s="835" t="s">
        <v>487</v>
      </c>
      <c r="N164" s="862">
        <v>7.0000000000000001E-3</v>
      </c>
      <c r="O164" s="868">
        <v>2.5</v>
      </c>
      <c r="P164" s="862">
        <v>17</v>
      </c>
      <c r="Q164" s="867">
        <v>25.217400000000001</v>
      </c>
      <c r="R164" s="298"/>
      <c r="S164" s="862">
        <v>3.0000000000000001E-3</v>
      </c>
      <c r="T164" s="867">
        <v>36.173999999999999</v>
      </c>
    </row>
    <row r="165" spans="1:20">
      <c r="B165" s="791"/>
      <c r="C165" s="835" t="s">
        <v>490</v>
      </c>
      <c r="D165" s="862"/>
      <c r="E165" s="868"/>
      <c r="F165" s="862"/>
      <c r="G165" s="867"/>
      <c r="H165" s="867"/>
      <c r="I165" s="862"/>
      <c r="J165" s="867"/>
      <c r="K165" s="415"/>
      <c r="L165" s="791"/>
      <c r="M165" s="835" t="s">
        <v>490</v>
      </c>
      <c r="N165" s="862"/>
      <c r="O165" s="868"/>
      <c r="P165" s="862"/>
      <c r="Q165" s="867"/>
      <c r="R165" s="867"/>
      <c r="S165" s="862"/>
      <c r="T165" s="867"/>
    </row>
    <row r="166" spans="1:20">
      <c r="B166" s="791"/>
      <c r="C166" s="835" t="s">
        <v>494</v>
      </c>
      <c r="D166" s="862"/>
      <c r="E166" s="868"/>
      <c r="F166" s="862"/>
      <c r="G166" s="867"/>
      <c r="H166" s="867"/>
      <c r="I166" s="862"/>
      <c r="J166" s="867"/>
      <c r="K166" s="415"/>
      <c r="L166" s="791"/>
      <c r="M166" s="835" t="s">
        <v>494</v>
      </c>
      <c r="N166" s="862"/>
      <c r="O166" s="868"/>
      <c r="P166" s="862"/>
      <c r="Q166" s="867"/>
      <c r="R166" s="867"/>
      <c r="S166" s="862"/>
      <c r="T166" s="867"/>
    </row>
    <row r="167" spans="1:20">
      <c r="B167" s="791"/>
      <c r="C167" s="869" t="s">
        <v>650</v>
      </c>
      <c r="D167" s="870">
        <v>6.4289999999999998E-3</v>
      </c>
      <c r="E167" s="871">
        <v>2.5</v>
      </c>
      <c r="F167" s="870">
        <v>35</v>
      </c>
      <c r="G167" s="872">
        <v>24.416</v>
      </c>
      <c r="H167" s="873">
        <v>0</v>
      </c>
      <c r="I167" s="870">
        <v>2.2520000000000001E-3</v>
      </c>
      <c r="J167" s="872">
        <v>35.024000000000001</v>
      </c>
      <c r="K167" s="415"/>
      <c r="L167" s="791"/>
      <c r="M167" s="869" t="s">
        <v>650</v>
      </c>
      <c r="N167" s="870">
        <v>7.0000000000000001E-3</v>
      </c>
      <c r="O167" s="871">
        <v>2.5</v>
      </c>
      <c r="P167" s="870">
        <v>17</v>
      </c>
      <c r="Q167" s="872">
        <v>25.217400000000001</v>
      </c>
      <c r="R167" s="873"/>
      <c r="S167" s="870">
        <v>3.0000000000000001E-3</v>
      </c>
      <c r="T167" s="872">
        <v>36.173999999999999</v>
      </c>
    </row>
    <row r="168" spans="1:20" s="4" customFormat="1" ht="12.75" customHeight="1">
      <c r="A168" s="1"/>
      <c r="B168" s="791"/>
      <c r="C168" s="877" t="s">
        <v>657</v>
      </c>
      <c r="D168" s="870">
        <v>231180.77900000001</v>
      </c>
      <c r="E168" s="871">
        <f>0.001099*100</f>
        <v>0.1099</v>
      </c>
      <c r="F168" s="870">
        <v>3321</v>
      </c>
      <c r="G168" s="872">
        <f>0.361765*100</f>
        <v>36.176499999999997</v>
      </c>
      <c r="H168" s="873">
        <v>1.2937890000000001</v>
      </c>
      <c r="I168" s="870">
        <v>25094.566999999999</v>
      </c>
      <c r="J168" s="872">
        <f>0.108549*100</f>
        <v>10.854900000000001</v>
      </c>
      <c r="K168" s="415"/>
      <c r="L168" s="791"/>
      <c r="M168" s="877" t="s">
        <v>657</v>
      </c>
      <c r="N168" s="870">
        <v>240053.98699999999</v>
      </c>
      <c r="O168" s="871">
        <f>0.0009*100</f>
        <v>0.09</v>
      </c>
      <c r="P168" s="870">
        <v>3636</v>
      </c>
      <c r="Q168" s="872">
        <f>0.357427*100</f>
        <v>35.742699999999999</v>
      </c>
      <c r="R168" s="873">
        <v>1.304953</v>
      </c>
      <c r="S168" s="870">
        <v>26210.850999999999</v>
      </c>
      <c r="T168" s="872">
        <f>0.109187*100</f>
        <v>10.918700000000001</v>
      </c>
    </row>
    <row r="169" spans="1:20">
      <c r="D169" s="1"/>
      <c r="E169" s="1"/>
      <c r="F169" s="1"/>
      <c r="G169" s="1"/>
      <c r="H169" s="1"/>
      <c r="I169" s="1"/>
      <c r="J169" s="1"/>
      <c r="K169" s="415"/>
    </row>
    <row r="170" spans="1:20">
      <c r="D170" s="1"/>
      <c r="E170" s="1"/>
      <c r="F170" s="1"/>
      <c r="G170" s="1"/>
      <c r="H170" s="1"/>
      <c r="I170" s="1"/>
    </row>
    <row r="171" spans="1:20">
      <c r="D171" s="334"/>
      <c r="E171" s="334"/>
      <c r="F171" s="334"/>
      <c r="G171" s="334"/>
      <c r="H171" s="334"/>
      <c r="I171" s="334"/>
    </row>
    <row r="172" spans="1:20">
      <c r="B172" s="4" t="s">
        <v>290</v>
      </c>
      <c r="J172" s="47"/>
    </row>
    <row r="173" spans="1:20">
      <c r="B173" s="1" t="s">
        <v>658</v>
      </c>
    </row>
  </sheetData>
  <mergeCells count="198">
    <mergeCell ref="R7:R8"/>
    <mergeCell ref="S7:S8"/>
    <mergeCell ref="T7:T8"/>
    <mergeCell ref="H7:H8"/>
    <mergeCell ref="I7:I8"/>
    <mergeCell ref="J7:J8"/>
    <mergeCell ref="L7:L8"/>
    <mergeCell ref="M7:M8"/>
    <mergeCell ref="N7:N8"/>
    <mergeCell ref="B22:B23"/>
    <mergeCell ref="C22:C23"/>
    <mergeCell ref="D22:D23"/>
    <mergeCell ref="E22:E23"/>
    <mergeCell ref="F22:F23"/>
    <mergeCell ref="G22:G23"/>
    <mergeCell ref="O7:O8"/>
    <mergeCell ref="P7:P8"/>
    <mergeCell ref="Q7:Q8"/>
    <mergeCell ref="B7:B8"/>
    <mergeCell ref="C7:C8"/>
    <mergeCell ref="D7:D8"/>
    <mergeCell ref="E7:E8"/>
    <mergeCell ref="F7:F8"/>
    <mergeCell ref="G7:G8"/>
    <mergeCell ref="O22:O23"/>
    <mergeCell ref="P22:P23"/>
    <mergeCell ref="Q22:Q23"/>
    <mergeCell ref="R22:R23"/>
    <mergeCell ref="S22:S23"/>
    <mergeCell ref="T22:T23"/>
    <mergeCell ref="H22:H23"/>
    <mergeCell ref="I22:I23"/>
    <mergeCell ref="J22:J23"/>
    <mergeCell ref="L22:L23"/>
    <mergeCell ref="M22:M23"/>
    <mergeCell ref="N22:N23"/>
    <mergeCell ref="R37:R38"/>
    <mergeCell ref="S37:S38"/>
    <mergeCell ref="T37:T38"/>
    <mergeCell ref="H37:H38"/>
    <mergeCell ref="I37:I38"/>
    <mergeCell ref="J37:J38"/>
    <mergeCell ref="L37:L38"/>
    <mergeCell ref="M37:M38"/>
    <mergeCell ref="N37:N38"/>
    <mergeCell ref="B52:B53"/>
    <mergeCell ref="C52:C53"/>
    <mergeCell ref="D52:D53"/>
    <mergeCell ref="E52:E53"/>
    <mergeCell ref="F52:F53"/>
    <mergeCell ref="G52:G53"/>
    <mergeCell ref="O37:O38"/>
    <mergeCell ref="P37:P38"/>
    <mergeCell ref="Q37:Q38"/>
    <mergeCell ref="B37:B38"/>
    <mergeCell ref="C37:C38"/>
    <mergeCell ref="D37:D38"/>
    <mergeCell ref="E37:E38"/>
    <mergeCell ref="F37:F38"/>
    <mergeCell ref="G37:G38"/>
    <mergeCell ref="O52:O53"/>
    <mergeCell ref="P52:P53"/>
    <mergeCell ref="Q52:Q53"/>
    <mergeCell ref="R52:R53"/>
    <mergeCell ref="S52:S53"/>
    <mergeCell ref="T52:T53"/>
    <mergeCell ref="H52:H53"/>
    <mergeCell ref="I52:I53"/>
    <mergeCell ref="J52:J53"/>
    <mergeCell ref="L52:L53"/>
    <mergeCell ref="M52:M53"/>
    <mergeCell ref="N52:N53"/>
    <mergeCell ref="R67:R68"/>
    <mergeCell ref="S67:S68"/>
    <mergeCell ref="T67:T68"/>
    <mergeCell ref="H67:H68"/>
    <mergeCell ref="I67:I68"/>
    <mergeCell ref="J67:J68"/>
    <mergeCell ref="L67:L68"/>
    <mergeCell ref="M67:M68"/>
    <mergeCell ref="N67:N68"/>
    <mergeCell ref="B82:B83"/>
    <mergeCell ref="C82:C83"/>
    <mergeCell ref="D82:D83"/>
    <mergeCell ref="E82:E83"/>
    <mergeCell ref="F82:F83"/>
    <mergeCell ref="G82:G83"/>
    <mergeCell ref="O67:O68"/>
    <mergeCell ref="P67:P68"/>
    <mergeCell ref="Q67:Q68"/>
    <mergeCell ref="B67:B68"/>
    <mergeCell ref="C67:C68"/>
    <mergeCell ref="D67:D68"/>
    <mergeCell ref="E67:E68"/>
    <mergeCell ref="F67:F68"/>
    <mergeCell ref="G67:G68"/>
    <mergeCell ref="O82:O83"/>
    <mergeCell ref="P82:P83"/>
    <mergeCell ref="Q82:Q83"/>
    <mergeCell ref="R82:R83"/>
    <mergeCell ref="S82:S83"/>
    <mergeCell ref="T82:T83"/>
    <mergeCell ref="H82:H83"/>
    <mergeCell ref="I82:I83"/>
    <mergeCell ref="J82:J83"/>
    <mergeCell ref="L82:L83"/>
    <mergeCell ref="M82:M83"/>
    <mergeCell ref="N82:N83"/>
    <mergeCell ref="R97:R98"/>
    <mergeCell ref="S97:S98"/>
    <mergeCell ref="T97:T98"/>
    <mergeCell ref="H97:H98"/>
    <mergeCell ref="I97:I98"/>
    <mergeCell ref="J97:J98"/>
    <mergeCell ref="L97:L98"/>
    <mergeCell ref="M97:M98"/>
    <mergeCell ref="N97:N98"/>
    <mergeCell ref="B112:B113"/>
    <mergeCell ref="C112:C113"/>
    <mergeCell ref="D112:D113"/>
    <mergeCell ref="E112:E113"/>
    <mergeCell ref="F112:F113"/>
    <mergeCell ref="G112:G113"/>
    <mergeCell ref="O97:O98"/>
    <mergeCell ref="P97:P98"/>
    <mergeCell ref="Q97:Q98"/>
    <mergeCell ref="B97:B98"/>
    <mergeCell ref="C97:C98"/>
    <mergeCell ref="D97:D98"/>
    <mergeCell ref="E97:E98"/>
    <mergeCell ref="F97:F98"/>
    <mergeCell ref="G97:G98"/>
    <mergeCell ref="O112:O113"/>
    <mergeCell ref="P112:P113"/>
    <mergeCell ref="Q112:Q113"/>
    <mergeCell ref="R112:R113"/>
    <mergeCell ref="S112:S113"/>
    <mergeCell ref="T112:T113"/>
    <mergeCell ref="H112:H113"/>
    <mergeCell ref="I112:I113"/>
    <mergeCell ref="J112:J113"/>
    <mergeCell ref="L112:L113"/>
    <mergeCell ref="M112:M113"/>
    <mergeCell ref="N112:N113"/>
    <mergeCell ref="R127:R128"/>
    <mergeCell ref="S127:S128"/>
    <mergeCell ref="T127:T128"/>
    <mergeCell ref="H127:H128"/>
    <mergeCell ref="I127:I128"/>
    <mergeCell ref="J127:J128"/>
    <mergeCell ref="L127:L128"/>
    <mergeCell ref="M127:M128"/>
    <mergeCell ref="N127:N128"/>
    <mergeCell ref="O127:O128"/>
    <mergeCell ref="P127:P128"/>
    <mergeCell ref="Q127:Q128"/>
    <mergeCell ref="B127:B128"/>
    <mergeCell ref="C127:C128"/>
    <mergeCell ref="D127:D128"/>
    <mergeCell ref="E127:E128"/>
    <mergeCell ref="F127:F128"/>
    <mergeCell ref="G127:G128"/>
    <mergeCell ref="B156:B157"/>
    <mergeCell ref="C156:C157"/>
    <mergeCell ref="D156:D157"/>
    <mergeCell ref="E156:E157"/>
    <mergeCell ref="F156:F157"/>
    <mergeCell ref="G156:G157"/>
    <mergeCell ref="B141:B142"/>
    <mergeCell ref="C141:C142"/>
    <mergeCell ref="D141:D142"/>
    <mergeCell ref="E141:E142"/>
    <mergeCell ref="F141:F142"/>
    <mergeCell ref="G141:G142"/>
    <mergeCell ref="R141:R142"/>
    <mergeCell ref="S141:S142"/>
    <mergeCell ref="T141:T142"/>
    <mergeCell ref="H141:H142"/>
    <mergeCell ref="I141:I142"/>
    <mergeCell ref="J141:J142"/>
    <mergeCell ref="L141:L142"/>
    <mergeCell ref="M141:M142"/>
    <mergeCell ref="N141:N142"/>
    <mergeCell ref="O141:O142"/>
    <mergeCell ref="P141:P142"/>
    <mergeCell ref="Q141:Q142"/>
    <mergeCell ref="O156:O157"/>
    <mergeCell ref="P156:P157"/>
    <mergeCell ref="Q156:Q157"/>
    <mergeCell ref="R156:R157"/>
    <mergeCell ref="S156:S157"/>
    <mergeCell ref="T156:T157"/>
    <mergeCell ref="H156:H157"/>
    <mergeCell ref="I156:I157"/>
    <mergeCell ref="J156:J157"/>
    <mergeCell ref="L156:L157"/>
    <mergeCell ref="M156:M157"/>
    <mergeCell ref="N156:N157"/>
  </mergeCells>
  <pageMargins left="0.70866141732283472" right="0.70866141732283472" top="0.74803149606299213" bottom="0.74803149606299213" header="0.31496062992125984" footer="0.31496062992125984"/>
  <pageSetup paperSize="9" scale="29" fitToWidth="2" orientation="portrait" r:id="rId1"/>
  <colBreaks count="1" manualBreakCount="1">
    <brk id="10" max="17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72EE-846C-4A61-837B-411AC68A370E}">
  <sheetPr codeName="Sheet51">
    <pageSetUpPr fitToPage="1"/>
  </sheetPr>
  <dimension ref="A1:O52"/>
  <sheetViews>
    <sheetView zoomScaleNormal="100" workbookViewId="0">
      <selection activeCell="A2" sqref="A2"/>
    </sheetView>
  </sheetViews>
  <sheetFormatPr defaultColWidth="9.140625" defaultRowHeight="12.75"/>
  <cols>
    <col min="1" max="1" width="9.140625" style="1"/>
    <col min="2" max="2" width="6.28515625" style="38" customWidth="1"/>
    <col min="3" max="3" width="26.85546875" style="1" customWidth="1"/>
    <col min="4" max="11" width="17.28515625" style="1" customWidth="1"/>
    <col min="12" max="16384" width="9.140625" style="1"/>
  </cols>
  <sheetData>
    <row r="1" spans="1:15">
      <c r="A1" s="22" t="s">
        <v>1284</v>
      </c>
    </row>
    <row r="2" spans="1:15">
      <c r="O2" s="2"/>
    </row>
    <row r="3" spans="1:15">
      <c r="B3" s="22" t="s">
        <v>659</v>
      </c>
      <c r="O3" s="2"/>
    </row>
    <row r="5" spans="1:15" ht="13.5" customHeight="1">
      <c r="C5" s="14"/>
      <c r="D5" s="76" t="s">
        <v>160</v>
      </c>
      <c r="E5" s="76" t="s">
        <v>161</v>
      </c>
      <c r="F5" s="76" t="s">
        <v>162</v>
      </c>
      <c r="G5" s="76" t="s">
        <v>163</v>
      </c>
      <c r="H5" s="76" t="s">
        <v>164</v>
      </c>
      <c r="I5" s="76" t="s">
        <v>231</v>
      </c>
      <c r="J5" s="38" t="s">
        <v>232</v>
      </c>
      <c r="K5" s="38" t="s">
        <v>233</v>
      </c>
    </row>
    <row r="6" spans="1:15" ht="15.75" customHeight="1">
      <c r="C6" s="878" t="s">
        <v>240</v>
      </c>
      <c r="D6" s="1295" t="s">
        <v>660</v>
      </c>
      <c r="E6" s="1295"/>
      <c r="F6" s="1295"/>
      <c r="G6" s="1295"/>
      <c r="H6" s="1295" t="s">
        <v>661</v>
      </c>
      <c r="I6" s="1295"/>
      <c r="J6" s="1295"/>
      <c r="K6" s="1295"/>
    </row>
    <row r="7" spans="1:15" ht="12.75" customHeight="1">
      <c r="B7" s="13"/>
      <c r="C7" s="1296" t="s">
        <v>662</v>
      </c>
      <c r="D7" s="1258" t="s">
        <v>663</v>
      </c>
      <c r="E7" s="1260"/>
      <c r="F7" s="1258" t="s">
        <v>664</v>
      </c>
      <c r="G7" s="1260"/>
      <c r="H7" s="1258" t="s">
        <v>663</v>
      </c>
      <c r="I7" s="1260"/>
      <c r="J7" s="1258" t="s">
        <v>664</v>
      </c>
      <c r="K7" s="1260"/>
    </row>
    <row r="8" spans="1:15">
      <c r="B8" s="13"/>
      <c r="C8" s="1297"/>
      <c r="D8" s="879" t="s">
        <v>665</v>
      </c>
      <c r="E8" s="879" t="s">
        <v>666</v>
      </c>
      <c r="F8" s="879" t="s">
        <v>665</v>
      </c>
      <c r="G8" s="879" t="s">
        <v>666</v>
      </c>
      <c r="H8" s="796" t="s">
        <v>665</v>
      </c>
      <c r="I8" s="796" t="s">
        <v>666</v>
      </c>
      <c r="J8" s="796" t="s">
        <v>665</v>
      </c>
      <c r="K8" s="796" t="s">
        <v>666</v>
      </c>
    </row>
    <row r="9" spans="1:15">
      <c r="B9" s="13">
        <v>1</v>
      </c>
      <c r="C9" s="48" t="s">
        <v>667</v>
      </c>
      <c r="D9" s="299">
        <v>25.685081</v>
      </c>
      <c r="E9" s="299">
        <v>10935.209112</v>
      </c>
      <c r="F9" s="299">
        <v>1.7028000000000001E-2</v>
      </c>
      <c r="G9" s="299">
        <v>14006.995314</v>
      </c>
      <c r="H9" s="299">
        <v>186.952178</v>
      </c>
      <c r="I9" s="299">
        <v>2716.6556679999999</v>
      </c>
      <c r="J9" s="299"/>
      <c r="K9" s="299">
        <v>312.428607</v>
      </c>
    </row>
    <row r="10" spans="1:15">
      <c r="B10" s="13">
        <v>2</v>
      </c>
      <c r="C10" s="48" t="s">
        <v>668</v>
      </c>
      <c r="D10" s="299">
        <v>1209.4732240000001</v>
      </c>
      <c r="E10" s="299">
        <v>60664.769330000003</v>
      </c>
      <c r="F10" s="299">
        <v>2.4814569999999998</v>
      </c>
      <c r="G10" s="299">
        <v>33848.419297</v>
      </c>
      <c r="H10" s="299">
        <v>1256.6861060000001</v>
      </c>
      <c r="I10" s="299">
        <v>14831.845684</v>
      </c>
      <c r="J10" s="299"/>
      <c r="K10" s="299">
        <v>48697.316933000002</v>
      </c>
    </row>
    <row r="11" spans="1:15">
      <c r="B11" s="13">
        <v>3</v>
      </c>
      <c r="C11" s="48" t="s">
        <v>669</v>
      </c>
      <c r="D11" s="299">
        <v>2.7828539999999999</v>
      </c>
      <c r="E11" s="299">
        <v>9116.3253939999995</v>
      </c>
      <c r="F11" s="299">
        <v>2729.2085900000002</v>
      </c>
      <c r="G11" s="299">
        <v>574.47131100000001</v>
      </c>
      <c r="H11" s="299"/>
      <c r="I11" s="299">
        <v>66890.659557999999</v>
      </c>
      <c r="J11" s="299"/>
      <c r="K11" s="299">
        <v>74618.571918999995</v>
      </c>
    </row>
    <row r="12" spans="1:15">
      <c r="B12" s="13">
        <v>4</v>
      </c>
      <c r="C12" s="48" t="s">
        <v>670</v>
      </c>
      <c r="D12" s="299">
        <v>6857.10671</v>
      </c>
      <c r="E12" s="299">
        <v>21582.007626999999</v>
      </c>
      <c r="F12" s="299">
        <v>11393.332872000001</v>
      </c>
      <c r="G12" s="299">
        <v>5559.5772280000001</v>
      </c>
      <c r="H12" s="299"/>
      <c r="I12" s="299">
        <v>63796.995590999999</v>
      </c>
      <c r="J12" s="299"/>
      <c r="K12" s="299">
        <v>29579.240902000001</v>
      </c>
    </row>
    <row r="13" spans="1:15">
      <c r="B13" s="13">
        <v>5</v>
      </c>
      <c r="C13" s="48" t="s">
        <v>671</v>
      </c>
      <c r="D13" s="299"/>
      <c r="E13" s="299"/>
      <c r="F13" s="299"/>
      <c r="G13" s="299"/>
      <c r="H13" s="299"/>
      <c r="I13" s="299"/>
      <c r="J13" s="299"/>
      <c r="K13" s="299"/>
    </row>
    <row r="14" spans="1:15">
      <c r="B14" s="13">
        <v>6</v>
      </c>
      <c r="C14" s="48" t="s">
        <v>672</v>
      </c>
      <c r="D14" s="299"/>
      <c r="E14" s="299">
        <v>25.612662</v>
      </c>
      <c r="F14" s="299"/>
      <c r="G14" s="299"/>
      <c r="H14" s="299"/>
      <c r="I14" s="299">
        <v>3464.7083579999999</v>
      </c>
      <c r="J14" s="299"/>
      <c r="K14" s="299">
        <v>795.91153299999996</v>
      </c>
    </row>
    <row r="15" spans="1:15">
      <c r="B15" s="13">
        <v>7</v>
      </c>
      <c r="C15" s="48" t="s">
        <v>673</v>
      </c>
      <c r="D15" s="299">
        <v>21041.012326</v>
      </c>
      <c r="E15" s="299">
        <v>697.11206500000003</v>
      </c>
      <c r="F15" s="299">
        <v>960.130359</v>
      </c>
      <c r="G15" s="299"/>
      <c r="H15" s="299">
        <v>7695.1043950000003</v>
      </c>
      <c r="I15" s="299">
        <v>130760.09914599999</v>
      </c>
      <c r="J15" s="299"/>
      <c r="K15" s="299">
        <v>92521.820722999997</v>
      </c>
    </row>
    <row r="16" spans="1:15">
      <c r="B16" s="13">
        <v>8</v>
      </c>
      <c r="C16" s="180" t="s">
        <v>674</v>
      </c>
      <c r="D16" s="300">
        <v>1334.1627739999999</v>
      </c>
      <c r="E16" s="300">
        <v>10700.935579000001</v>
      </c>
      <c r="F16" s="300">
        <v>779.47982500000001</v>
      </c>
      <c r="G16" s="300">
        <v>1170.8934039999999</v>
      </c>
      <c r="H16" s="300"/>
      <c r="I16" s="300">
        <v>124546.38363700001</v>
      </c>
      <c r="J16" s="300"/>
      <c r="K16" s="300">
        <v>61889.939122999996</v>
      </c>
    </row>
    <row r="17" spans="2:11">
      <c r="B17" s="36">
        <v>9</v>
      </c>
      <c r="C17" s="37" t="s">
        <v>288</v>
      </c>
      <c r="D17" s="301">
        <v>30470.222967999998</v>
      </c>
      <c r="E17" s="301">
        <v>113721.971768</v>
      </c>
      <c r="F17" s="301">
        <v>15864.65013</v>
      </c>
      <c r="G17" s="301">
        <v>55160.356553999998</v>
      </c>
      <c r="H17" s="301">
        <v>9138.7426790000009</v>
      </c>
      <c r="I17" s="301">
        <v>407007.34764200001</v>
      </c>
      <c r="J17" s="301"/>
      <c r="K17" s="301">
        <v>308415.229742</v>
      </c>
    </row>
    <row r="18" spans="2:11">
      <c r="D18" s="47"/>
      <c r="E18" s="47"/>
      <c r="F18" s="47"/>
      <c r="G18" s="47"/>
      <c r="H18" s="47"/>
      <c r="I18" s="47"/>
      <c r="J18" s="47"/>
      <c r="K18" s="47"/>
    </row>
    <row r="20" spans="2:11">
      <c r="C20" s="14"/>
      <c r="D20" s="76" t="s">
        <v>160</v>
      </c>
      <c r="E20" s="76" t="s">
        <v>161</v>
      </c>
      <c r="F20" s="76" t="s">
        <v>162</v>
      </c>
      <c r="G20" s="76" t="s">
        <v>163</v>
      </c>
      <c r="H20" s="76" t="s">
        <v>164</v>
      </c>
      <c r="I20" s="76" t="s">
        <v>231</v>
      </c>
      <c r="J20" s="38" t="s">
        <v>232</v>
      </c>
      <c r="K20" s="38" t="s">
        <v>233</v>
      </c>
    </row>
    <row r="21" spans="2:11" ht="12.75" customHeight="1">
      <c r="C21" s="878" t="s">
        <v>289</v>
      </c>
      <c r="D21" s="1295" t="s">
        <v>660</v>
      </c>
      <c r="E21" s="1295"/>
      <c r="F21" s="1295"/>
      <c r="G21" s="1295"/>
      <c r="H21" s="1295" t="s">
        <v>661</v>
      </c>
      <c r="I21" s="1295"/>
      <c r="J21" s="1295"/>
      <c r="K21" s="1295"/>
    </row>
    <row r="22" spans="2:11" ht="12.75" customHeight="1">
      <c r="B22" s="13"/>
      <c r="C22" s="1296" t="s">
        <v>662</v>
      </c>
      <c r="D22" s="1258" t="s">
        <v>663</v>
      </c>
      <c r="E22" s="1260"/>
      <c r="F22" s="1258" t="s">
        <v>664</v>
      </c>
      <c r="G22" s="1260"/>
      <c r="H22" s="1258" t="s">
        <v>663</v>
      </c>
      <c r="I22" s="1260"/>
      <c r="J22" s="1258" t="s">
        <v>664</v>
      </c>
      <c r="K22" s="1260"/>
    </row>
    <row r="23" spans="2:11">
      <c r="B23" s="13"/>
      <c r="C23" s="1297"/>
      <c r="D23" s="879" t="s">
        <v>665</v>
      </c>
      <c r="E23" s="879" t="s">
        <v>666</v>
      </c>
      <c r="F23" s="879" t="s">
        <v>665</v>
      </c>
      <c r="G23" s="879" t="s">
        <v>666</v>
      </c>
      <c r="H23" s="796" t="s">
        <v>665</v>
      </c>
      <c r="I23" s="796" t="s">
        <v>666</v>
      </c>
      <c r="J23" s="796" t="s">
        <v>665</v>
      </c>
      <c r="K23" s="796" t="s">
        <v>666</v>
      </c>
    </row>
    <row r="24" spans="2:11">
      <c r="B24" s="13">
        <v>1</v>
      </c>
      <c r="C24" s="48" t="s">
        <v>667</v>
      </c>
      <c r="D24" s="299">
        <v>26.409331999999999</v>
      </c>
      <c r="E24" s="299">
        <v>10629.431994</v>
      </c>
      <c r="F24" s="299"/>
      <c r="G24" s="299">
        <v>15350.595697999999</v>
      </c>
      <c r="H24" s="299">
        <v>137.18217799999999</v>
      </c>
      <c r="I24" s="299">
        <v>2646.5854020000002</v>
      </c>
      <c r="J24" s="299"/>
      <c r="K24" s="299">
        <v>600.656116</v>
      </c>
    </row>
    <row r="25" spans="2:11">
      <c r="B25" s="13">
        <v>2</v>
      </c>
      <c r="C25" s="48" t="s">
        <v>668</v>
      </c>
      <c r="D25" s="299">
        <v>617.68264299999998</v>
      </c>
      <c r="E25" s="299">
        <v>79556.962398000003</v>
      </c>
      <c r="F25" s="299"/>
      <c r="G25" s="299">
        <v>47447.985893999998</v>
      </c>
      <c r="H25" s="299">
        <v>3.1136979999999999</v>
      </c>
      <c r="I25" s="299">
        <v>19772.024592000002</v>
      </c>
      <c r="J25" s="299"/>
      <c r="K25" s="299">
        <v>43655.956773999998</v>
      </c>
    </row>
    <row r="26" spans="2:11">
      <c r="B26" s="13">
        <v>3</v>
      </c>
      <c r="C26" s="48" t="s">
        <v>669</v>
      </c>
      <c r="D26" s="299">
        <v>5.9966470000000003</v>
      </c>
      <c r="E26" s="299">
        <v>12854.323657000001</v>
      </c>
      <c r="F26" s="299">
        <v>1487.2705900000001</v>
      </c>
      <c r="G26" s="299">
        <v>460.94979599999999</v>
      </c>
      <c r="H26" s="299"/>
      <c r="I26" s="299">
        <v>55255.784958999997</v>
      </c>
      <c r="J26" s="299"/>
      <c r="K26" s="299">
        <v>86273.724136999997</v>
      </c>
    </row>
    <row r="27" spans="2:11">
      <c r="B27" s="13">
        <v>4</v>
      </c>
      <c r="C27" s="48" t="s">
        <v>670</v>
      </c>
      <c r="D27" s="299">
        <v>7384.0858850000004</v>
      </c>
      <c r="E27" s="299">
        <v>26883.18922</v>
      </c>
      <c r="F27" s="299">
        <v>8404.5503410000001</v>
      </c>
      <c r="G27" s="299">
        <v>3109.305441</v>
      </c>
      <c r="H27" s="299"/>
      <c r="I27" s="299">
        <v>65245.549675000002</v>
      </c>
      <c r="J27" s="299"/>
      <c r="K27" s="299">
        <v>31675.521173000001</v>
      </c>
    </row>
    <row r="28" spans="2:11">
      <c r="B28" s="13">
        <v>5</v>
      </c>
      <c r="C28" s="48" t="s">
        <v>671</v>
      </c>
      <c r="D28" s="299"/>
      <c r="E28" s="299"/>
      <c r="F28" s="299"/>
      <c r="G28" s="299"/>
      <c r="H28" s="299"/>
      <c r="I28" s="299"/>
      <c r="J28" s="299"/>
      <c r="K28" s="299"/>
    </row>
    <row r="29" spans="2:11">
      <c r="B29" s="13">
        <v>6</v>
      </c>
      <c r="C29" s="48" t="s">
        <v>672</v>
      </c>
      <c r="D29" s="299"/>
      <c r="E29" s="299">
        <v>334.26999699999999</v>
      </c>
      <c r="F29" s="299"/>
      <c r="G29" s="299"/>
      <c r="H29" s="299"/>
      <c r="I29" s="299">
        <v>3514.2172879999998</v>
      </c>
      <c r="J29" s="299"/>
      <c r="K29" s="299">
        <v>795.94240000000002</v>
      </c>
    </row>
    <row r="30" spans="2:11">
      <c r="B30" s="13">
        <v>7</v>
      </c>
      <c r="C30" s="48" t="s">
        <v>673</v>
      </c>
      <c r="D30" s="299">
        <v>12032.666195</v>
      </c>
      <c r="E30" s="299">
        <v>897.48219300000005</v>
      </c>
      <c r="F30" s="299">
        <v>1363.636628</v>
      </c>
      <c r="G30" s="299"/>
      <c r="H30" s="299">
        <v>8189.9474719999998</v>
      </c>
      <c r="I30" s="299">
        <v>115861.048675</v>
      </c>
      <c r="J30" s="299"/>
      <c r="K30" s="299">
        <v>80504.992884000007</v>
      </c>
    </row>
    <row r="31" spans="2:11">
      <c r="B31" s="13">
        <v>8</v>
      </c>
      <c r="C31" s="180" t="s">
        <v>674</v>
      </c>
      <c r="D31" s="300">
        <v>1854.4917089999999</v>
      </c>
      <c r="E31" s="300">
        <v>22612.125192</v>
      </c>
      <c r="F31" s="300">
        <v>942.60020399999996</v>
      </c>
      <c r="G31" s="300">
        <v>467.76488899999998</v>
      </c>
      <c r="H31" s="300"/>
      <c r="I31" s="300">
        <v>92048.154227000006</v>
      </c>
      <c r="J31" s="300"/>
      <c r="K31" s="300">
        <v>66647.013288999995</v>
      </c>
    </row>
    <row r="32" spans="2:11">
      <c r="B32" s="36">
        <v>9</v>
      </c>
      <c r="C32" s="37" t="s">
        <v>288</v>
      </c>
      <c r="D32" s="301">
        <v>21921.332409999999</v>
      </c>
      <c r="E32" s="301">
        <v>153767.78465300001</v>
      </c>
      <c r="F32" s="301">
        <v>12198.057763000001</v>
      </c>
      <c r="G32" s="301">
        <v>66836.601718000005</v>
      </c>
      <c r="H32" s="301">
        <v>8330.2433469999996</v>
      </c>
      <c r="I32" s="301">
        <v>354343.364818</v>
      </c>
      <c r="J32" s="301"/>
      <c r="K32" s="301">
        <v>310153.806775</v>
      </c>
    </row>
    <row r="34" spans="3:11">
      <c r="C34" s="4" t="s">
        <v>290</v>
      </c>
      <c r="D34" s="70"/>
      <c r="E34" s="70"/>
      <c r="F34" s="70"/>
      <c r="G34" s="70"/>
      <c r="H34" s="70"/>
      <c r="I34" s="70"/>
    </row>
    <row r="35" spans="3:11">
      <c r="C35" s="9" t="s">
        <v>675</v>
      </c>
      <c r="D35" s="9"/>
      <c r="E35" s="9"/>
      <c r="F35" s="9"/>
      <c r="G35" s="9"/>
      <c r="H35" s="9"/>
      <c r="I35" s="9"/>
      <c r="J35" s="9"/>
      <c r="K35" s="9"/>
    </row>
    <row r="36" spans="3:11">
      <c r="D36" s="334"/>
      <c r="E36" s="334"/>
      <c r="F36" s="334"/>
      <c r="G36" s="334"/>
      <c r="H36" s="334"/>
    </row>
    <row r="44" spans="3:11">
      <c r="D44" s="47"/>
      <c r="E44" s="47"/>
      <c r="F44" s="47"/>
      <c r="G44" s="47"/>
      <c r="H44" s="47"/>
      <c r="I44" s="47"/>
      <c r="J44" s="47"/>
      <c r="K44" s="47"/>
    </row>
    <row r="45" spans="3:11">
      <c r="D45" s="47"/>
      <c r="E45" s="47"/>
      <c r="F45" s="47"/>
      <c r="G45" s="47"/>
      <c r="H45" s="47"/>
      <c r="I45" s="47"/>
      <c r="J45" s="47"/>
      <c r="K45" s="47"/>
    </row>
    <row r="46" spans="3:11">
      <c r="D46" s="47"/>
      <c r="E46" s="47"/>
      <c r="F46" s="47"/>
      <c r="G46" s="47"/>
      <c r="H46" s="47"/>
      <c r="I46" s="47"/>
      <c r="J46" s="47"/>
      <c r="K46" s="47"/>
    </row>
    <row r="47" spans="3:11">
      <c r="D47" s="47"/>
      <c r="E47" s="47"/>
      <c r="F47" s="47"/>
      <c r="G47" s="47"/>
      <c r="H47" s="47"/>
      <c r="I47" s="47"/>
      <c r="J47" s="47"/>
      <c r="K47" s="47"/>
    </row>
    <row r="48" spans="3:11">
      <c r="D48" s="47"/>
      <c r="E48" s="47"/>
      <c r="F48" s="47"/>
      <c r="G48" s="47"/>
      <c r="H48" s="47"/>
      <c r="I48" s="47"/>
      <c r="J48" s="47"/>
      <c r="K48" s="47"/>
    </row>
    <row r="49" spans="4:11">
      <c r="D49" s="47"/>
      <c r="E49" s="47"/>
      <c r="F49" s="47"/>
      <c r="G49" s="47"/>
      <c r="H49" s="47"/>
      <c r="I49" s="47"/>
      <c r="J49" s="47"/>
      <c r="K49" s="47"/>
    </row>
    <row r="50" spans="4:11">
      <c r="D50" s="47"/>
      <c r="E50" s="47"/>
      <c r="F50" s="47"/>
      <c r="G50" s="47"/>
      <c r="H50" s="47"/>
      <c r="I50" s="47"/>
      <c r="J50" s="47"/>
      <c r="K50" s="47"/>
    </row>
    <row r="51" spans="4:11">
      <c r="D51" s="47"/>
      <c r="E51" s="47"/>
      <c r="F51" s="47"/>
      <c r="G51" s="47"/>
      <c r="H51" s="47"/>
      <c r="I51" s="47"/>
      <c r="J51" s="47"/>
      <c r="K51" s="47"/>
    </row>
    <row r="52" spans="4:11">
      <c r="D52" s="47"/>
      <c r="E52" s="47"/>
      <c r="F52" s="47"/>
      <c r="G52" s="47"/>
      <c r="H52" s="47"/>
      <c r="I52" s="47"/>
      <c r="J52" s="47"/>
      <c r="K52" s="47"/>
    </row>
  </sheetData>
  <mergeCells count="14">
    <mergeCell ref="D6:G6"/>
    <mergeCell ref="H6:K6"/>
    <mergeCell ref="C7:C8"/>
    <mergeCell ref="D7:E7"/>
    <mergeCell ref="F7:G7"/>
    <mergeCell ref="H7:I7"/>
    <mergeCell ref="J7:K7"/>
    <mergeCell ref="J22:K22"/>
    <mergeCell ref="H21:K21"/>
    <mergeCell ref="C22:C23"/>
    <mergeCell ref="H22:I22"/>
    <mergeCell ref="D21:G21"/>
    <mergeCell ref="D22:E22"/>
    <mergeCell ref="F22:G22"/>
  </mergeCells>
  <pageMargins left="0.70866141732283472" right="0.70866141732283472" top="0.74803149606299213" bottom="0.74803149606299213" header="0.31496062992125984" footer="0.31496062992125984"/>
  <pageSetup paperSize="9" scale="7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F966-776F-477F-A5A9-4F4EE233F38B}">
  <sheetPr codeName="Sheet52">
    <pageSetUpPr fitToPage="1"/>
  </sheetPr>
  <dimension ref="A1:I21"/>
  <sheetViews>
    <sheetView zoomScaleNormal="100" workbookViewId="0">
      <selection activeCell="A2" sqref="A2"/>
    </sheetView>
  </sheetViews>
  <sheetFormatPr defaultColWidth="9.140625" defaultRowHeight="12.75"/>
  <cols>
    <col min="1" max="1" width="9.140625" style="53"/>
    <col min="2" max="2" width="12.7109375" style="53" customWidth="1"/>
    <col min="3" max="3" width="37.42578125" style="53" customWidth="1"/>
    <col min="4" max="4" width="21.42578125" style="53" customWidth="1"/>
    <col min="5" max="5" width="22" style="53" customWidth="1"/>
    <col min="6" max="6" width="9.140625" style="53"/>
    <col min="7" max="7" width="21.42578125" style="53" customWidth="1"/>
    <col min="8" max="8" width="22" style="53" customWidth="1"/>
    <col min="9" max="16384" width="9.140625" style="53"/>
  </cols>
  <sheetData>
    <row r="1" spans="1:9">
      <c r="A1" s="66" t="s">
        <v>1284</v>
      </c>
    </row>
    <row r="3" spans="1:9">
      <c r="B3" s="52" t="s">
        <v>50</v>
      </c>
      <c r="C3" s="52"/>
    </row>
    <row r="4" spans="1:9">
      <c r="C4" s="54"/>
      <c r="D4" s="55"/>
      <c r="E4" s="55"/>
      <c r="G4" s="55"/>
      <c r="H4" s="55"/>
    </row>
    <row r="5" spans="1:9">
      <c r="B5" s="1300"/>
      <c r="C5" s="1300"/>
      <c r="D5" s="135" t="s">
        <v>160</v>
      </c>
      <c r="E5" s="135" t="s">
        <v>161</v>
      </c>
      <c r="G5" s="135" t="s">
        <v>160</v>
      </c>
      <c r="H5" s="135" t="s">
        <v>161</v>
      </c>
    </row>
    <row r="6" spans="1:9" ht="12.75" customHeight="1">
      <c r="B6" s="1301"/>
      <c r="C6" s="1302"/>
      <c r="D6" s="1298" t="s">
        <v>166</v>
      </c>
      <c r="E6" s="1299"/>
      <c r="G6" s="1298" t="s">
        <v>168</v>
      </c>
      <c r="H6" s="1299"/>
    </row>
    <row r="7" spans="1:9" ht="12.75" customHeight="1">
      <c r="B7" s="1303" t="s">
        <v>662</v>
      </c>
      <c r="C7" s="1304"/>
      <c r="D7" s="880" t="s">
        <v>676</v>
      </c>
      <c r="E7" s="881" t="s">
        <v>677</v>
      </c>
      <c r="G7" s="880" t="s">
        <v>676</v>
      </c>
      <c r="H7" s="881" t="s">
        <v>677</v>
      </c>
    </row>
    <row r="8" spans="1:9" ht="12.75" customHeight="1">
      <c r="B8" s="882" t="s">
        <v>678</v>
      </c>
      <c r="C8" s="883"/>
      <c r="D8" s="1185"/>
      <c r="E8" s="1185"/>
      <c r="F8" s="56"/>
      <c r="G8" s="1185"/>
      <c r="H8" s="1185"/>
      <c r="I8" s="56"/>
    </row>
    <row r="9" spans="1:9" ht="12.75" customHeight="1">
      <c r="B9" s="884">
        <v>1</v>
      </c>
      <c r="C9" s="885" t="s">
        <v>679</v>
      </c>
      <c r="D9" s="886">
        <v>598.95406600000001</v>
      </c>
      <c r="E9" s="886">
        <v>660.07242199999996</v>
      </c>
      <c r="G9" s="886">
        <v>642.73127199999999</v>
      </c>
      <c r="H9" s="886">
        <v>728.46933300000001</v>
      </c>
    </row>
    <row r="10" spans="1:9" ht="12.75" customHeight="1">
      <c r="B10" s="884">
        <v>2</v>
      </c>
      <c r="C10" s="885" t="s">
        <v>680</v>
      </c>
      <c r="D10" s="886">
        <v>397.53346699999997</v>
      </c>
      <c r="E10" s="886">
        <v>132.173474</v>
      </c>
      <c r="G10" s="886">
        <v>1039.8958909999999</v>
      </c>
      <c r="H10" s="886">
        <v>398.52152599999999</v>
      </c>
    </row>
    <row r="11" spans="1:9" ht="12.75" customHeight="1">
      <c r="B11" s="884">
        <v>3</v>
      </c>
      <c r="C11" s="885" t="s">
        <v>681</v>
      </c>
      <c r="D11" s="886"/>
      <c r="E11" s="886"/>
      <c r="G11" s="886"/>
      <c r="H11" s="886"/>
    </row>
    <row r="12" spans="1:9" ht="12.75" customHeight="1">
      <c r="B12" s="884">
        <v>4</v>
      </c>
      <c r="C12" s="885" t="s">
        <v>682</v>
      </c>
      <c r="D12" s="886"/>
      <c r="E12" s="886"/>
      <c r="G12" s="886"/>
      <c r="H12" s="886"/>
    </row>
    <row r="13" spans="1:9" ht="12.75" customHeight="1">
      <c r="B13" s="884">
        <v>5</v>
      </c>
      <c r="C13" s="885" t="s">
        <v>683</v>
      </c>
      <c r="D13" s="886"/>
      <c r="E13" s="886"/>
      <c r="G13" s="886"/>
      <c r="H13" s="886"/>
    </row>
    <row r="14" spans="1:9" ht="12.75" customHeight="1">
      <c r="B14" s="884">
        <v>6</v>
      </c>
      <c r="C14" s="882" t="s">
        <v>684</v>
      </c>
      <c r="D14" s="887">
        <v>996.48753299999998</v>
      </c>
      <c r="E14" s="887">
        <v>792.24589700000001</v>
      </c>
      <c r="F14" s="52"/>
      <c r="G14" s="887">
        <v>1682.6271630000001</v>
      </c>
      <c r="H14" s="887">
        <v>1126.9908579999999</v>
      </c>
    </row>
    <row r="15" spans="1:9" ht="12.75" customHeight="1">
      <c r="B15" s="888" t="s">
        <v>685</v>
      </c>
      <c r="C15" s="883"/>
      <c r="D15" s="1185" t="s">
        <v>534</v>
      </c>
      <c r="E15" s="1185" t="s">
        <v>534</v>
      </c>
      <c r="F15" s="56"/>
      <c r="G15" s="1185" t="s">
        <v>534</v>
      </c>
      <c r="H15" s="1185" t="s">
        <v>534</v>
      </c>
      <c r="I15" s="56"/>
    </row>
    <row r="16" spans="1:9" ht="12.75" customHeight="1">
      <c r="B16" s="889">
        <v>7</v>
      </c>
      <c r="C16" s="885" t="s">
        <v>686</v>
      </c>
      <c r="D16" s="886">
        <v>34.916860999999997</v>
      </c>
      <c r="E16" s="886">
        <v>16.371309</v>
      </c>
      <c r="G16" s="886">
        <v>101.443173</v>
      </c>
      <c r="H16" s="886">
        <v>0.68233699999999997</v>
      </c>
    </row>
    <row r="17" spans="2:9" ht="12.75" customHeight="1">
      <c r="B17" s="889">
        <v>8</v>
      </c>
      <c r="C17" s="885" t="s">
        <v>687</v>
      </c>
      <c r="D17" s="886">
        <v>-12.811052999999999</v>
      </c>
      <c r="E17" s="890">
        <v>-7.729311</v>
      </c>
      <c r="G17" s="886">
        <v>-69.316736000000006</v>
      </c>
      <c r="H17" s="890">
        <v>-36.664413000000003</v>
      </c>
    </row>
    <row r="19" spans="2:9">
      <c r="B19" s="4" t="s">
        <v>290</v>
      </c>
      <c r="C19" s="70"/>
      <c r="D19" s="70"/>
      <c r="E19" s="70"/>
      <c r="F19" s="70"/>
      <c r="G19" s="70"/>
      <c r="H19" s="70"/>
      <c r="I19" s="1"/>
    </row>
    <row r="20" spans="2:9" ht="12.75" customHeight="1">
      <c r="B20" s="1286" t="s">
        <v>688</v>
      </c>
      <c r="C20" s="1286"/>
      <c r="D20" s="1286"/>
      <c r="E20" s="1286"/>
      <c r="F20" s="1286"/>
      <c r="G20" s="1286"/>
      <c r="H20" s="1286"/>
      <c r="I20" s="40"/>
    </row>
    <row r="21" spans="2:9">
      <c r="B21" s="17"/>
      <c r="C21" s="17"/>
      <c r="D21" s="17"/>
      <c r="E21" s="17"/>
      <c r="F21" s="40"/>
      <c r="G21" s="40"/>
      <c r="H21" s="40"/>
      <c r="I21" s="40"/>
    </row>
  </sheetData>
  <mergeCells count="6">
    <mergeCell ref="B20:H20"/>
    <mergeCell ref="D6:E6"/>
    <mergeCell ref="G6:H6"/>
    <mergeCell ref="B5:C5"/>
    <mergeCell ref="B6:C6"/>
    <mergeCell ref="B7:C7"/>
  </mergeCells>
  <pageMargins left="0.70866141732283472" right="0.70866141732283472" top="0.74803149606299213" bottom="0.74803149606299213" header="0.31496062992125984" footer="0.31496062992125984"/>
  <pageSetup paperSize="9" scale="8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E5A0-A52A-4687-A1BC-9F553ADB87C9}">
  <sheetPr codeName="Sheet53">
    <pageSetUpPr fitToPage="1"/>
  </sheetPr>
  <dimension ref="A1:H32"/>
  <sheetViews>
    <sheetView zoomScaleNormal="100" workbookViewId="0">
      <selection activeCell="A2" sqref="A2"/>
    </sheetView>
  </sheetViews>
  <sheetFormatPr defaultColWidth="9.140625" defaultRowHeight="12.75"/>
  <cols>
    <col min="1" max="1" width="4.7109375" style="9" customWidth="1"/>
    <col min="2" max="2" width="9.140625" style="9" customWidth="1"/>
    <col min="3" max="3" width="83.5703125" style="9" bestFit="1" customWidth="1"/>
    <col min="4" max="5" width="16.140625" style="9" customWidth="1"/>
    <col min="6" max="6" width="9.140625" style="9"/>
    <col min="7" max="8" width="16.140625" style="9" customWidth="1"/>
    <col min="9" max="16384" width="9.140625" style="9"/>
  </cols>
  <sheetData>
    <row r="1" spans="1:8">
      <c r="A1" s="22" t="s">
        <v>1284</v>
      </c>
    </row>
    <row r="2" spans="1:8">
      <c r="A2" s="22"/>
    </row>
    <row r="3" spans="1:8">
      <c r="B3" s="22" t="s">
        <v>52</v>
      </c>
    </row>
    <row r="5" spans="1:8">
      <c r="B5" s="12"/>
      <c r="D5" s="87" t="s">
        <v>160</v>
      </c>
      <c r="E5" s="87" t="s">
        <v>161</v>
      </c>
      <c r="G5" s="87" t="s">
        <v>160</v>
      </c>
      <c r="H5" s="87" t="s">
        <v>161</v>
      </c>
    </row>
    <row r="6" spans="1:8">
      <c r="B6" s="12"/>
      <c r="D6" s="1305" t="s">
        <v>166</v>
      </c>
      <c r="E6" s="1306"/>
      <c r="G6" s="1305" t="s">
        <v>168</v>
      </c>
      <c r="H6" s="1306"/>
    </row>
    <row r="7" spans="1:8">
      <c r="B7" s="12"/>
      <c r="C7" s="13"/>
      <c r="D7" s="796" t="s">
        <v>689</v>
      </c>
      <c r="E7" s="796" t="s">
        <v>621</v>
      </c>
      <c r="G7" s="796" t="s">
        <v>689</v>
      </c>
      <c r="H7" s="796" t="s">
        <v>621</v>
      </c>
    </row>
    <row r="8" spans="1:8">
      <c r="B8" s="90">
        <v>1</v>
      </c>
      <c r="C8" s="91" t="s">
        <v>690</v>
      </c>
      <c r="D8" s="264"/>
      <c r="E8" s="302">
        <v>644.62654399999997</v>
      </c>
      <c r="G8" s="264" t="s">
        <v>534</v>
      </c>
      <c r="H8" s="302">
        <v>968.11819800000001</v>
      </c>
    </row>
    <row r="9" spans="1:8">
      <c r="B9" s="92">
        <v>2</v>
      </c>
      <c r="C9" s="93" t="s">
        <v>691</v>
      </c>
      <c r="D9" s="265">
        <v>16828.603434000001</v>
      </c>
      <c r="E9" s="265">
        <v>336.572069</v>
      </c>
      <c r="G9" s="265">
        <v>12846.291493000001</v>
      </c>
      <c r="H9" s="265">
        <v>266.27076699999998</v>
      </c>
    </row>
    <row r="10" spans="1:8">
      <c r="B10" s="92">
        <v>3</v>
      </c>
      <c r="C10" s="93" t="s">
        <v>692</v>
      </c>
      <c r="D10" s="265">
        <v>12212.527885</v>
      </c>
      <c r="E10" s="265">
        <v>244.25055800000001</v>
      </c>
      <c r="G10" s="265">
        <v>821.07870300000002</v>
      </c>
      <c r="H10" s="265">
        <v>16.421574</v>
      </c>
    </row>
    <row r="11" spans="1:8">
      <c r="B11" s="92">
        <v>4</v>
      </c>
      <c r="C11" s="93" t="s">
        <v>693</v>
      </c>
      <c r="D11" s="265">
        <v>4615.8362930000003</v>
      </c>
      <c r="E11" s="265">
        <v>92.316726000000003</v>
      </c>
      <c r="G11" s="265">
        <v>11821.809698999999</v>
      </c>
      <c r="H11" s="265">
        <v>236.436194</v>
      </c>
    </row>
    <row r="12" spans="1:8">
      <c r="B12" s="92">
        <v>5</v>
      </c>
      <c r="C12" s="93" t="s">
        <v>694</v>
      </c>
      <c r="D12" s="265">
        <v>0.239256</v>
      </c>
      <c r="E12" s="265">
        <v>4.7850000000000002E-3</v>
      </c>
      <c r="G12" s="265">
        <v>203.40308999999999</v>
      </c>
      <c r="H12" s="265">
        <v>13.412998999999999</v>
      </c>
    </row>
    <row r="13" spans="1:8">
      <c r="B13" s="92">
        <v>6</v>
      </c>
      <c r="C13" s="93" t="s">
        <v>695</v>
      </c>
      <c r="D13" s="265"/>
      <c r="E13" s="265"/>
      <c r="G13" s="265"/>
      <c r="H13" s="265"/>
    </row>
    <row r="14" spans="1:8">
      <c r="B14" s="92">
        <v>7</v>
      </c>
      <c r="C14" s="93" t="s">
        <v>696</v>
      </c>
      <c r="D14" s="265">
        <v>7844.8762829999996</v>
      </c>
      <c r="E14" s="229"/>
      <c r="G14" s="265">
        <v>3826.5260440000002</v>
      </c>
      <c r="H14" s="229"/>
    </row>
    <row r="15" spans="1:8">
      <c r="B15" s="92">
        <v>8</v>
      </c>
      <c r="C15" s="93" t="s">
        <v>697</v>
      </c>
      <c r="D15" s="265">
        <v>5043.7703389999997</v>
      </c>
      <c r="E15" s="265">
        <v>100.875407</v>
      </c>
      <c r="G15" s="265">
        <v>10596.347367</v>
      </c>
      <c r="H15" s="265">
        <v>211.92694700000001</v>
      </c>
    </row>
    <row r="16" spans="1:8">
      <c r="B16" s="92">
        <v>9</v>
      </c>
      <c r="C16" s="93" t="s">
        <v>698</v>
      </c>
      <c r="D16" s="89">
        <v>3789.6116379999999</v>
      </c>
      <c r="E16" s="89">
        <v>207.179068</v>
      </c>
      <c r="G16" s="89">
        <v>5900.1466689999997</v>
      </c>
      <c r="H16" s="89">
        <v>489.92048399999999</v>
      </c>
    </row>
    <row r="17" spans="2:8">
      <c r="B17" s="92">
        <v>10</v>
      </c>
      <c r="C17" s="93" t="s">
        <v>699</v>
      </c>
      <c r="D17" s="89"/>
      <c r="E17" s="89"/>
      <c r="G17" s="89"/>
      <c r="H17" s="89"/>
    </row>
    <row r="18" spans="2:8">
      <c r="B18" s="90">
        <v>11</v>
      </c>
      <c r="C18" s="91" t="s">
        <v>700</v>
      </c>
      <c r="D18" s="94"/>
      <c r="E18" s="94"/>
      <c r="G18" s="94"/>
      <c r="H18" s="94"/>
    </row>
    <row r="19" spans="2:8" ht="12.75" customHeight="1">
      <c r="B19" s="92">
        <v>12</v>
      </c>
      <c r="C19" s="93" t="s">
        <v>701</v>
      </c>
      <c r="D19" s="94"/>
      <c r="E19" s="94"/>
      <c r="G19" s="94"/>
      <c r="H19" s="94"/>
    </row>
    <row r="20" spans="2:8">
      <c r="B20" s="92">
        <v>13</v>
      </c>
      <c r="C20" s="93" t="s">
        <v>692</v>
      </c>
      <c r="D20" s="94"/>
      <c r="E20" s="94"/>
      <c r="G20" s="94"/>
      <c r="H20" s="94"/>
    </row>
    <row r="21" spans="2:8">
      <c r="B21" s="92">
        <v>14</v>
      </c>
      <c r="C21" s="93" t="s">
        <v>693</v>
      </c>
      <c r="D21" s="95"/>
      <c r="E21" s="94"/>
      <c r="G21" s="95"/>
      <c r="H21" s="94"/>
    </row>
    <row r="22" spans="2:8">
      <c r="B22" s="92">
        <v>15</v>
      </c>
      <c r="C22" s="93" t="s">
        <v>694</v>
      </c>
      <c r="D22" s="94"/>
      <c r="E22" s="96"/>
      <c r="G22" s="94"/>
      <c r="H22" s="96"/>
    </row>
    <row r="23" spans="2:8">
      <c r="B23" s="92">
        <v>16</v>
      </c>
      <c r="C23" s="93" t="s">
        <v>695</v>
      </c>
      <c r="D23" s="94"/>
      <c r="E23" s="94"/>
      <c r="G23" s="94"/>
      <c r="H23" s="94"/>
    </row>
    <row r="24" spans="2:8">
      <c r="B24" s="92">
        <v>17</v>
      </c>
      <c r="C24" s="93" t="s">
        <v>696</v>
      </c>
      <c r="D24" s="94"/>
      <c r="E24" s="97"/>
      <c r="G24" s="94"/>
      <c r="H24" s="97"/>
    </row>
    <row r="25" spans="2:8">
      <c r="B25" s="92">
        <v>18</v>
      </c>
      <c r="C25" s="93" t="s">
        <v>697</v>
      </c>
      <c r="D25" s="94"/>
      <c r="E25" s="94"/>
      <c r="G25" s="94"/>
      <c r="H25" s="94"/>
    </row>
    <row r="26" spans="2:8">
      <c r="B26" s="92">
        <v>19</v>
      </c>
      <c r="C26" s="93" t="s">
        <v>698</v>
      </c>
      <c r="D26" s="94"/>
      <c r="E26" s="94"/>
      <c r="G26" s="94"/>
      <c r="H26" s="94"/>
    </row>
    <row r="27" spans="2:8">
      <c r="B27" s="92">
        <v>20</v>
      </c>
      <c r="C27" s="93" t="s">
        <v>699</v>
      </c>
      <c r="D27" s="94"/>
      <c r="E27" s="94"/>
      <c r="G27" s="94"/>
      <c r="H27" s="94"/>
    </row>
    <row r="28" spans="2:8">
      <c r="D28" s="57"/>
      <c r="E28" s="57"/>
      <c r="G28" s="57"/>
      <c r="H28" s="57"/>
    </row>
    <row r="29" spans="2:8" ht="12.75" customHeight="1">
      <c r="C29" s="4" t="s">
        <v>290</v>
      </c>
    </row>
    <row r="30" spans="2:8" ht="12.75" customHeight="1">
      <c r="C30" s="1286" t="s">
        <v>702</v>
      </c>
      <c r="D30" s="1286"/>
      <c r="E30" s="1286"/>
      <c r="F30" s="1286"/>
      <c r="G30" s="1286"/>
      <c r="H30" s="1286"/>
    </row>
    <row r="31" spans="2:8" ht="12.75" customHeight="1">
      <c r="C31" s="1286"/>
      <c r="D31" s="1286"/>
      <c r="E31" s="1286"/>
      <c r="F31" s="1286"/>
      <c r="G31" s="1286"/>
      <c r="H31" s="1286"/>
    </row>
    <row r="32" spans="2:8" ht="12.75" customHeight="1"/>
  </sheetData>
  <mergeCells count="3">
    <mergeCell ref="D6:E6"/>
    <mergeCell ref="G6:H6"/>
    <mergeCell ref="C30:H31"/>
  </mergeCells>
  <pageMargins left="0.70866141732283472" right="0.70866141732283472" top="0.74803149606299213" bottom="0.74803149606299213" header="0.31496062992125984" footer="0.31496062992125984"/>
  <pageSetup paperSize="9" scale="7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125B1-BA8F-447C-B32E-9EC671E9AA0B}">
  <sheetPr codeName="Sheet69">
    <pageSetUpPr fitToPage="1"/>
  </sheetPr>
  <dimension ref="A1:J28"/>
  <sheetViews>
    <sheetView zoomScaleNormal="100" workbookViewId="0">
      <selection activeCell="A2" sqref="A2"/>
    </sheetView>
  </sheetViews>
  <sheetFormatPr defaultColWidth="9.140625" defaultRowHeight="12.75"/>
  <cols>
    <col min="1" max="1" width="9.140625" style="1"/>
    <col min="2" max="2" width="30.42578125" style="1" customWidth="1"/>
    <col min="3" max="8" width="22" style="1" customWidth="1"/>
    <col min="9" max="16384" width="9.140625" style="1"/>
  </cols>
  <sheetData>
    <row r="1" spans="1:10">
      <c r="A1" s="22" t="s">
        <v>1284</v>
      </c>
    </row>
    <row r="3" spans="1:10">
      <c r="A3" s="9"/>
      <c r="B3" s="1309" t="s">
        <v>703</v>
      </c>
      <c r="C3" s="1309"/>
      <c r="D3" s="1309"/>
      <c r="E3" s="1309"/>
    </row>
    <row r="5" spans="1:10">
      <c r="A5" s="17"/>
      <c r="B5" s="17"/>
      <c r="C5" s="17"/>
      <c r="D5" s="17"/>
      <c r="E5" s="17"/>
      <c r="F5" s="17"/>
      <c r="G5" s="17"/>
      <c r="H5" s="17"/>
      <c r="I5" s="17"/>
      <c r="J5" s="17"/>
    </row>
    <row r="6" spans="1:10">
      <c r="A6" s="17"/>
      <c r="B6" s="891" t="s">
        <v>704</v>
      </c>
      <c r="C6" s="1310" t="s">
        <v>705</v>
      </c>
      <c r="D6" s="1206"/>
      <c r="E6" s="1207"/>
      <c r="F6" s="1310" t="s">
        <v>706</v>
      </c>
      <c r="G6" s="1206"/>
      <c r="H6" s="1207"/>
      <c r="J6" s="17"/>
    </row>
    <row r="7" spans="1:10">
      <c r="A7" s="17"/>
      <c r="B7" s="1311" t="s">
        <v>165</v>
      </c>
      <c r="C7" s="1307" t="s">
        <v>707</v>
      </c>
      <c r="D7" s="1307" t="s">
        <v>708</v>
      </c>
      <c r="E7" s="1307" t="s">
        <v>495</v>
      </c>
      <c r="F7" s="1307" t="s">
        <v>707</v>
      </c>
      <c r="G7" s="1307" t="s">
        <v>708</v>
      </c>
      <c r="H7" s="1307" t="s">
        <v>495</v>
      </c>
      <c r="J7" s="17"/>
    </row>
    <row r="8" spans="1:10" ht="12.75" customHeight="1">
      <c r="A8" s="17"/>
      <c r="B8" s="1312"/>
      <c r="C8" s="1308"/>
      <c r="D8" s="1308"/>
      <c r="E8" s="1308"/>
      <c r="F8" s="1308"/>
      <c r="G8" s="1308"/>
      <c r="H8" s="1308"/>
      <c r="J8" s="17"/>
    </row>
    <row r="9" spans="1:10">
      <c r="A9" s="17"/>
      <c r="B9" s="182" t="s">
        <v>709</v>
      </c>
      <c r="C9" s="197">
        <v>8270.6737460000004</v>
      </c>
      <c r="D9" s="197">
        <v>3777.9721209999998</v>
      </c>
      <c r="E9" s="197">
        <v>12048.645866999999</v>
      </c>
      <c r="F9" s="197">
        <v>7446.2521939999997</v>
      </c>
      <c r="G9" s="197">
        <v>4151.1846910000004</v>
      </c>
      <c r="H9" s="197">
        <v>11597.436884999999</v>
      </c>
    </row>
    <row r="10" spans="1:10">
      <c r="A10" s="17"/>
      <c r="B10" s="765" t="s">
        <v>710</v>
      </c>
      <c r="C10" s="161"/>
      <c r="D10" s="161">
        <v>3274.5799579999998</v>
      </c>
      <c r="E10" s="161">
        <v>3274.5799579999998</v>
      </c>
      <c r="F10" s="161"/>
      <c r="G10" s="161">
        <v>3258.9099900000001</v>
      </c>
      <c r="H10" s="161">
        <v>3258.9099900000001</v>
      </c>
    </row>
    <row r="11" spans="1:10">
      <c r="A11" s="17"/>
      <c r="B11" s="9" t="s">
        <v>711</v>
      </c>
      <c r="C11" s="161"/>
      <c r="D11" s="161">
        <v>3274.5799579999998</v>
      </c>
      <c r="E11" s="161">
        <v>3274.5799579999998</v>
      </c>
      <c r="F11" s="161"/>
      <c r="G11" s="161">
        <v>3258.9099900000001</v>
      </c>
      <c r="H11" s="161">
        <v>3258.9099900000001</v>
      </c>
    </row>
    <row r="12" spans="1:10">
      <c r="A12" s="17"/>
      <c r="B12" s="765" t="s">
        <v>712</v>
      </c>
      <c r="C12" s="161">
        <v>8270.6737460000004</v>
      </c>
      <c r="D12" s="161">
        <v>503.39216299999998</v>
      </c>
      <c r="E12" s="161">
        <v>8774.0659090000008</v>
      </c>
      <c r="F12" s="161">
        <v>7446.2521939999997</v>
      </c>
      <c r="G12" s="161">
        <v>892.27470100000005</v>
      </c>
      <c r="H12" s="161">
        <v>8338.5268950000009</v>
      </c>
    </row>
    <row r="13" spans="1:10">
      <c r="A13" s="17"/>
      <c r="B13" s="765" t="s">
        <v>713</v>
      </c>
      <c r="C13" s="161">
        <v>8270.6737460000004</v>
      </c>
      <c r="D13" s="161">
        <v>503.39216299999998</v>
      </c>
      <c r="E13" s="161">
        <v>8774.0659090000008</v>
      </c>
      <c r="F13" s="161">
        <v>7446.2521939999997</v>
      </c>
      <c r="G13" s="161">
        <v>892.27470100000005</v>
      </c>
      <c r="H13" s="161">
        <v>8338.5268950000009</v>
      </c>
    </row>
    <row r="14" spans="1:10">
      <c r="A14" s="17"/>
      <c r="C14" s="208"/>
      <c r="D14" s="208"/>
      <c r="E14" s="208"/>
    </row>
    <row r="15" spans="1:10">
      <c r="A15" s="17"/>
      <c r="B15" s="4" t="s">
        <v>290</v>
      </c>
    </row>
    <row r="16" spans="1:10" ht="12.75" customHeight="1">
      <c r="A16" s="17"/>
      <c r="B16" s="1229" t="s">
        <v>714</v>
      </c>
      <c r="C16" s="1229"/>
      <c r="D16" s="1229"/>
      <c r="E16" s="1229"/>
      <c r="F16" s="1229"/>
      <c r="G16" s="1229"/>
      <c r="H16" s="1229"/>
    </row>
    <row r="17" spans="1:8">
      <c r="A17" s="17"/>
      <c r="B17" s="1229"/>
      <c r="C17" s="1229"/>
      <c r="D17" s="1229"/>
      <c r="E17" s="1229"/>
      <c r="F17" s="1229"/>
      <c r="G17" s="1229"/>
      <c r="H17" s="1229"/>
    </row>
    <row r="18" spans="1:8">
      <c r="A18" s="17"/>
    </row>
    <row r="19" spans="1:8">
      <c r="A19" s="17"/>
    </row>
    <row r="20" spans="1:8">
      <c r="A20" s="17"/>
    </row>
    <row r="21" spans="1:8">
      <c r="A21" s="17"/>
    </row>
    <row r="22" spans="1:8">
      <c r="A22" s="17"/>
    </row>
    <row r="23" spans="1:8">
      <c r="A23" s="17"/>
    </row>
    <row r="24" spans="1:8">
      <c r="A24" s="17"/>
    </row>
    <row r="27" spans="1:8" ht="15" customHeight="1"/>
    <row r="28" spans="1:8" ht="15" customHeight="1"/>
  </sheetData>
  <mergeCells count="11">
    <mergeCell ref="B16:H17"/>
    <mergeCell ref="C7:C8"/>
    <mergeCell ref="D7:D8"/>
    <mergeCell ref="E7:E8"/>
    <mergeCell ref="B3:E3"/>
    <mergeCell ref="C6:E6"/>
    <mergeCell ref="B7:B8"/>
    <mergeCell ref="F6:H6"/>
    <mergeCell ref="F7:F8"/>
    <mergeCell ref="G7:G8"/>
    <mergeCell ref="H7:H8"/>
  </mergeCells>
  <pageMargins left="0.70866141732283472" right="0.70866141732283472" top="0.74803149606299213" bottom="0.74803149606299213" header="0.31496062992125984" footer="0.31496062992125984"/>
  <pageSetup paperSize="8" orientation="landscape" cellComments="asDisplaye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6123-AC1E-4FE8-A60A-892D58A29C32}">
  <sheetPr codeName="Sheet70">
    <pageSetUpPr fitToPage="1"/>
  </sheetPr>
  <dimension ref="A1:K25"/>
  <sheetViews>
    <sheetView zoomScaleNormal="100" workbookViewId="0">
      <selection activeCell="A2" sqref="A2"/>
    </sheetView>
  </sheetViews>
  <sheetFormatPr defaultColWidth="9.140625" defaultRowHeight="12.75"/>
  <cols>
    <col min="1" max="1" width="5.85546875" style="1" customWidth="1"/>
    <col min="2" max="11" width="20.7109375" style="1" customWidth="1"/>
    <col min="12" max="19" width="22.85546875" style="1" customWidth="1"/>
    <col min="20" max="16384" width="9.140625" style="1"/>
  </cols>
  <sheetData>
    <row r="1" spans="1:11">
      <c r="A1" s="22" t="s">
        <v>1284</v>
      </c>
    </row>
    <row r="2" spans="1:11">
      <c r="G2" s="2"/>
    </row>
    <row r="3" spans="1:11">
      <c r="B3" s="22" t="s">
        <v>715</v>
      </c>
      <c r="G3" s="2"/>
    </row>
    <row r="5" spans="1:11" s="195" customFormat="1">
      <c r="A5" s="1"/>
      <c r="B5" s="1"/>
      <c r="C5" s="1"/>
      <c r="D5" s="1"/>
      <c r="E5" s="1"/>
      <c r="F5" s="1"/>
      <c r="G5" s="1"/>
      <c r="H5" s="1"/>
      <c r="I5" s="1"/>
      <c r="J5" s="1"/>
      <c r="K5" s="1"/>
    </row>
    <row r="6" spans="1:11" s="195" customFormat="1" ht="25.5">
      <c r="A6" s="1"/>
      <c r="B6" s="892"/>
      <c r="C6" s="893" t="s">
        <v>534</v>
      </c>
      <c r="D6" s="893" t="s">
        <v>534</v>
      </c>
      <c r="E6" s="894" t="s">
        <v>534</v>
      </c>
      <c r="F6" s="1313" t="s">
        <v>716</v>
      </c>
      <c r="G6" s="1314"/>
      <c r="H6" s="1315"/>
      <c r="I6" s="252" t="s">
        <v>717</v>
      </c>
      <c r="J6" s="252" t="s">
        <v>718</v>
      </c>
      <c r="K6" s="253" t="s">
        <v>719</v>
      </c>
    </row>
    <row r="7" spans="1:11" s="195" customFormat="1" ht="25.5">
      <c r="A7" s="1"/>
      <c r="B7" s="1325" t="s">
        <v>720</v>
      </c>
      <c r="C7" s="1326"/>
      <c r="D7" s="1326"/>
      <c r="E7" s="1327"/>
      <c r="F7" s="254" t="s">
        <v>721</v>
      </c>
      <c r="G7" s="255" t="s">
        <v>722</v>
      </c>
      <c r="H7" s="255" t="s">
        <v>723</v>
      </c>
      <c r="I7" s="255" t="s">
        <v>724</v>
      </c>
      <c r="J7" s="255" t="s">
        <v>724</v>
      </c>
      <c r="K7" s="256" t="s">
        <v>724</v>
      </c>
    </row>
    <row r="8" spans="1:11" s="195" customFormat="1">
      <c r="A8" s="1"/>
      <c r="B8" s="1319" t="s">
        <v>709</v>
      </c>
      <c r="C8" s="1320"/>
      <c r="D8" s="1320"/>
      <c r="E8" s="1321"/>
      <c r="F8" s="895">
        <v>10139.734899999999</v>
      </c>
      <c r="G8" s="895">
        <v>1457.895749</v>
      </c>
      <c r="H8" s="895">
        <v>451.015218</v>
      </c>
      <c r="I8" s="895">
        <v>12048.645866999999</v>
      </c>
      <c r="J8" s="895">
        <v>2036.411971</v>
      </c>
      <c r="K8" s="895">
        <v>162.91295768000001</v>
      </c>
    </row>
    <row r="9" spans="1:11" s="195" customFormat="1">
      <c r="A9" s="1"/>
      <c r="B9" s="1322" t="s">
        <v>725</v>
      </c>
      <c r="C9" s="1322" t="s">
        <v>726</v>
      </c>
      <c r="D9" s="896" t="s">
        <v>710</v>
      </c>
      <c r="E9" s="896" t="s">
        <v>708</v>
      </c>
      <c r="F9" s="897">
        <v>2824.8200820000002</v>
      </c>
      <c r="G9" s="897"/>
      <c r="H9" s="897">
        <v>449.75987600000002</v>
      </c>
      <c r="I9" s="897">
        <v>3274.5799579999998</v>
      </c>
      <c r="J9" s="897">
        <v>815.42608399999995</v>
      </c>
      <c r="K9" s="897">
        <v>65.234086719999993</v>
      </c>
    </row>
    <row r="10" spans="1:11" s="195" customFormat="1">
      <c r="A10" s="1"/>
      <c r="B10" s="1323"/>
      <c r="C10" s="1323"/>
      <c r="D10" s="1322" t="s">
        <v>712</v>
      </c>
      <c r="E10" s="898" t="s">
        <v>708</v>
      </c>
      <c r="F10" s="899">
        <v>502.136821</v>
      </c>
      <c r="G10" s="899"/>
      <c r="H10" s="899">
        <v>1.255342</v>
      </c>
      <c r="I10" s="899">
        <v>503.39216299999998</v>
      </c>
      <c r="J10" s="899">
        <v>76.001419999999996</v>
      </c>
      <c r="K10" s="899">
        <v>6.0801135999999998</v>
      </c>
    </row>
    <row r="11" spans="1:11" s="195" customFormat="1">
      <c r="A11" s="1"/>
      <c r="B11" s="1324"/>
      <c r="C11" s="1324"/>
      <c r="D11" s="1324"/>
      <c r="E11" s="257" t="s">
        <v>707</v>
      </c>
      <c r="F11" s="258">
        <v>6812.7779970000001</v>
      </c>
      <c r="G11" s="258">
        <v>1457.895749</v>
      </c>
      <c r="H11" s="258"/>
      <c r="I11" s="258">
        <v>8270.6737460000004</v>
      </c>
      <c r="J11" s="258">
        <v>1144.984467</v>
      </c>
      <c r="K11" s="258">
        <v>91.598757359999993</v>
      </c>
    </row>
    <row r="12" spans="1:11" s="195" customFormat="1">
      <c r="A12" s="1"/>
      <c r="B12" s="1"/>
      <c r="C12" s="1"/>
      <c r="D12" s="1"/>
      <c r="E12" s="1"/>
      <c r="F12" s="1"/>
      <c r="G12" s="1"/>
      <c r="H12" s="1"/>
      <c r="I12" s="1"/>
      <c r="J12" s="1"/>
      <c r="K12" s="1"/>
    </row>
    <row r="13" spans="1:11" s="195" customFormat="1" ht="25.5">
      <c r="A13" s="1"/>
      <c r="B13" s="892"/>
      <c r="C13" s="893" t="s">
        <v>534</v>
      </c>
      <c r="D13" s="893" t="s">
        <v>534</v>
      </c>
      <c r="E13" s="894" t="s">
        <v>534</v>
      </c>
      <c r="F13" s="1313" t="s">
        <v>716</v>
      </c>
      <c r="G13" s="1314"/>
      <c r="H13" s="1315"/>
      <c r="I13" s="252" t="s">
        <v>717</v>
      </c>
      <c r="J13" s="252" t="s">
        <v>718</v>
      </c>
      <c r="K13" s="253" t="s">
        <v>719</v>
      </c>
    </row>
    <row r="14" spans="1:11" s="195" customFormat="1" ht="25.5">
      <c r="A14" s="1"/>
      <c r="B14" s="1316" t="s">
        <v>727</v>
      </c>
      <c r="C14" s="1317"/>
      <c r="D14" s="1317"/>
      <c r="E14" s="1318"/>
      <c r="F14" s="254" t="s">
        <v>721</v>
      </c>
      <c r="G14" s="255" t="s">
        <v>722</v>
      </c>
      <c r="H14" s="255" t="s">
        <v>723</v>
      </c>
      <c r="I14" s="255" t="s">
        <v>724</v>
      </c>
      <c r="J14" s="255" t="s">
        <v>724</v>
      </c>
      <c r="K14" s="256" t="s">
        <v>724</v>
      </c>
    </row>
    <row r="15" spans="1:11" s="195" customFormat="1">
      <c r="A15" s="1"/>
      <c r="B15" s="1319" t="s">
        <v>709</v>
      </c>
      <c r="C15" s="1320"/>
      <c r="D15" s="1320"/>
      <c r="E15" s="1321"/>
      <c r="F15" s="895">
        <v>9812.1976500000001</v>
      </c>
      <c r="G15" s="895">
        <v>1336.424937</v>
      </c>
      <c r="H15" s="895">
        <v>448.81429800000001</v>
      </c>
      <c r="I15" s="895">
        <v>11597.436884999999</v>
      </c>
      <c r="J15" s="895">
        <v>1979.149641</v>
      </c>
      <c r="K15" s="895">
        <v>158.33197128</v>
      </c>
    </row>
    <row r="16" spans="1:11" s="195" customFormat="1" ht="12.75" customHeight="1">
      <c r="A16" s="1"/>
      <c r="B16" s="1322" t="s">
        <v>725</v>
      </c>
      <c r="C16" s="1322" t="s">
        <v>726</v>
      </c>
      <c r="D16" s="896" t="s">
        <v>710</v>
      </c>
      <c r="E16" s="896" t="s">
        <v>708</v>
      </c>
      <c r="F16" s="897">
        <v>2811.3471290000002</v>
      </c>
      <c r="G16" s="897"/>
      <c r="H16" s="897">
        <v>447.562861</v>
      </c>
      <c r="I16" s="897">
        <v>3258.9099900000001</v>
      </c>
      <c r="J16" s="897">
        <v>809.91328299999998</v>
      </c>
      <c r="K16" s="897">
        <v>64.793062640000002</v>
      </c>
    </row>
    <row r="17" spans="2:11" s="195" customFormat="1">
      <c r="B17" s="1323"/>
      <c r="C17" s="1323"/>
      <c r="D17" s="1322" t="s">
        <v>712</v>
      </c>
      <c r="E17" s="898" t="s">
        <v>708</v>
      </c>
      <c r="F17" s="899">
        <v>891.02326400000004</v>
      </c>
      <c r="G17" s="899"/>
      <c r="H17" s="899">
        <v>1.2514369999999999</v>
      </c>
      <c r="I17" s="899">
        <v>892.27470100000005</v>
      </c>
      <c r="J17" s="899">
        <v>134.33301900000001</v>
      </c>
      <c r="K17" s="899">
        <v>10.746641520000001</v>
      </c>
    </row>
    <row r="18" spans="2:11" s="195" customFormat="1">
      <c r="B18" s="1324"/>
      <c r="C18" s="1324"/>
      <c r="D18" s="1324"/>
      <c r="E18" s="257" t="s">
        <v>707</v>
      </c>
      <c r="F18" s="258">
        <v>6109.8272569999999</v>
      </c>
      <c r="G18" s="258">
        <v>1336.424937</v>
      </c>
      <c r="H18" s="258"/>
      <c r="I18" s="258">
        <v>7446.2521939999997</v>
      </c>
      <c r="J18" s="258">
        <v>1034.903339</v>
      </c>
      <c r="K18" s="258">
        <v>82.792267120000005</v>
      </c>
    </row>
    <row r="20" spans="2:11">
      <c r="B20" s="4" t="s">
        <v>290</v>
      </c>
    </row>
    <row r="21" spans="2:11" ht="12.75" customHeight="1">
      <c r="B21" s="7" t="s">
        <v>728</v>
      </c>
      <c r="C21" s="7"/>
      <c r="D21" s="7"/>
      <c r="E21" s="7"/>
    </row>
    <row r="22" spans="2:11">
      <c r="B22" s="7"/>
      <c r="C22" s="7"/>
      <c r="D22" s="7"/>
      <c r="E22" s="7"/>
    </row>
    <row r="23" spans="2:11">
      <c r="B23" s="14"/>
      <c r="C23" s="14"/>
      <c r="D23" s="14"/>
      <c r="E23" s="14"/>
    </row>
    <row r="24" spans="2:11">
      <c r="B24" s="14"/>
      <c r="C24" s="14"/>
      <c r="D24" s="14"/>
      <c r="E24" s="14"/>
    </row>
    <row r="25" spans="2:11">
      <c r="B25" s="14"/>
      <c r="C25" s="14"/>
      <c r="D25" s="14"/>
      <c r="E25" s="14"/>
    </row>
  </sheetData>
  <mergeCells count="12">
    <mergeCell ref="F6:H6"/>
    <mergeCell ref="B7:E7"/>
    <mergeCell ref="B8:E8"/>
    <mergeCell ref="B9:B11"/>
    <mergeCell ref="C9:C11"/>
    <mergeCell ref="D10:D11"/>
    <mergeCell ref="F13:H13"/>
    <mergeCell ref="B14:E14"/>
    <mergeCell ref="B15:E15"/>
    <mergeCell ref="B16:B18"/>
    <mergeCell ref="C16:C18"/>
    <mergeCell ref="D17:D18"/>
  </mergeCells>
  <pageMargins left="0.70866141732283472" right="0.70866141732283472" top="0.74803149606299213" bottom="0.74803149606299213" header="0.31496062992125984" footer="0.31496062992125984"/>
  <pageSetup paperSize="8" scale="90"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06BF-5039-49DC-91DF-6BF4D23AF79B}">
  <sheetPr>
    <pageSetUpPr fitToPage="1"/>
  </sheetPr>
  <dimension ref="A1:R69"/>
  <sheetViews>
    <sheetView zoomScaleNormal="100" workbookViewId="0">
      <selection activeCell="A2" sqref="A2"/>
    </sheetView>
  </sheetViews>
  <sheetFormatPr defaultColWidth="9.140625" defaultRowHeight="12.75"/>
  <cols>
    <col min="1" max="1" width="9.140625" style="185"/>
    <col min="2" max="2" width="11" style="185" customWidth="1"/>
    <col min="3" max="3" width="60.5703125" style="185" customWidth="1"/>
    <col min="4" max="4" width="16.5703125" style="185" bestFit="1" customWidth="1"/>
    <col min="5" max="6" width="12.5703125" style="185" customWidth="1"/>
    <col min="7" max="7" width="14" style="185" bestFit="1" customWidth="1"/>
    <col min="8" max="9" width="12.5703125" style="185" customWidth="1"/>
    <col min="10" max="10" width="12.5703125" style="185" bestFit="1" customWidth="1"/>
    <col min="11" max="12" width="12.5703125" style="185" customWidth="1"/>
    <col min="13" max="13" width="12.5703125" style="185" bestFit="1" customWidth="1"/>
    <col min="14" max="15" width="12.5703125" style="185" customWidth="1"/>
    <col min="16" max="17" width="18.5703125" style="185" customWidth="1"/>
    <col min="18" max="18" width="16.85546875" style="185" customWidth="1"/>
    <col min="19" max="16384" width="9.140625" style="185"/>
  </cols>
  <sheetData>
    <row r="1" spans="1:18">
      <c r="A1" s="65" t="s">
        <v>1284</v>
      </c>
      <c r="H1" s="10"/>
    </row>
    <row r="2" spans="1:18">
      <c r="C2" s="187"/>
      <c r="H2" s="9"/>
      <c r="I2" s="187"/>
      <c r="J2" s="187"/>
      <c r="K2" s="187"/>
      <c r="L2" s="187"/>
      <c r="M2" s="187"/>
      <c r="N2" s="187"/>
      <c r="O2" s="187"/>
    </row>
    <row r="3" spans="1:18">
      <c r="B3" s="187" t="s">
        <v>4</v>
      </c>
      <c r="H3" s="9"/>
    </row>
    <row r="4" spans="1:18">
      <c r="B4" s="186"/>
    </row>
    <row r="5" spans="1:18">
      <c r="B5" s="14"/>
      <c r="C5" s="14"/>
      <c r="D5" s="39" t="s">
        <v>160</v>
      </c>
      <c r="E5" s="39" t="s">
        <v>161</v>
      </c>
      <c r="F5" s="39" t="s">
        <v>162</v>
      </c>
      <c r="G5" s="39" t="s">
        <v>163</v>
      </c>
      <c r="H5" s="39" t="s">
        <v>164</v>
      </c>
      <c r="I5" s="39" t="s">
        <v>231</v>
      </c>
      <c r="J5" s="39" t="s">
        <v>232</v>
      </c>
      <c r="K5" s="39" t="s">
        <v>233</v>
      </c>
      <c r="L5" s="39" t="s">
        <v>234</v>
      </c>
      <c r="M5" s="39" t="s">
        <v>234</v>
      </c>
      <c r="N5" s="39" t="s">
        <v>235</v>
      </c>
      <c r="O5" s="39" t="s">
        <v>236</v>
      </c>
      <c r="P5" s="39" t="s">
        <v>237</v>
      </c>
      <c r="Q5" s="39" t="s">
        <v>238</v>
      </c>
      <c r="R5" s="39" t="s">
        <v>239</v>
      </c>
    </row>
    <row r="6" spans="1:18" ht="36" customHeight="1">
      <c r="B6" s="1200" t="s">
        <v>240</v>
      </c>
      <c r="C6" s="1201"/>
      <c r="D6" s="1206" t="s">
        <v>241</v>
      </c>
      <c r="E6" s="1206"/>
      <c r="F6" s="1206"/>
      <c r="G6" s="1206"/>
      <c r="H6" s="1206"/>
      <c r="I6" s="1207"/>
      <c r="J6" s="1208" t="s">
        <v>242</v>
      </c>
      <c r="K6" s="1206"/>
      <c r="L6" s="1206"/>
      <c r="M6" s="1206"/>
      <c r="N6" s="1206"/>
      <c r="O6" s="1206"/>
      <c r="P6" s="1209" t="s">
        <v>243</v>
      </c>
      <c r="Q6" s="1206" t="s">
        <v>244</v>
      </c>
      <c r="R6" s="1207"/>
    </row>
    <row r="7" spans="1:18" ht="60" customHeight="1">
      <c r="B7" s="1202"/>
      <c r="C7" s="1203"/>
      <c r="D7" s="1206" t="s">
        <v>245</v>
      </c>
      <c r="E7" s="1206"/>
      <c r="F7" s="1207"/>
      <c r="G7" s="1208" t="s">
        <v>246</v>
      </c>
      <c r="H7" s="1206"/>
      <c r="I7" s="1207"/>
      <c r="J7" s="1208" t="s">
        <v>247</v>
      </c>
      <c r="K7" s="1206"/>
      <c r="L7" s="1207"/>
      <c r="M7" s="1208" t="s">
        <v>248</v>
      </c>
      <c r="N7" s="1206"/>
      <c r="O7" s="1207"/>
      <c r="P7" s="1210"/>
      <c r="Q7" s="1209" t="s">
        <v>249</v>
      </c>
      <c r="R7" s="1209" t="s">
        <v>250</v>
      </c>
    </row>
    <row r="8" spans="1:18" ht="25.5">
      <c r="B8" s="1204"/>
      <c r="C8" s="1205"/>
      <c r="D8" s="795"/>
      <c r="E8" s="796" t="s">
        <v>251</v>
      </c>
      <c r="F8" s="796" t="s">
        <v>252</v>
      </c>
      <c r="G8" s="796"/>
      <c r="H8" s="796" t="s">
        <v>252</v>
      </c>
      <c r="I8" s="796" t="s">
        <v>253</v>
      </c>
      <c r="J8" s="796"/>
      <c r="K8" s="796" t="s">
        <v>251</v>
      </c>
      <c r="L8" s="796" t="s">
        <v>252</v>
      </c>
      <c r="M8" s="796"/>
      <c r="N8" s="796" t="s">
        <v>252</v>
      </c>
      <c r="O8" s="796" t="s">
        <v>253</v>
      </c>
      <c r="P8" s="797"/>
      <c r="Q8" s="1211"/>
      <c r="R8" s="1211"/>
    </row>
    <row r="9" spans="1:18" s="65" customFormat="1" ht="12.75" customHeight="1">
      <c r="B9" s="217" t="s">
        <v>254</v>
      </c>
      <c r="C9" s="355" t="s">
        <v>255</v>
      </c>
      <c r="D9" s="64">
        <v>446454.116575922</v>
      </c>
      <c r="E9" s="64">
        <v>445832.36556859204</v>
      </c>
      <c r="F9" s="64">
        <v>558.98097332980103</v>
      </c>
      <c r="G9" s="64">
        <v>1.7037840000000002</v>
      </c>
      <c r="H9" s="64">
        <v>1.4777260000000001</v>
      </c>
      <c r="I9" s="64">
        <v>0.22605699999999998</v>
      </c>
      <c r="J9" s="64">
        <v>2.6945448849479998</v>
      </c>
      <c r="K9" s="64">
        <v>2.6935268612370002</v>
      </c>
      <c r="L9" s="64">
        <v>1.2402722790000001E-3</v>
      </c>
      <c r="M9" s="64"/>
      <c r="N9" s="64"/>
      <c r="O9" s="64"/>
      <c r="P9" s="64"/>
      <c r="Q9" s="64"/>
      <c r="R9" s="64"/>
    </row>
    <row r="10" spans="1:18" s="350" customFormat="1">
      <c r="A10" s="65"/>
      <c r="B10" s="35" t="s">
        <v>256</v>
      </c>
      <c r="C10" s="37" t="s">
        <v>257</v>
      </c>
      <c r="D10" s="64">
        <v>2047017.1552737963</v>
      </c>
      <c r="E10" s="64">
        <v>1979660.1529750403</v>
      </c>
      <c r="F10" s="64">
        <v>68755.650721986094</v>
      </c>
      <c r="G10" s="64">
        <v>7373.7838961819398</v>
      </c>
      <c r="H10" s="64">
        <v>528.56043484408599</v>
      </c>
      <c r="I10" s="64">
        <v>6845.2224613378494</v>
      </c>
      <c r="J10" s="64">
        <v>3678.4285851838399</v>
      </c>
      <c r="K10" s="64">
        <v>2198.9813641865003</v>
      </c>
      <c r="L10" s="64">
        <v>1479.4472442222</v>
      </c>
      <c r="M10" s="64">
        <v>3934.7526003571102</v>
      </c>
      <c r="N10" s="64">
        <v>23.568480317759001</v>
      </c>
      <c r="O10" s="64">
        <v>3911.1840978145005</v>
      </c>
      <c r="P10" s="64">
        <v>112.27176276937401</v>
      </c>
      <c r="Q10" s="64">
        <v>1335170.7605063238</v>
      </c>
      <c r="R10" s="64">
        <v>1979.683027171842</v>
      </c>
    </row>
    <row r="11" spans="1:18">
      <c r="B11" s="39" t="s">
        <v>258</v>
      </c>
      <c r="C11" s="14" t="s">
        <v>259</v>
      </c>
      <c r="D11" s="62">
        <v>4960.0933875462297</v>
      </c>
      <c r="E11" s="62">
        <v>6221.1503875462304</v>
      </c>
      <c r="F11" s="62">
        <v>1.0820000000000001</v>
      </c>
      <c r="G11" s="62"/>
      <c r="H11" s="62"/>
      <c r="I11" s="62"/>
      <c r="J11" s="62">
        <v>1.4545156263680001</v>
      </c>
      <c r="K11" s="62">
        <v>1.4545156263680001</v>
      </c>
      <c r="L11" s="62"/>
      <c r="M11" s="62"/>
      <c r="N11" s="62"/>
      <c r="O11" s="62"/>
      <c r="P11" s="62"/>
      <c r="Q11" s="62"/>
      <c r="R11" s="62"/>
    </row>
    <row r="12" spans="1:18">
      <c r="B12" s="39" t="s">
        <v>260</v>
      </c>
      <c r="C12" s="14" t="s">
        <v>261</v>
      </c>
      <c r="D12" s="62">
        <v>27144.044335438201</v>
      </c>
      <c r="E12" s="62">
        <v>26861.599445813601</v>
      </c>
      <c r="F12" s="62">
        <v>282.44508962460202</v>
      </c>
      <c r="G12" s="62">
        <v>4.8510240000000007</v>
      </c>
      <c r="H12" s="62"/>
      <c r="I12" s="62">
        <v>4.8510240000000007</v>
      </c>
      <c r="J12" s="62">
        <v>2.4852951924819999</v>
      </c>
      <c r="K12" s="62">
        <v>1.1998898077740001</v>
      </c>
      <c r="L12" s="62">
        <v>1.2854063847079999</v>
      </c>
      <c r="M12" s="62">
        <v>2.057706</v>
      </c>
      <c r="N12" s="62"/>
      <c r="O12" s="62">
        <v>2.057706</v>
      </c>
      <c r="P12" s="62"/>
      <c r="Q12" s="62">
        <v>8472.3545761442201</v>
      </c>
      <c r="R12" s="62"/>
    </row>
    <row r="13" spans="1:18">
      <c r="B13" s="39" t="s">
        <v>262</v>
      </c>
      <c r="C13" s="14" t="s">
        <v>263</v>
      </c>
      <c r="D13" s="62">
        <v>70268.772912977307</v>
      </c>
      <c r="E13" s="62">
        <v>69065.4163853067</v>
      </c>
      <c r="F13" s="62">
        <v>1203.3558276705701</v>
      </c>
      <c r="G13" s="62">
        <v>24.11572</v>
      </c>
      <c r="H13" s="62">
        <v>0.52991099999999991</v>
      </c>
      <c r="I13" s="62">
        <v>23.585808</v>
      </c>
      <c r="J13" s="62">
        <v>3.6194502612229997</v>
      </c>
      <c r="K13" s="62">
        <v>1.0972350126549999</v>
      </c>
      <c r="L13" s="62">
        <v>2.5222162485680002</v>
      </c>
      <c r="M13" s="62">
        <v>4.5058280000000002</v>
      </c>
      <c r="N13" s="62">
        <v>1.9000000000000001E-5</v>
      </c>
      <c r="O13" s="62">
        <v>4.505808</v>
      </c>
      <c r="P13" s="62"/>
      <c r="Q13" s="62">
        <v>6109.4920792068597</v>
      </c>
      <c r="R13" s="62"/>
    </row>
    <row r="14" spans="1:18">
      <c r="B14" s="39" t="s">
        <v>264</v>
      </c>
      <c r="C14" s="14" t="s">
        <v>265</v>
      </c>
      <c r="D14" s="62">
        <v>156934.57539108797</v>
      </c>
      <c r="E14" s="62">
        <v>156306.797160118</v>
      </c>
      <c r="F14" s="62">
        <v>764.28725319434795</v>
      </c>
      <c r="G14" s="62">
        <v>491.61368400000003</v>
      </c>
      <c r="H14" s="62">
        <v>141.50546599999998</v>
      </c>
      <c r="I14" s="62">
        <v>350.10821799999997</v>
      </c>
      <c r="J14" s="62">
        <v>316.14235108452601</v>
      </c>
      <c r="K14" s="62">
        <v>311.72787760658497</v>
      </c>
      <c r="L14" s="62">
        <v>4.4144734779409998</v>
      </c>
      <c r="M14" s="62">
        <v>160.773346</v>
      </c>
      <c r="N14" s="62">
        <v>0.88952999999999993</v>
      </c>
      <c r="O14" s="62">
        <v>159.88381700000002</v>
      </c>
      <c r="P14" s="62"/>
      <c r="Q14" s="62">
        <v>28580.561388017701</v>
      </c>
      <c r="R14" s="62">
        <v>227.68159999999997</v>
      </c>
    </row>
    <row r="15" spans="1:18">
      <c r="B15" s="39" t="s">
        <v>266</v>
      </c>
      <c r="C15" s="14" t="s">
        <v>267</v>
      </c>
      <c r="D15" s="62">
        <v>1068069.840879411</v>
      </c>
      <c r="E15" s="62">
        <v>1029764.23830974</v>
      </c>
      <c r="F15" s="62">
        <v>38305.602570679599</v>
      </c>
      <c r="G15" s="62">
        <v>4887.5163589296799</v>
      </c>
      <c r="H15" s="62">
        <v>59.098600453815997</v>
      </c>
      <c r="I15" s="62">
        <v>4828.4177594758594</v>
      </c>
      <c r="J15" s="62">
        <v>2339.1324481628003</v>
      </c>
      <c r="K15" s="62">
        <v>1386.9502781582401</v>
      </c>
      <c r="L15" s="62">
        <v>952.18220334184491</v>
      </c>
      <c r="M15" s="62">
        <v>3008.75690979826</v>
      </c>
      <c r="N15" s="62">
        <v>1.2549931731690001</v>
      </c>
      <c r="O15" s="62">
        <v>3007.5018832878</v>
      </c>
      <c r="P15" s="62">
        <v>87.461955660131991</v>
      </c>
      <c r="Q15" s="62">
        <v>604944.84359166957</v>
      </c>
      <c r="R15" s="62">
        <v>954.80257272887104</v>
      </c>
    </row>
    <row r="16" spans="1:18">
      <c r="B16" s="39" t="s">
        <v>268</v>
      </c>
      <c r="C16" s="111" t="s">
        <v>269</v>
      </c>
      <c r="D16" s="62">
        <v>323857.17599573883</v>
      </c>
      <c r="E16" s="62">
        <v>309223.90464707703</v>
      </c>
      <c r="F16" s="62">
        <v>14633.2713496616</v>
      </c>
      <c r="G16" s="62">
        <v>707.55048606650803</v>
      </c>
      <c r="H16" s="62">
        <v>41.570882828270001</v>
      </c>
      <c r="I16" s="62">
        <v>665.97960323823906</v>
      </c>
      <c r="J16" s="62">
        <v>609.08372576504701</v>
      </c>
      <c r="K16" s="62">
        <v>373.20795997824996</v>
      </c>
      <c r="L16" s="62">
        <v>235.87575467436901</v>
      </c>
      <c r="M16" s="62">
        <v>234.61163799433402</v>
      </c>
      <c r="N16" s="62">
        <v>1.0391925873160002</v>
      </c>
      <c r="O16" s="62">
        <v>233.57244540701799</v>
      </c>
      <c r="P16" s="62">
        <v>5.8995437878459995</v>
      </c>
      <c r="Q16" s="62">
        <v>286950.06521174568</v>
      </c>
      <c r="R16" s="62">
        <v>428.93833559475502</v>
      </c>
    </row>
    <row r="17" spans="2:18">
      <c r="B17" s="39" t="s">
        <v>270</v>
      </c>
      <c r="C17" s="14" t="s">
        <v>271</v>
      </c>
      <c r="D17" s="62">
        <v>719639.82836733409</v>
      </c>
      <c r="E17" s="62">
        <v>691440.95128651801</v>
      </c>
      <c r="F17" s="62">
        <v>28198.877980816902</v>
      </c>
      <c r="G17" s="62">
        <v>1965.6871092522601</v>
      </c>
      <c r="H17" s="62">
        <v>327.42645739027103</v>
      </c>
      <c r="I17" s="62">
        <v>1638.2596518619901</v>
      </c>
      <c r="J17" s="62">
        <v>1015.59452485644</v>
      </c>
      <c r="K17" s="62">
        <v>496.55156797488002</v>
      </c>
      <c r="L17" s="62">
        <v>519.04294476913606</v>
      </c>
      <c r="M17" s="62">
        <v>758.65881055885598</v>
      </c>
      <c r="N17" s="62">
        <v>21.42393814459</v>
      </c>
      <c r="O17" s="62">
        <v>737.23488352669403</v>
      </c>
      <c r="P17" s="62">
        <v>24.809807109241998</v>
      </c>
      <c r="Q17" s="62">
        <v>687063.50887128804</v>
      </c>
      <c r="R17" s="62">
        <v>797.19885444296699</v>
      </c>
    </row>
    <row r="18" spans="2:18" s="350" customFormat="1">
      <c r="B18" s="35" t="s">
        <v>272</v>
      </c>
      <c r="C18" s="37" t="s">
        <v>273</v>
      </c>
      <c r="D18" s="64">
        <v>129598.06182603</v>
      </c>
      <c r="E18" s="64">
        <v>120152.97887358999</v>
      </c>
      <c r="F18" s="64"/>
      <c r="G18" s="64"/>
      <c r="H18" s="64"/>
      <c r="I18" s="64"/>
      <c r="J18" s="64"/>
      <c r="K18" s="64"/>
      <c r="L18" s="64"/>
      <c r="M18" s="64"/>
      <c r="N18" s="64"/>
      <c r="O18" s="64"/>
      <c r="P18" s="64"/>
      <c r="Q18" s="64"/>
      <c r="R18" s="64"/>
    </row>
    <row r="19" spans="2:18">
      <c r="B19" s="39" t="s">
        <v>274</v>
      </c>
      <c r="C19" s="14" t="s">
        <v>259</v>
      </c>
      <c r="D19" s="62">
        <v>39914.610312897799</v>
      </c>
      <c r="E19" s="62">
        <v>38870.858115000003</v>
      </c>
      <c r="F19" s="62"/>
      <c r="G19" s="62"/>
      <c r="H19" s="62"/>
      <c r="I19" s="62"/>
      <c r="J19" s="62"/>
      <c r="K19" s="62"/>
      <c r="L19" s="62"/>
      <c r="M19" s="62"/>
      <c r="N19" s="62"/>
      <c r="O19" s="62"/>
      <c r="P19" s="62"/>
      <c r="Q19" s="62"/>
      <c r="R19" s="62"/>
    </row>
    <row r="20" spans="2:18">
      <c r="B20" s="39" t="s">
        <v>275</v>
      </c>
      <c r="C20" s="14" t="s">
        <v>261</v>
      </c>
      <c r="D20" s="62">
        <v>23403.730233132399</v>
      </c>
      <c r="E20" s="62">
        <v>15002.3994785901</v>
      </c>
      <c r="F20" s="62"/>
      <c r="G20" s="62"/>
      <c r="H20" s="62"/>
      <c r="I20" s="62"/>
      <c r="J20" s="62"/>
      <c r="K20" s="62"/>
      <c r="L20" s="62"/>
      <c r="M20" s="62"/>
      <c r="N20" s="62"/>
      <c r="O20" s="62"/>
      <c r="P20" s="62"/>
      <c r="Q20" s="62"/>
      <c r="R20" s="62"/>
    </row>
    <row r="21" spans="2:18">
      <c r="B21" s="39" t="s">
        <v>276</v>
      </c>
      <c r="C21" s="14" t="s">
        <v>263</v>
      </c>
      <c r="D21" s="62">
        <v>50748.793381999996</v>
      </c>
      <c r="E21" s="62">
        <v>50748.793381999996</v>
      </c>
      <c r="F21" s="62"/>
      <c r="G21" s="62"/>
      <c r="H21" s="62"/>
      <c r="I21" s="62"/>
      <c r="J21" s="62"/>
      <c r="K21" s="62"/>
      <c r="L21" s="62"/>
      <c r="M21" s="62"/>
      <c r="N21" s="62"/>
      <c r="O21" s="62"/>
      <c r="P21" s="62"/>
      <c r="Q21" s="62"/>
      <c r="R21" s="62"/>
    </row>
    <row r="22" spans="2:18">
      <c r="B22" s="39" t="s">
        <v>277</v>
      </c>
      <c r="C22" s="14" t="s">
        <v>265</v>
      </c>
      <c r="D22" s="62">
        <v>13456.588890000001</v>
      </c>
      <c r="E22" s="62">
        <v>13456.588890000001</v>
      </c>
      <c r="F22" s="62"/>
      <c r="G22" s="62"/>
      <c r="H22" s="62"/>
      <c r="I22" s="62"/>
      <c r="J22" s="62"/>
      <c r="K22" s="62"/>
      <c r="L22" s="62"/>
      <c r="M22" s="62"/>
      <c r="N22" s="62"/>
      <c r="O22" s="62"/>
      <c r="P22" s="62"/>
      <c r="Q22" s="62"/>
      <c r="R22" s="62"/>
    </row>
    <row r="23" spans="2:18">
      <c r="B23" s="39" t="s">
        <v>278</v>
      </c>
      <c r="C23" s="14" t="s">
        <v>267</v>
      </c>
      <c r="D23" s="62">
        <v>2074.3390079999999</v>
      </c>
      <c r="E23" s="62">
        <v>2074.3390079999999</v>
      </c>
      <c r="F23" s="62"/>
      <c r="G23" s="62"/>
      <c r="H23" s="62"/>
      <c r="I23" s="62"/>
      <c r="J23" s="62"/>
      <c r="K23" s="62"/>
      <c r="L23" s="62"/>
      <c r="M23" s="62"/>
      <c r="N23" s="62"/>
      <c r="O23" s="62"/>
      <c r="P23" s="62"/>
      <c r="Q23" s="62"/>
      <c r="R23" s="62"/>
    </row>
    <row r="24" spans="2:18" s="350" customFormat="1">
      <c r="B24" s="35" t="s">
        <v>279</v>
      </c>
      <c r="C24" s="37" t="s">
        <v>280</v>
      </c>
      <c r="D24" s="64">
        <v>906868.6521613989</v>
      </c>
      <c r="E24" s="64">
        <v>891581.43706311798</v>
      </c>
      <c r="F24" s="64">
        <v>15099.259207596</v>
      </c>
      <c r="G24" s="64">
        <v>459.36336966671604</v>
      </c>
      <c r="H24" s="64">
        <v>37.174685002393005</v>
      </c>
      <c r="I24" s="64">
        <v>422.18968466432301</v>
      </c>
      <c r="J24" s="64">
        <v>795.363323235846</v>
      </c>
      <c r="K24" s="64">
        <v>633.06798443170408</v>
      </c>
      <c r="L24" s="64">
        <v>162.297617279451</v>
      </c>
      <c r="M24" s="64">
        <v>201.39636542329399</v>
      </c>
      <c r="N24" s="64"/>
      <c r="O24" s="64">
        <v>201.24034122467998</v>
      </c>
      <c r="P24" s="720"/>
      <c r="Q24" s="64">
        <v>141644.7857583595</v>
      </c>
      <c r="R24" s="64">
        <v>171.042949876584</v>
      </c>
    </row>
    <row r="25" spans="2:18">
      <c r="B25" s="39" t="s">
        <v>281</v>
      </c>
      <c r="C25" s="14" t="s">
        <v>259</v>
      </c>
      <c r="D25" s="62">
        <v>6.4097090621630004</v>
      </c>
      <c r="E25" s="62">
        <v>6.4097090621630004</v>
      </c>
      <c r="F25" s="62"/>
      <c r="G25" s="62"/>
      <c r="H25" s="62"/>
      <c r="I25" s="62"/>
      <c r="J25" s="188">
        <v>1.3001185599999999E-4</v>
      </c>
      <c r="K25" s="188">
        <v>1.3001185599999999E-4</v>
      </c>
      <c r="L25" s="188"/>
      <c r="M25" s="188"/>
      <c r="N25" s="188"/>
      <c r="O25" s="188"/>
      <c r="P25" s="354"/>
      <c r="Q25" s="62"/>
      <c r="R25" s="62"/>
    </row>
    <row r="26" spans="2:18">
      <c r="B26" s="39" t="s">
        <v>282</v>
      </c>
      <c r="C26" s="14" t="s">
        <v>261</v>
      </c>
      <c r="D26" s="62">
        <v>26162.494772158007</v>
      </c>
      <c r="E26" s="62">
        <v>26155.696290260836</v>
      </c>
      <c r="F26" s="62">
        <v>6.6779009365919997</v>
      </c>
      <c r="G26" s="62"/>
      <c r="H26" s="62"/>
      <c r="I26" s="62"/>
      <c r="J26" s="188">
        <v>0.59838549234000016</v>
      </c>
      <c r="K26" s="188">
        <v>0.37738549233999996</v>
      </c>
      <c r="L26" s="188">
        <v>0.222</v>
      </c>
      <c r="M26" s="188"/>
      <c r="N26" s="188"/>
      <c r="O26" s="188"/>
      <c r="P26" s="354"/>
      <c r="Q26" s="62">
        <v>1601.5461336931589</v>
      </c>
      <c r="R26" s="62"/>
    </row>
    <row r="27" spans="2:18">
      <c r="B27" s="39" t="s">
        <v>283</v>
      </c>
      <c r="C27" s="14" t="s">
        <v>263</v>
      </c>
      <c r="D27" s="62">
        <v>27673.202553596529</v>
      </c>
      <c r="E27" s="62">
        <v>26394.85200977873</v>
      </c>
      <c r="F27" s="62">
        <v>1278.3505438177699</v>
      </c>
      <c r="G27" s="62">
        <v>48.297267999999995</v>
      </c>
      <c r="H27" s="62"/>
      <c r="I27" s="62">
        <v>48.297267999999995</v>
      </c>
      <c r="J27" s="188">
        <v>2.5216088858399996</v>
      </c>
      <c r="K27" s="188">
        <v>1.134739477421</v>
      </c>
      <c r="L27" s="188">
        <v>1.3868704084189998</v>
      </c>
      <c r="M27" s="188">
        <v>48.297267999999995</v>
      </c>
      <c r="N27" s="188"/>
      <c r="O27" s="188">
        <v>48.297267999999995</v>
      </c>
      <c r="P27" s="354"/>
      <c r="Q27" s="62">
        <v>1449.9250579026129</v>
      </c>
      <c r="R27" s="62"/>
    </row>
    <row r="28" spans="2:18">
      <c r="B28" s="39" t="s">
        <v>284</v>
      </c>
      <c r="C28" s="14" t="s">
        <v>265</v>
      </c>
      <c r="D28" s="62">
        <v>85876.057076311306</v>
      </c>
      <c r="E28" s="62">
        <v>85838.898469289692</v>
      </c>
      <c r="F28" s="62">
        <v>37.158607021703993</v>
      </c>
      <c r="G28" s="62">
        <v>67.392793999999995</v>
      </c>
      <c r="H28" s="62">
        <v>36.829732999999997</v>
      </c>
      <c r="I28" s="62">
        <v>30.563061000000001</v>
      </c>
      <c r="J28" s="188">
        <v>13.780317227508998</v>
      </c>
      <c r="K28" s="188">
        <v>13.684362327681999</v>
      </c>
      <c r="L28" s="188">
        <v>9.5955899826999994E-2</v>
      </c>
      <c r="M28" s="188">
        <v>17.017397000000003</v>
      </c>
      <c r="N28" s="188"/>
      <c r="O28" s="188">
        <v>16.882651000000003</v>
      </c>
      <c r="P28" s="354"/>
      <c r="Q28" s="62">
        <v>11717.010289290791</v>
      </c>
      <c r="R28" s="62">
        <v>36.772278</v>
      </c>
    </row>
    <row r="29" spans="2:18">
      <c r="B29" s="39" t="s">
        <v>285</v>
      </c>
      <c r="C29" s="14" t="s">
        <v>267</v>
      </c>
      <c r="D29" s="62">
        <v>685986.86851809791</v>
      </c>
      <c r="E29" s="62">
        <v>675359.6839509866</v>
      </c>
      <c r="F29" s="62">
        <v>10439.96128540991</v>
      </c>
      <c r="G29" s="62">
        <v>336.66667708568906</v>
      </c>
      <c r="H29" s="62">
        <v>4.4005216463999998E-2</v>
      </c>
      <c r="I29" s="62">
        <v>336.62267186922497</v>
      </c>
      <c r="J29" s="188">
        <v>691.15919231233204</v>
      </c>
      <c r="K29" s="188">
        <v>555.26660586435605</v>
      </c>
      <c r="L29" s="188">
        <v>135.89236192328499</v>
      </c>
      <c r="M29" s="188">
        <v>135.21926230420601</v>
      </c>
      <c r="N29" s="188"/>
      <c r="O29" s="188">
        <v>135.21866634550096</v>
      </c>
      <c r="P29" s="354"/>
      <c r="Q29" s="62">
        <v>122698.66252607456</v>
      </c>
      <c r="R29" s="62">
        <v>132.42344179122401</v>
      </c>
    </row>
    <row r="30" spans="2:18">
      <c r="B30" s="39" t="s">
        <v>286</v>
      </c>
      <c r="C30" s="14" t="s">
        <v>271</v>
      </c>
      <c r="D30" s="62">
        <v>81163.61953217235</v>
      </c>
      <c r="E30" s="62">
        <v>77825.896633738681</v>
      </c>
      <c r="F30" s="62">
        <v>3337.1108704100193</v>
      </c>
      <c r="G30" s="62">
        <v>7.0066305810269993</v>
      </c>
      <c r="H30" s="62">
        <v>0.30094678592899998</v>
      </c>
      <c r="I30" s="62">
        <v>6.7066837950979998</v>
      </c>
      <c r="J30" s="188">
        <v>87.303689305970011</v>
      </c>
      <c r="K30" s="188">
        <v>62.604761258050999</v>
      </c>
      <c r="L30" s="188">
        <v>24.700429047919002</v>
      </c>
      <c r="M30" s="188">
        <v>0.86243811908800005</v>
      </c>
      <c r="N30" s="188"/>
      <c r="O30" s="188">
        <v>0.84175587917899997</v>
      </c>
      <c r="P30" s="354"/>
      <c r="Q30" s="62">
        <v>4177.6417513983451</v>
      </c>
      <c r="R30" s="62">
        <v>1.8472300853599999</v>
      </c>
    </row>
    <row r="31" spans="2:18">
      <c r="B31" s="35" t="s">
        <v>287</v>
      </c>
      <c r="C31" s="37" t="s">
        <v>288</v>
      </c>
      <c r="D31" s="64">
        <v>3529937.9858371466</v>
      </c>
      <c r="E31" s="64">
        <v>3437226.9344803402</v>
      </c>
      <c r="F31" s="64">
        <v>84413.890902911895</v>
      </c>
      <c r="G31" s="64">
        <v>7834.8510498486557</v>
      </c>
      <c r="H31" s="64">
        <v>567.2128458464789</v>
      </c>
      <c r="I31" s="64">
        <v>7267.6382030021723</v>
      </c>
      <c r="J31" s="64">
        <v>4476.833113304634</v>
      </c>
      <c r="K31" s="64">
        <v>2835.0894724794412</v>
      </c>
      <c r="L31" s="64">
        <v>1641.7461647739299</v>
      </c>
      <c r="M31" s="64">
        <v>4136.1489657804041</v>
      </c>
      <c r="N31" s="64">
        <v>23.724497516373003</v>
      </c>
      <c r="O31" s="64">
        <v>4112.4244390391805</v>
      </c>
      <c r="P31" s="64">
        <v>112.27176276937401</v>
      </c>
      <c r="Q31" s="64">
        <v>1476815.5462646834</v>
      </c>
      <c r="R31" s="64">
        <v>2150.7259770484261</v>
      </c>
    </row>
    <row r="33" spans="2:18">
      <c r="B33" s="14"/>
      <c r="C33" s="14"/>
      <c r="D33" s="39" t="s">
        <v>160</v>
      </c>
      <c r="E33" s="39" t="s">
        <v>161</v>
      </c>
      <c r="F33" s="39" t="s">
        <v>162</v>
      </c>
      <c r="G33" s="39" t="s">
        <v>163</v>
      </c>
      <c r="H33" s="39" t="s">
        <v>164</v>
      </c>
      <c r="I33" s="39" t="s">
        <v>231</v>
      </c>
      <c r="J33" s="39" t="s">
        <v>232</v>
      </c>
      <c r="K33" s="39" t="s">
        <v>233</v>
      </c>
      <c r="L33" s="39" t="s">
        <v>234</v>
      </c>
      <c r="M33" s="39" t="s">
        <v>234</v>
      </c>
      <c r="N33" s="39" t="s">
        <v>235</v>
      </c>
      <c r="O33" s="39" t="s">
        <v>236</v>
      </c>
      <c r="P33" s="39" t="s">
        <v>237</v>
      </c>
      <c r="Q33" s="39" t="s">
        <v>238</v>
      </c>
      <c r="R33" s="39" t="s">
        <v>239</v>
      </c>
    </row>
    <row r="34" spans="2:18" ht="36" customHeight="1">
      <c r="B34" s="1200" t="s">
        <v>289</v>
      </c>
      <c r="C34" s="1201"/>
      <c r="D34" s="1214" t="s">
        <v>241</v>
      </c>
      <c r="E34" s="1214"/>
      <c r="F34" s="1214"/>
      <c r="G34" s="1206"/>
      <c r="H34" s="1206"/>
      <c r="I34" s="1207"/>
      <c r="J34" s="1208" t="s">
        <v>242</v>
      </c>
      <c r="K34" s="1206"/>
      <c r="L34" s="1206"/>
      <c r="M34" s="1206"/>
      <c r="N34" s="1206"/>
      <c r="O34" s="1206"/>
      <c r="P34" s="1209" t="s">
        <v>243</v>
      </c>
      <c r="Q34" s="1206" t="s">
        <v>244</v>
      </c>
      <c r="R34" s="1207"/>
    </row>
    <row r="35" spans="2:18" ht="60" customHeight="1">
      <c r="B35" s="1202"/>
      <c r="C35" s="1213"/>
      <c r="D35" s="1216" t="s">
        <v>245</v>
      </c>
      <c r="E35" s="1214"/>
      <c r="F35" s="1214"/>
      <c r="G35" s="1216" t="s">
        <v>246</v>
      </c>
      <c r="H35" s="1214"/>
      <c r="I35" s="1214"/>
      <c r="J35" s="1216" t="s">
        <v>247</v>
      </c>
      <c r="K35" s="1206"/>
      <c r="L35" s="1207"/>
      <c r="M35" s="1216" t="s">
        <v>248</v>
      </c>
      <c r="N35" s="1206"/>
      <c r="O35" s="1206"/>
      <c r="P35" s="1215"/>
      <c r="Q35" s="1217" t="s">
        <v>249</v>
      </c>
      <c r="R35" s="1209" t="s">
        <v>250</v>
      </c>
    </row>
    <row r="36" spans="2:18" ht="25.5">
      <c r="B36" s="1204"/>
      <c r="C36" s="1205"/>
      <c r="D36" s="344"/>
      <c r="E36" s="796" t="s">
        <v>251</v>
      </c>
      <c r="F36" s="796" t="s">
        <v>252</v>
      </c>
      <c r="G36" s="344"/>
      <c r="H36" s="796" t="s">
        <v>252</v>
      </c>
      <c r="I36" s="798" t="s">
        <v>253</v>
      </c>
      <c r="J36" s="343"/>
      <c r="K36" s="796" t="s">
        <v>251</v>
      </c>
      <c r="L36" s="798" t="s">
        <v>252</v>
      </c>
      <c r="M36" s="343"/>
      <c r="N36" s="344" t="s">
        <v>252</v>
      </c>
      <c r="O36" s="342" t="s">
        <v>253</v>
      </c>
      <c r="P36" s="327"/>
      <c r="Q36" s="1218"/>
      <c r="R36" s="1211"/>
    </row>
    <row r="37" spans="2:18" s="65" customFormat="1" ht="12.75" customHeight="1">
      <c r="B37" s="217" t="s">
        <v>254</v>
      </c>
      <c r="C37" s="355" t="s">
        <v>255</v>
      </c>
      <c r="D37" s="64">
        <v>842052.98752741003</v>
      </c>
      <c r="E37" s="64">
        <v>841234.76892597496</v>
      </c>
      <c r="F37" s="64">
        <v>818.21860143451499</v>
      </c>
      <c r="G37" s="64">
        <v>0.20260800000000001</v>
      </c>
      <c r="H37" s="64">
        <v>8.630800000000001E-2</v>
      </c>
      <c r="I37" s="64">
        <v>0.11629900000000001</v>
      </c>
      <c r="J37" s="64">
        <v>0.25725627704599996</v>
      </c>
      <c r="K37" s="64">
        <v>0.256765277046</v>
      </c>
      <c r="L37" s="64">
        <v>4.9100000000000001E-4</v>
      </c>
      <c r="M37" s="64"/>
      <c r="N37" s="64"/>
      <c r="O37" s="64"/>
      <c r="P37" s="64"/>
      <c r="Q37" s="64"/>
      <c r="R37" s="64"/>
    </row>
    <row r="38" spans="2:18" s="350" customFormat="1">
      <c r="B38" s="35" t="s">
        <v>256</v>
      </c>
      <c r="C38" s="37" t="s">
        <v>257</v>
      </c>
      <c r="D38" s="64">
        <v>2011535.3181161047</v>
      </c>
      <c r="E38" s="64">
        <v>1944545.9821287899</v>
      </c>
      <c r="F38" s="64">
        <v>65720.465424317998</v>
      </c>
      <c r="G38" s="64">
        <v>9887.4620988371807</v>
      </c>
      <c r="H38" s="64">
        <v>1123.00026171073</v>
      </c>
      <c r="I38" s="64">
        <v>8764.34468312645</v>
      </c>
      <c r="J38" s="64">
        <v>2713.9192238487099</v>
      </c>
      <c r="K38" s="64">
        <v>1392.6248311045601</v>
      </c>
      <c r="L38" s="64">
        <v>1321.2923723096401</v>
      </c>
      <c r="M38" s="64">
        <v>5056.9795813889996</v>
      </c>
      <c r="N38" s="64">
        <v>127.163782413676</v>
      </c>
      <c r="O38" s="64">
        <v>4929.8181544098406</v>
      </c>
      <c r="P38" s="64">
        <v>108.88137821135601</v>
      </c>
      <c r="Q38" s="64">
        <v>1321609.8562225339</v>
      </c>
      <c r="R38" s="64">
        <v>2703.8483549904236</v>
      </c>
    </row>
    <row r="39" spans="2:18">
      <c r="B39" s="39" t="s">
        <v>258</v>
      </c>
      <c r="C39" s="14" t="s">
        <v>259</v>
      </c>
      <c r="D39" s="62">
        <v>4454.0918195963395</v>
      </c>
      <c r="E39" s="62">
        <v>4452.9671565963399</v>
      </c>
      <c r="F39" s="62">
        <v>1.124663</v>
      </c>
      <c r="G39" s="62"/>
      <c r="H39" s="62"/>
      <c r="I39" s="62"/>
      <c r="J39" s="62">
        <v>0.23094189788799999</v>
      </c>
      <c r="K39" s="62">
        <v>0.230764897888</v>
      </c>
      <c r="L39" s="62">
        <v>1.76E-4</v>
      </c>
      <c r="M39" s="62"/>
      <c r="N39" s="62"/>
      <c r="O39" s="62"/>
      <c r="P39" s="62"/>
      <c r="Q39" s="62"/>
      <c r="R39" s="62"/>
    </row>
    <row r="40" spans="2:18">
      <c r="B40" s="39" t="s">
        <v>260</v>
      </c>
      <c r="C40" s="14" t="s">
        <v>261</v>
      </c>
      <c r="D40" s="62">
        <v>17960.001097979301</v>
      </c>
      <c r="E40" s="62">
        <v>17610.264454361699</v>
      </c>
      <c r="F40" s="62">
        <v>349.73664261763201</v>
      </c>
      <c r="G40" s="62">
        <v>1.2E-2</v>
      </c>
      <c r="H40" s="62"/>
      <c r="I40" s="62">
        <v>1.2E-2</v>
      </c>
      <c r="J40" s="62">
        <v>2.6674234339790002</v>
      </c>
      <c r="K40" s="62">
        <v>1.3609523953610001</v>
      </c>
      <c r="L40" s="62">
        <v>1.3064710386180001</v>
      </c>
      <c r="M40" s="62">
        <v>1E-3</v>
      </c>
      <c r="N40" s="62">
        <v>2.336E-3</v>
      </c>
      <c r="O40" s="62">
        <v>1E-3</v>
      </c>
      <c r="P40" s="62"/>
      <c r="Q40" s="62">
        <v>8236.2833907656805</v>
      </c>
      <c r="R40" s="62"/>
    </row>
    <row r="41" spans="2:18">
      <c r="B41" s="39" t="s">
        <v>262</v>
      </c>
      <c r="C41" s="14" t="s">
        <v>263</v>
      </c>
      <c r="D41" s="62">
        <v>80580.876127176103</v>
      </c>
      <c r="E41" s="62">
        <v>76767.153379198004</v>
      </c>
      <c r="F41" s="62">
        <v>3813.7227479781</v>
      </c>
      <c r="G41" s="62">
        <v>13.346532999999999</v>
      </c>
      <c r="H41" s="62">
        <v>3.535237</v>
      </c>
      <c r="I41" s="62">
        <v>9.7972950000000001</v>
      </c>
      <c r="J41" s="62">
        <v>3.1451363020859997</v>
      </c>
      <c r="K41" s="62">
        <v>1.0885355640250001</v>
      </c>
      <c r="L41" s="62">
        <v>2.0566007380599998</v>
      </c>
      <c r="M41" s="62">
        <v>2.2347040000000002</v>
      </c>
      <c r="N41" s="62">
        <v>8.8999999999999995E-5</v>
      </c>
      <c r="O41" s="62">
        <v>2.234613</v>
      </c>
      <c r="P41" s="62"/>
      <c r="Q41" s="62">
        <v>6708.2446045016195</v>
      </c>
      <c r="R41" s="62"/>
    </row>
    <row r="42" spans="2:18">
      <c r="B42" s="39" t="s">
        <v>264</v>
      </c>
      <c r="C42" s="14" t="s">
        <v>265</v>
      </c>
      <c r="D42" s="62">
        <v>138708.43439808057</v>
      </c>
      <c r="E42" s="62">
        <v>137468.255662902</v>
      </c>
      <c r="F42" s="62">
        <v>1240.1787351793901</v>
      </c>
      <c r="G42" s="62">
        <v>460.79726299999999</v>
      </c>
      <c r="H42" s="62">
        <v>56.726260000000003</v>
      </c>
      <c r="I42" s="62">
        <v>404.06287699999996</v>
      </c>
      <c r="J42" s="62">
        <v>93.309761613894011</v>
      </c>
      <c r="K42" s="62">
        <v>86.606060257736999</v>
      </c>
      <c r="L42" s="62">
        <v>6.7017023561570008</v>
      </c>
      <c r="M42" s="62">
        <v>146.648809</v>
      </c>
      <c r="N42" s="62">
        <v>2.5890000000000002E-3</v>
      </c>
      <c r="O42" s="62">
        <v>146.64622</v>
      </c>
      <c r="P42" s="62"/>
      <c r="Q42" s="62">
        <v>25544.4091059411</v>
      </c>
      <c r="R42" s="62">
        <v>149.697562</v>
      </c>
    </row>
    <row r="43" spans="2:18">
      <c r="B43" s="39" t="s">
        <v>266</v>
      </c>
      <c r="C43" s="14" t="s">
        <v>267</v>
      </c>
      <c r="D43" s="62">
        <v>1053950.3681402062</v>
      </c>
      <c r="E43" s="62">
        <v>1017555.44703639</v>
      </c>
      <c r="F43" s="62">
        <v>35126.051302814798</v>
      </c>
      <c r="G43" s="62">
        <v>7458.8309579623692</v>
      </c>
      <c r="H43" s="62">
        <v>875.38674701764796</v>
      </c>
      <c r="I43" s="62">
        <v>6583.4442119447194</v>
      </c>
      <c r="J43" s="62">
        <v>1848.7212432979202</v>
      </c>
      <c r="K43" s="62">
        <v>952.37286299869891</v>
      </c>
      <c r="L43" s="62">
        <v>896.34839201648003</v>
      </c>
      <c r="M43" s="62">
        <v>4117.18719555386</v>
      </c>
      <c r="N43" s="62">
        <v>114.918365613557</v>
      </c>
      <c r="O43" s="62">
        <v>4002.2688212230501</v>
      </c>
      <c r="P43" s="62">
        <v>85.769857871355995</v>
      </c>
      <c r="Q43" s="62">
        <v>598843.71209235187</v>
      </c>
      <c r="R43" s="62">
        <v>1826.9327139458651</v>
      </c>
    </row>
    <row r="44" spans="2:18">
      <c r="B44" s="592" t="s">
        <v>268</v>
      </c>
      <c r="C44" s="111" t="s">
        <v>269</v>
      </c>
      <c r="D44" s="62">
        <v>330088.11851604359</v>
      </c>
      <c r="E44" s="62">
        <v>317332.03890914796</v>
      </c>
      <c r="F44" s="62">
        <v>12756.0796138962</v>
      </c>
      <c r="G44" s="62">
        <v>1076.1818874195801</v>
      </c>
      <c r="H44" s="62">
        <v>49.436350738084997</v>
      </c>
      <c r="I44" s="62">
        <v>1026.7455366814911</v>
      </c>
      <c r="J44" s="62">
        <v>508.21914018932495</v>
      </c>
      <c r="K44" s="62">
        <v>287.61284373825004</v>
      </c>
      <c r="L44" s="62">
        <v>220.606296451075</v>
      </c>
      <c r="M44" s="62">
        <v>348.79365356700902</v>
      </c>
      <c r="N44" s="62">
        <v>12.506513116633</v>
      </c>
      <c r="O44" s="62">
        <v>336.287141450376</v>
      </c>
      <c r="P44" s="62">
        <v>5.961238738084</v>
      </c>
      <c r="Q44" s="62">
        <v>291888.26378859911</v>
      </c>
      <c r="R44" s="62">
        <v>431.55643715739404</v>
      </c>
    </row>
    <row r="45" spans="2:18">
      <c r="B45" s="39" t="s">
        <v>270</v>
      </c>
      <c r="C45" s="14" t="s">
        <v>271</v>
      </c>
      <c r="D45" s="62">
        <v>715881.54653306771</v>
      </c>
      <c r="E45" s="62">
        <v>690691.89443933999</v>
      </c>
      <c r="F45" s="62">
        <v>25189.651332727997</v>
      </c>
      <c r="G45" s="62">
        <v>1954.4753448748099</v>
      </c>
      <c r="H45" s="62">
        <v>187.35201769308</v>
      </c>
      <c r="I45" s="62">
        <v>1767.0282991817301</v>
      </c>
      <c r="J45" s="62">
        <v>765.84471730294695</v>
      </c>
      <c r="K45" s="62">
        <v>350.96565499084602</v>
      </c>
      <c r="L45" s="62">
        <v>414.879030160328</v>
      </c>
      <c r="M45" s="62">
        <v>790.907872835131</v>
      </c>
      <c r="N45" s="62">
        <v>12.240402800119</v>
      </c>
      <c r="O45" s="62">
        <v>778.66750018678499</v>
      </c>
      <c r="P45" s="62">
        <v>23.111520339999998</v>
      </c>
      <c r="Q45" s="62">
        <v>682277.20702897594</v>
      </c>
      <c r="R45" s="62">
        <v>727.21807904455795</v>
      </c>
    </row>
    <row r="46" spans="2:18" s="350" customFormat="1">
      <c r="B46" s="35" t="s">
        <v>272</v>
      </c>
      <c r="C46" s="37" t="s">
        <v>273</v>
      </c>
      <c r="D46" s="64">
        <v>207324.92428269598</v>
      </c>
      <c r="E46" s="64">
        <v>9675.8924200000001</v>
      </c>
      <c r="F46" s="64"/>
      <c r="G46" s="64"/>
      <c r="H46" s="64"/>
      <c r="I46" s="64"/>
      <c r="J46" s="64"/>
      <c r="K46" s="64"/>
      <c r="L46" s="64"/>
      <c r="M46" s="64"/>
      <c r="N46" s="64"/>
      <c r="O46" s="64"/>
      <c r="P46" s="64"/>
      <c r="Q46" s="64"/>
      <c r="R46" s="64"/>
    </row>
    <row r="47" spans="2:18">
      <c r="B47" s="39" t="s">
        <v>274</v>
      </c>
      <c r="C47" s="14" t="s">
        <v>259</v>
      </c>
      <c r="D47" s="62">
        <v>109843.081672653</v>
      </c>
      <c r="E47" s="62"/>
      <c r="F47" s="62"/>
      <c r="G47" s="62"/>
      <c r="H47" s="62"/>
      <c r="I47" s="62"/>
      <c r="J47" s="62"/>
      <c r="K47" s="62"/>
      <c r="L47" s="62"/>
      <c r="M47" s="62"/>
      <c r="N47" s="62"/>
      <c r="O47" s="62"/>
      <c r="P47" s="62"/>
      <c r="Q47" s="62"/>
      <c r="R47" s="62"/>
    </row>
    <row r="48" spans="2:18">
      <c r="B48" s="39" t="s">
        <v>275</v>
      </c>
      <c r="C48" s="14" t="s">
        <v>261</v>
      </c>
      <c r="D48" s="62">
        <v>23883.245076042902</v>
      </c>
      <c r="E48" s="62"/>
      <c r="F48" s="62"/>
      <c r="G48" s="62"/>
      <c r="H48" s="62"/>
      <c r="I48" s="62"/>
      <c r="J48" s="62"/>
      <c r="K48" s="62"/>
      <c r="L48" s="62"/>
      <c r="M48" s="62"/>
      <c r="N48" s="62"/>
      <c r="O48" s="62"/>
      <c r="P48" s="62"/>
      <c r="Q48" s="62"/>
      <c r="R48" s="62"/>
    </row>
    <row r="49" spans="1:18">
      <c r="B49" s="39" t="s">
        <v>276</v>
      </c>
      <c r="C49" s="14" t="s">
        <v>263</v>
      </c>
      <c r="D49" s="62">
        <v>57902.465562999998</v>
      </c>
      <c r="E49" s="62">
        <v>136.63682699999998</v>
      </c>
      <c r="F49" s="62"/>
      <c r="G49" s="62"/>
      <c r="H49" s="62"/>
      <c r="I49" s="62"/>
      <c r="J49" s="62"/>
      <c r="K49" s="62"/>
      <c r="L49" s="62"/>
      <c r="M49" s="62"/>
      <c r="N49" s="62"/>
      <c r="O49" s="62"/>
      <c r="P49" s="62"/>
      <c r="Q49" s="62"/>
      <c r="R49" s="62"/>
    </row>
    <row r="50" spans="1:18">
      <c r="B50" s="39" t="s">
        <v>277</v>
      </c>
      <c r="C50" s="14" t="s">
        <v>265</v>
      </c>
      <c r="D50" s="62">
        <v>13027.087371</v>
      </c>
      <c r="E50" s="62">
        <v>8646.7925219999997</v>
      </c>
      <c r="F50" s="62"/>
      <c r="G50" s="62"/>
      <c r="H50" s="62"/>
      <c r="I50" s="62"/>
      <c r="J50" s="62"/>
      <c r="K50" s="62"/>
      <c r="L50" s="62"/>
      <c r="M50" s="62"/>
      <c r="N50" s="62"/>
      <c r="O50" s="62"/>
      <c r="P50" s="62"/>
      <c r="Q50" s="62"/>
      <c r="R50" s="62"/>
    </row>
    <row r="51" spans="1:18">
      <c r="B51" s="39" t="s">
        <v>278</v>
      </c>
      <c r="C51" s="14" t="s">
        <v>267</v>
      </c>
      <c r="D51" s="62">
        <v>2669.0446000000002</v>
      </c>
      <c r="E51" s="62">
        <v>892.46307100000001</v>
      </c>
      <c r="F51" s="62"/>
      <c r="G51" s="62"/>
      <c r="H51" s="62"/>
      <c r="I51" s="62"/>
      <c r="J51" s="62"/>
      <c r="K51" s="62"/>
      <c r="L51" s="62"/>
      <c r="M51" s="62"/>
      <c r="N51" s="62"/>
      <c r="O51" s="62"/>
      <c r="P51" s="62"/>
      <c r="Q51" s="62"/>
      <c r="R51" s="62"/>
    </row>
    <row r="52" spans="1:18" s="350" customFormat="1">
      <c r="A52" s="65"/>
      <c r="B52" s="35" t="s">
        <v>279</v>
      </c>
      <c r="C52" s="37" t="s">
        <v>280</v>
      </c>
      <c r="D52" s="64">
        <v>850589.29286887194</v>
      </c>
      <c r="E52" s="64">
        <v>833896.71866770799</v>
      </c>
      <c r="F52" s="64">
        <v>16447.781382078199</v>
      </c>
      <c r="G52" s="64">
        <v>370.50030339778698</v>
      </c>
      <c r="H52" s="64">
        <v>0.421456153547</v>
      </c>
      <c r="I52" s="64">
        <v>355.29146624423998</v>
      </c>
      <c r="J52" s="64">
        <v>698.83440262441195</v>
      </c>
      <c r="K52" s="64">
        <v>557.61659726102403</v>
      </c>
      <c r="L52" s="64">
        <v>141.21757838692</v>
      </c>
      <c r="M52" s="64">
        <v>128.371445306997</v>
      </c>
      <c r="N52" s="64">
        <v>2.305514677164</v>
      </c>
      <c r="O52" s="64">
        <v>126.065930629834</v>
      </c>
      <c r="P52" s="720"/>
      <c r="Q52" s="64">
        <v>139426.25114468258</v>
      </c>
      <c r="R52" s="64">
        <v>17.808492366435999</v>
      </c>
    </row>
    <row r="53" spans="1:18">
      <c r="B53" s="39" t="s">
        <v>281</v>
      </c>
      <c r="C53" s="14" t="s">
        <v>259</v>
      </c>
      <c r="D53" s="62">
        <v>4.4097023942689999</v>
      </c>
      <c r="E53" s="62">
        <v>4.4097023942689999</v>
      </c>
      <c r="F53" s="62"/>
      <c r="G53" s="62"/>
      <c r="H53" s="62"/>
      <c r="I53" s="62"/>
      <c r="J53" s="188">
        <v>3.1000000000000001E-5</v>
      </c>
      <c r="K53" s="188">
        <v>3.1000000000000001E-5</v>
      </c>
      <c r="L53" s="62"/>
      <c r="M53" s="62"/>
      <c r="N53" s="62"/>
      <c r="O53" s="62"/>
      <c r="P53" s="354"/>
      <c r="Q53" s="62"/>
      <c r="R53" s="62"/>
    </row>
    <row r="54" spans="1:18">
      <c r="B54" s="39" t="s">
        <v>282</v>
      </c>
      <c r="C54" s="14" t="s">
        <v>261</v>
      </c>
      <c r="D54" s="62">
        <v>23639.368756264957</v>
      </c>
      <c r="E54" s="62">
        <v>23633.246377498312</v>
      </c>
      <c r="F54" s="62">
        <v>6.0094617410320001</v>
      </c>
      <c r="G54" s="62"/>
      <c r="H54" s="62"/>
      <c r="I54" s="62"/>
      <c r="J54" s="188">
        <v>0.56148551016699999</v>
      </c>
      <c r="K54" s="188">
        <v>0.37248551016699999</v>
      </c>
      <c r="L54" s="188">
        <v>0.189</v>
      </c>
      <c r="M54" s="62"/>
      <c r="N54" s="62"/>
      <c r="O54" s="62"/>
      <c r="P54" s="354"/>
      <c r="Q54" s="62">
        <v>2497.033865022016</v>
      </c>
      <c r="R54" s="62"/>
    </row>
    <row r="55" spans="1:18">
      <c r="B55" s="39" t="s">
        <v>283</v>
      </c>
      <c r="C55" s="14" t="s">
        <v>263</v>
      </c>
      <c r="D55" s="62">
        <v>27498.13762340945</v>
      </c>
      <c r="E55" s="62">
        <v>22941.266382767149</v>
      </c>
      <c r="F55" s="62">
        <v>4556.8712376423509</v>
      </c>
      <c r="G55" s="62">
        <v>69.603067999999993</v>
      </c>
      <c r="H55" s="62"/>
      <c r="I55" s="62">
        <v>67.672936000000007</v>
      </c>
      <c r="J55" s="188">
        <v>5.9667060806050003</v>
      </c>
      <c r="K55" s="188">
        <v>0.79162074071999999</v>
      </c>
      <c r="L55" s="188">
        <v>5.1750863398849996</v>
      </c>
      <c r="M55" s="188">
        <v>24.685997999999998</v>
      </c>
      <c r="N55" s="62"/>
      <c r="O55" s="188">
        <v>24.685997999999998</v>
      </c>
      <c r="P55" s="354"/>
      <c r="Q55" s="62">
        <v>1379.834474536983</v>
      </c>
      <c r="R55" s="62"/>
    </row>
    <row r="56" spans="1:18">
      <c r="B56" s="39" t="s">
        <v>284</v>
      </c>
      <c r="C56" s="14" t="s">
        <v>265</v>
      </c>
      <c r="D56" s="62">
        <v>72208.411848686897</v>
      </c>
      <c r="E56" s="62">
        <v>72160.953417275101</v>
      </c>
      <c r="F56" s="62">
        <v>47.458430411838002</v>
      </c>
      <c r="G56" s="62">
        <v>29.488570999999997</v>
      </c>
      <c r="H56" s="62"/>
      <c r="I56" s="62">
        <v>29.476205999999998</v>
      </c>
      <c r="J56" s="188">
        <v>11.396627603440999</v>
      </c>
      <c r="K56" s="188">
        <v>11.220436712722</v>
      </c>
      <c r="L56" s="188">
        <v>0.17619189071999999</v>
      </c>
      <c r="M56" s="188">
        <v>16.282295000000001</v>
      </c>
      <c r="N56" s="62"/>
      <c r="O56" s="188">
        <v>16.282295000000001</v>
      </c>
      <c r="P56" s="354"/>
      <c r="Q56" s="62">
        <v>11881.31798937977</v>
      </c>
      <c r="R56" s="62"/>
    </row>
    <row r="57" spans="1:18">
      <c r="B57" s="39" t="s">
        <v>285</v>
      </c>
      <c r="C57" s="14" t="s">
        <v>267</v>
      </c>
      <c r="D57" s="62">
        <v>622493.1025242341</v>
      </c>
      <c r="E57" s="62">
        <v>613773.60531435034</v>
      </c>
      <c r="F57" s="62">
        <v>8475.3281748011377</v>
      </c>
      <c r="G57" s="62">
        <v>261.89746598672201</v>
      </c>
      <c r="H57" s="62">
        <v>5.8441205474999994E-2</v>
      </c>
      <c r="I57" s="62">
        <v>248.99394078124698</v>
      </c>
      <c r="J57" s="188">
        <v>600.878005651644</v>
      </c>
      <c r="K57" s="188">
        <v>495.91884931464796</v>
      </c>
      <c r="L57" s="188">
        <v>104.95892736052801</v>
      </c>
      <c r="M57" s="188">
        <v>85.128287049228007</v>
      </c>
      <c r="N57" s="188">
        <v>2.2725770917099997</v>
      </c>
      <c r="O57" s="188">
        <v>82.855709957518002</v>
      </c>
      <c r="P57" s="354"/>
      <c r="Q57" s="62">
        <v>117873.39489478327</v>
      </c>
      <c r="R57" s="62">
        <v>15.505225109701001</v>
      </c>
    </row>
    <row r="58" spans="1:18">
      <c r="B58" s="39" t="s">
        <v>286</v>
      </c>
      <c r="C58" s="14" t="s">
        <v>271</v>
      </c>
      <c r="D58" s="62">
        <v>104745.86241388242</v>
      </c>
      <c r="E58" s="62">
        <v>101383.2374734226</v>
      </c>
      <c r="F58" s="62">
        <v>3362.114077481865</v>
      </c>
      <c r="G58" s="62">
        <v>9.5111984110640009</v>
      </c>
      <c r="H58" s="62">
        <v>0.36301494807199997</v>
      </c>
      <c r="I58" s="62">
        <v>9.1483834629919993</v>
      </c>
      <c r="J58" s="188">
        <v>80.031546778556006</v>
      </c>
      <c r="K58" s="188">
        <v>49.313173982767999</v>
      </c>
      <c r="L58" s="188">
        <v>30.718372795787001</v>
      </c>
      <c r="M58" s="188">
        <v>2.2748652577690001</v>
      </c>
      <c r="N58" s="188">
        <v>3.2937585454000003E-2</v>
      </c>
      <c r="O58" s="188">
        <v>2.2419276723150001</v>
      </c>
      <c r="P58" s="354"/>
      <c r="Q58" s="62">
        <v>5794.669920960524</v>
      </c>
      <c r="R58" s="62">
        <v>2.3032672567349999</v>
      </c>
    </row>
    <row r="59" spans="1:18">
      <c r="B59" s="35" t="s">
        <v>287</v>
      </c>
      <c r="C59" s="37" t="s">
        <v>288</v>
      </c>
      <c r="D59" s="64">
        <v>3911502.5227950821</v>
      </c>
      <c r="E59" s="64">
        <v>3629353.3621424725</v>
      </c>
      <c r="F59" s="64">
        <v>82986.465407830721</v>
      </c>
      <c r="G59" s="64">
        <v>10258.165010234967</v>
      </c>
      <c r="H59" s="64">
        <v>1123.5080258642768</v>
      </c>
      <c r="I59" s="64">
        <v>9119.7524483706893</v>
      </c>
      <c r="J59" s="64">
        <v>3413.1430497501678</v>
      </c>
      <c r="K59" s="64">
        <v>1950.63025464263</v>
      </c>
      <c r="L59" s="64">
        <v>1462.51054769656</v>
      </c>
      <c r="M59" s="64">
        <v>5185.3510266959966</v>
      </c>
      <c r="N59" s="64">
        <v>129.46929709084</v>
      </c>
      <c r="O59" s="64">
        <v>5055.8840850396746</v>
      </c>
      <c r="P59" s="64">
        <v>108.88137821135601</v>
      </c>
      <c r="Q59" s="64">
        <v>1461036.1073672166</v>
      </c>
      <c r="R59" s="64">
        <v>2721.6568473568595</v>
      </c>
    </row>
    <row r="60" spans="1:18">
      <c r="B60" s="35"/>
      <c r="C60" s="37"/>
      <c r="D60" s="64"/>
      <c r="E60" s="64"/>
      <c r="F60" s="64"/>
      <c r="G60" s="64"/>
      <c r="H60" s="64"/>
      <c r="I60" s="64"/>
      <c r="J60" s="64"/>
      <c r="K60" s="64"/>
      <c r="L60" s="64"/>
      <c r="M60" s="64"/>
      <c r="N60" s="64"/>
      <c r="O60" s="64"/>
      <c r="P60" s="64"/>
      <c r="Q60" s="64"/>
      <c r="R60" s="64"/>
    </row>
    <row r="62" spans="1:18">
      <c r="A62" s="9"/>
      <c r="B62" s="4" t="s">
        <v>290</v>
      </c>
      <c r="C62" s="22"/>
    </row>
    <row r="63" spans="1:18" ht="27" customHeight="1">
      <c r="B63" s="1212" t="s">
        <v>291</v>
      </c>
      <c r="C63" s="1212"/>
      <c r="D63" s="1212"/>
      <c r="E63" s="1212"/>
      <c r="F63" s="1212"/>
      <c r="G63" s="1212"/>
      <c r="H63" s="1212"/>
      <c r="I63" s="1212"/>
      <c r="J63" s="1212"/>
      <c r="K63" s="1212"/>
      <c r="L63" s="1212"/>
      <c r="M63" s="1212"/>
      <c r="N63" s="1212"/>
      <c r="O63" s="1212"/>
      <c r="P63" s="1212"/>
      <c r="Q63" s="1212"/>
      <c r="R63" s="1212"/>
    </row>
    <row r="64" spans="1:18" ht="12.95" customHeight="1">
      <c r="A64" s="9"/>
      <c r="B64" s="1" t="s">
        <v>292</v>
      </c>
      <c r="D64" s="1"/>
      <c r="E64" s="1"/>
      <c r="F64" s="1"/>
      <c r="G64" s="1"/>
    </row>
    <row r="65" spans="1:7" ht="12.95" customHeight="1">
      <c r="A65" s="9"/>
      <c r="B65" s="1" t="s">
        <v>293</v>
      </c>
      <c r="D65" s="1"/>
      <c r="E65" s="1"/>
      <c r="F65" s="1"/>
      <c r="G65" s="1"/>
    </row>
    <row r="66" spans="1:7" ht="12.95" customHeight="1">
      <c r="A66" s="9"/>
      <c r="B66" s="1" t="s">
        <v>294</v>
      </c>
      <c r="D66" s="1"/>
      <c r="E66" s="1"/>
      <c r="F66" s="1"/>
      <c r="G66" s="1"/>
    </row>
    <row r="67" spans="1:7" ht="12.95" customHeight="1">
      <c r="A67" s="9"/>
      <c r="B67" s="9"/>
      <c r="C67" s="9"/>
    </row>
    <row r="68" spans="1:7">
      <c r="A68" s="9"/>
      <c r="B68" s="9"/>
      <c r="C68" s="9"/>
    </row>
    <row r="69" spans="1:7" ht="12.95" customHeight="1">
      <c r="C69" s="9"/>
    </row>
  </sheetData>
  <mergeCells count="23">
    <mergeCell ref="B63:R63"/>
    <mergeCell ref="R35:R36"/>
    <mergeCell ref="B34:C36"/>
    <mergeCell ref="D34:I34"/>
    <mergeCell ref="J34:O34"/>
    <mergeCell ref="P34:P35"/>
    <mergeCell ref="Q34:R34"/>
    <mergeCell ref="D35:F35"/>
    <mergeCell ref="G35:I35"/>
    <mergeCell ref="J35:L35"/>
    <mergeCell ref="M35:O35"/>
    <mergeCell ref="Q35:Q36"/>
    <mergeCell ref="B6:C8"/>
    <mergeCell ref="D6:I6"/>
    <mergeCell ref="J6:O6"/>
    <mergeCell ref="P6:P7"/>
    <mergeCell ref="Q6:R6"/>
    <mergeCell ref="D7:F7"/>
    <mergeCell ref="G7:I7"/>
    <mergeCell ref="J7:L7"/>
    <mergeCell ref="M7:O7"/>
    <mergeCell ref="Q7:Q8"/>
    <mergeCell ref="R7:R8"/>
  </mergeCells>
  <pageMargins left="0.70866141732283472" right="0.70866141732283472" top="0.74803149606299213" bottom="0.74803149606299213" header="0.31496062992125984" footer="0.31496062992125984"/>
  <pageSetup paperSize="9" scale="45" orientation="landscape" verticalDpi="1200" r:id="rId1"/>
  <ignoredErrors>
    <ignoredError sqref="B37:B59 B9:B3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31A3F-A023-4D21-9C7D-0C9318C19F25}">
  <dimension ref="A1:K31"/>
  <sheetViews>
    <sheetView zoomScaleNormal="100" workbookViewId="0">
      <selection activeCell="A3" sqref="A3"/>
    </sheetView>
  </sheetViews>
  <sheetFormatPr defaultRowHeight="15"/>
  <cols>
    <col min="1" max="9" width="8.7109375" style="1"/>
    <col min="10" max="10" width="24.85546875" style="1" customWidth="1"/>
  </cols>
  <sheetData>
    <row r="1" spans="1:2">
      <c r="A1" s="28" t="s">
        <v>1284</v>
      </c>
    </row>
    <row r="3" spans="1:2">
      <c r="B3" s="1194" t="s">
        <v>150</v>
      </c>
    </row>
    <row r="25" spans="1:11">
      <c r="A25" s="1328"/>
      <c r="B25" s="1328"/>
      <c r="C25" s="1328"/>
      <c r="D25" s="1328"/>
      <c r="E25" s="1328"/>
      <c r="F25" s="1328"/>
      <c r="G25" s="1328"/>
      <c r="H25" s="1328"/>
    </row>
    <row r="26" spans="1:11">
      <c r="A26" s="1329"/>
      <c r="B26" s="1329"/>
      <c r="C26" s="1329"/>
      <c r="D26" s="1329"/>
      <c r="E26" s="1329"/>
      <c r="F26" s="1329"/>
      <c r="G26" s="1329"/>
      <c r="H26" s="1329"/>
    </row>
    <row r="27" spans="1:11">
      <c r="A27" s="761"/>
    </row>
    <row r="29" spans="1:11">
      <c r="B29" s="4" t="s">
        <v>290</v>
      </c>
      <c r="C29" s="42"/>
      <c r="D29" s="42"/>
      <c r="E29" s="42"/>
      <c r="F29" s="42"/>
      <c r="G29" s="42"/>
      <c r="H29" s="42"/>
    </row>
    <row r="30" spans="1:11" ht="15" customHeight="1">
      <c r="A30"/>
      <c r="B30" s="1229" t="s">
        <v>729</v>
      </c>
      <c r="C30" s="1229"/>
      <c r="D30" s="1229"/>
      <c r="E30" s="1229"/>
      <c r="F30" s="1229"/>
      <c r="G30" s="1229"/>
      <c r="H30" s="1229"/>
      <c r="I30" s="1229"/>
      <c r="J30" s="1229"/>
      <c r="K30" s="1229"/>
    </row>
    <row r="31" spans="1:11">
      <c r="A31" s="1193"/>
      <c r="B31" s="1229"/>
      <c r="C31" s="1229"/>
      <c r="D31" s="1229"/>
      <c r="E31" s="1229"/>
      <c r="F31" s="1229"/>
      <c r="G31" s="1229"/>
      <c r="H31" s="1229"/>
      <c r="I31" s="1229"/>
      <c r="J31" s="1229"/>
      <c r="K31" s="1229"/>
    </row>
  </sheetData>
  <mergeCells count="3">
    <mergeCell ref="A25:H25"/>
    <mergeCell ref="A26:H26"/>
    <mergeCell ref="B30:K31"/>
  </mergeCells>
  <pageMargins left="0.7" right="0.7" top="0.75" bottom="0.75" header="0.3" footer="0.3"/>
  <pageSetup paperSize="9" scale="71" orientation="portrait"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B59FF-9D67-43B6-96E6-B230D1986C9B}">
  <sheetPr>
    <pageSetUpPr fitToPage="1"/>
  </sheetPr>
  <dimension ref="A1:O45"/>
  <sheetViews>
    <sheetView zoomScale="115" zoomScaleNormal="115" workbookViewId="0">
      <selection activeCell="B28" sqref="B28:G29"/>
    </sheetView>
  </sheetViews>
  <sheetFormatPr defaultColWidth="8.5703125" defaultRowHeight="12.75"/>
  <cols>
    <col min="1" max="1" width="9.28515625" style="457" customWidth="1"/>
    <col min="2" max="2" width="21.42578125" style="458" customWidth="1"/>
    <col min="3" max="3" width="13.85546875" style="458" customWidth="1"/>
    <col min="4" max="5" width="13.85546875" style="457" customWidth="1"/>
    <col min="6" max="6" width="17.140625" style="457" customWidth="1"/>
    <col min="7" max="7" width="19.5703125" style="458" bestFit="1" customWidth="1"/>
    <col min="8" max="8" width="15" style="457" customWidth="1"/>
    <col min="9" max="9" width="33.140625" style="457" customWidth="1"/>
    <col min="10" max="10" width="20.42578125" style="457" customWidth="1"/>
    <col min="11" max="12" width="12.5703125" style="458" customWidth="1"/>
    <col min="13" max="14" width="12.5703125" style="457" customWidth="1"/>
    <col min="15" max="15" width="13.85546875" style="458" customWidth="1"/>
    <col min="16" max="16" width="13.85546875" style="457" customWidth="1"/>
    <col min="17" max="17" width="14.140625" style="457" customWidth="1"/>
    <col min="18" max="256" width="8.5703125" style="457"/>
    <col min="257" max="257" width="9.28515625" style="457" customWidth="1"/>
    <col min="258" max="258" width="21.42578125" style="457" customWidth="1"/>
    <col min="259" max="260" width="13.85546875" style="457" customWidth="1"/>
    <col min="261" max="261" width="17.140625" style="457" customWidth="1"/>
    <col min="262" max="262" width="13.85546875" style="457" customWidth="1"/>
    <col min="263" max="263" width="16.140625" style="457" customWidth="1"/>
    <col min="264" max="264" width="15" style="457" customWidth="1"/>
    <col min="265" max="265" width="33.140625" style="457" customWidth="1"/>
    <col min="266" max="270" width="12.5703125" style="457" customWidth="1"/>
    <col min="271" max="272" width="13.85546875" style="457" customWidth="1"/>
    <col min="273" max="273" width="14.140625" style="457" customWidth="1"/>
    <col min="274" max="512" width="8.5703125" style="457"/>
    <col min="513" max="513" width="9.28515625" style="457" customWidth="1"/>
    <col min="514" max="514" width="21.42578125" style="457" customWidth="1"/>
    <col min="515" max="516" width="13.85546875" style="457" customWidth="1"/>
    <col min="517" max="517" width="17.140625" style="457" customWidth="1"/>
    <col min="518" max="518" width="13.85546875" style="457" customWidth="1"/>
    <col min="519" max="519" width="16.140625" style="457" customWidth="1"/>
    <col min="520" max="520" width="15" style="457" customWidth="1"/>
    <col min="521" max="521" width="33.140625" style="457" customWidth="1"/>
    <col min="522" max="526" width="12.5703125" style="457" customWidth="1"/>
    <col min="527" max="528" width="13.85546875" style="457" customWidth="1"/>
    <col min="529" max="529" width="14.140625" style="457" customWidth="1"/>
    <col min="530" max="768" width="8.5703125" style="457"/>
    <col min="769" max="769" width="9.28515625" style="457" customWidth="1"/>
    <col min="770" max="770" width="21.42578125" style="457" customWidth="1"/>
    <col min="771" max="772" width="13.85546875" style="457" customWidth="1"/>
    <col min="773" max="773" width="17.140625" style="457" customWidth="1"/>
    <col min="774" max="774" width="13.85546875" style="457" customWidth="1"/>
    <col min="775" max="775" width="16.140625" style="457" customWidth="1"/>
    <col min="776" max="776" width="15" style="457" customWidth="1"/>
    <col min="777" max="777" width="33.140625" style="457" customWidth="1"/>
    <col min="778" max="782" width="12.5703125" style="457" customWidth="1"/>
    <col min="783" max="784" width="13.85546875" style="457" customWidth="1"/>
    <col min="785" max="785" width="14.140625" style="457" customWidth="1"/>
    <col min="786" max="1024" width="8.5703125" style="457"/>
    <col min="1025" max="1025" width="9.28515625" style="457" customWidth="1"/>
    <col min="1026" max="1026" width="21.42578125" style="457" customWidth="1"/>
    <col min="1027" max="1028" width="13.85546875" style="457" customWidth="1"/>
    <col min="1029" max="1029" width="17.140625" style="457" customWidth="1"/>
    <col min="1030" max="1030" width="13.85546875" style="457" customWidth="1"/>
    <col min="1031" max="1031" width="16.140625" style="457" customWidth="1"/>
    <col min="1032" max="1032" width="15" style="457" customWidth="1"/>
    <col min="1033" max="1033" width="33.140625" style="457" customWidth="1"/>
    <col min="1034" max="1038" width="12.5703125" style="457" customWidth="1"/>
    <col min="1039" max="1040" width="13.85546875" style="457" customWidth="1"/>
    <col min="1041" max="1041" width="14.140625" style="457" customWidth="1"/>
    <col min="1042" max="1280" width="8.5703125" style="457"/>
    <col min="1281" max="1281" width="9.28515625" style="457" customWidth="1"/>
    <col min="1282" max="1282" width="21.42578125" style="457" customWidth="1"/>
    <col min="1283" max="1284" width="13.85546875" style="457" customWidth="1"/>
    <col min="1285" max="1285" width="17.140625" style="457" customWidth="1"/>
    <col min="1286" max="1286" width="13.85546875" style="457" customWidth="1"/>
    <col min="1287" max="1287" width="16.140625" style="457" customWidth="1"/>
    <col min="1288" max="1288" width="15" style="457" customWidth="1"/>
    <col min="1289" max="1289" width="33.140625" style="457" customWidth="1"/>
    <col min="1290" max="1294" width="12.5703125" style="457" customWidth="1"/>
    <col min="1295" max="1296" width="13.85546875" style="457" customWidth="1"/>
    <col min="1297" max="1297" width="14.140625" style="457" customWidth="1"/>
    <col min="1298" max="1536" width="8.5703125" style="457"/>
    <col min="1537" max="1537" width="9.28515625" style="457" customWidth="1"/>
    <col min="1538" max="1538" width="21.42578125" style="457" customWidth="1"/>
    <col min="1539" max="1540" width="13.85546875" style="457" customWidth="1"/>
    <col min="1541" max="1541" width="17.140625" style="457" customWidth="1"/>
    <col min="1542" max="1542" width="13.85546875" style="457" customWidth="1"/>
    <col min="1543" max="1543" width="16.140625" style="457" customWidth="1"/>
    <col min="1544" max="1544" width="15" style="457" customWidth="1"/>
    <col min="1545" max="1545" width="33.140625" style="457" customWidth="1"/>
    <col min="1546" max="1550" width="12.5703125" style="457" customWidth="1"/>
    <col min="1551" max="1552" width="13.85546875" style="457" customWidth="1"/>
    <col min="1553" max="1553" width="14.140625" style="457" customWidth="1"/>
    <col min="1554" max="1792" width="8.5703125" style="457"/>
    <col min="1793" max="1793" width="9.28515625" style="457" customWidth="1"/>
    <col min="1794" max="1794" width="21.42578125" style="457" customWidth="1"/>
    <col min="1795" max="1796" width="13.85546875" style="457" customWidth="1"/>
    <col min="1797" max="1797" width="17.140625" style="457" customWidth="1"/>
    <col min="1798" max="1798" width="13.85546875" style="457" customWidth="1"/>
    <col min="1799" max="1799" width="16.140625" style="457" customWidth="1"/>
    <col min="1800" max="1800" width="15" style="457" customWidth="1"/>
    <col min="1801" max="1801" width="33.140625" style="457" customWidth="1"/>
    <col min="1802" max="1806" width="12.5703125" style="457" customWidth="1"/>
    <col min="1807" max="1808" width="13.85546875" style="457" customWidth="1"/>
    <col min="1809" max="1809" width="14.140625" style="457" customWidth="1"/>
    <col min="1810" max="2048" width="8.5703125" style="457"/>
    <col min="2049" max="2049" width="9.28515625" style="457" customWidth="1"/>
    <col min="2050" max="2050" width="21.42578125" style="457" customWidth="1"/>
    <col min="2051" max="2052" width="13.85546875" style="457" customWidth="1"/>
    <col min="2053" max="2053" width="17.140625" style="457" customWidth="1"/>
    <col min="2054" max="2054" width="13.85546875" style="457" customWidth="1"/>
    <col min="2055" max="2055" width="16.140625" style="457" customWidth="1"/>
    <col min="2056" max="2056" width="15" style="457" customWidth="1"/>
    <col min="2057" max="2057" width="33.140625" style="457" customWidth="1"/>
    <col min="2058" max="2062" width="12.5703125" style="457" customWidth="1"/>
    <col min="2063" max="2064" width="13.85546875" style="457" customWidth="1"/>
    <col min="2065" max="2065" width="14.140625" style="457" customWidth="1"/>
    <col min="2066" max="2304" width="8.5703125" style="457"/>
    <col min="2305" max="2305" width="9.28515625" style="457" customWidth="1"/>
    <col min="2306" max="2306" width="21.42578125" style="457" customWidth="1"/>
    <col min="2307" max="2308" width="13.85546875" style="457" customWidth="1"/>
    <col min="2309" max="2309" width="17.140625" style="457" customWidth="1"/>
    <col min="2310" max="2310" width="13.85546875" style="457" customWidth="1"/>
    <col min="2311" max="2311" width="16.140625" style="457" customWidth="1"/>
    <col min="2312" max="2312" width="15" style="457" customWidth="1"/>
    <col min="2313" max="2313" width="33.140625" style="457" customWidth="1"/>
    <col min="2314" max="2318" width="12.5703125" style="457" customWidth="1"/>
    <col min="2319" max="2320" width="13.85546875" style="457" customWidth="1"/>
    <col min="2321" max="2321" width="14.140625" style="457" customWidth="1"/>
    <col min="2322" max="2560" width="8.5703125" style="457"/>
    <col min="2561" max="2561" width="9.28515625" style="457" customWidth="1"/>
    <col min="2562" max="2562" width="21.42578125" style="457" customWidth="1"/>
    <col min="2563" max="2564" width="13.85546875" style="457" customWidth="1"/>
    <col min="2565" max="2565" width="17.140625" style="457" customWidth="1"/>
    <col min="2566" max="2566" width="13.85546875" style="457" customWidth="1"/>
    <col min="2567" max="2567" width="16.140625" style="457" customWidth="1"/>
    <col min="2568" max="2568" width="15" style="457" customWidth="1"/>
    <col min="2569" max="2569" width="33.140625" style="457" customWidth="1"/>
    <col min="2570" max="2574" width="12.5703125" style="457" customWidth="1"/>
    <col min="2575" max="2576" width="13.85546875" style="457" customWidth="1"/>
    <col min="2577" max="2577" width="14.140625" style="457" customWidth="1"/>
    <col min="2578" max="2816" width="8.5703125" style="457"/>
    <col min="2817" max="2817" width="9.28515625" style="457" customWidth="1"/>
    <col min="2818" max="2818" width="21.42578125" style="457" customWidth="1"/>
    <col min="2819" max="2820" width="13.85546875" style="457" customWidth="1"/>
    <col min="2821" max="2821" width="17.140625" style="457" customWidth="1"/>
    <col min="2822" max="2822" width="13.85546875" style="457" customWidth="1"/>
    <col min="2823" max="2823" width="16.140625" style="457" customWidth="1"/>
    <col min="2824" max="2824" width="15" style="457" customWidth="1"/>
    <col min="2825" max="2825" width="33.140625" style="457" customWidth="1"/>
    <col min="2826" max="2830" width="12.5703125" style="457" customWidth="1"/>
    <col min="2831" max="2832" width="13.85546875" style="457" customWidth="1"/>
    <col min="2833" max="2833" width="14.140625" style="457" customWidth="1"/>
    <col min="2834" max="3072" width="8.5703125" style="457"/>
    <col min="3073" max="3073" width="9.28515625" style="457" customWidth="1"/>
    <col min="3074" max="3074" width="21.42578125" style="457" customWidth="1"/>
    <col min="3075" max="3076" width="13.85546875" style="457" customWidth="1"/>
    <col min="3077" max="3077" width="17.140625" style="457" customWidth="1"/>
    <col min="3078" max="3078" width="13.85546875" style="457" customWidth="1"/>
    <col min="3079" max="3079" width="16.140625" style="457" customWidth="1"/>
    <col min="3080" max="3080" width="15" style="457" customWidth="1"/>
    <col min="3081" max="3081" width="33.140625" style="457" customWidth="1"/>
    <col min="3082" max="3086" width="12.5703125" style="457" customWidth="1"/>
    <col min="3087" max="3088" width="13.85546875" style="457" customWidth="1"/>
    <col min="3089" max="3089" width="14.140625" style="457" customWidth="1"/>
    <col min="3090" max="3328" width="8.5703125" style="457"/>
    <col min="3329" max="3329" width="9.28515625" style="457" customWidth="1"/>
    <col min="3330" max="3330" width="21.42578125" style="457" customWidth="1"/>
    <col min="3331" max="3332" width="13.85546875" style="457" customWidth="1"/>
    <col min="3333" max="3333" width="17.140625" style="457" customWidth="1"/>
    <col min="3334" max="3334" width="13.85546875" style="457" customWidth="1"/>
    <col min="3335" max="3335" width="16.140625" style="457" customWidth="1"/>
    <col min="3336" max="3336" width="15" style="457" customWidth="1"/>
    <col min="3337" max="3337" width="33.140625" style="457" customWidth="1"/>
    <col min="3338" max="3342" width="12.5703125" style="457" customWidth="1"/>
    <col min="3343" max="3344" width="13.85546875" style="457" customWidth="1"/>
    <col min="3345" max="3345" width="14.140625" style="457" customWidth="1"/>
    <col min="3346" max="3584" width="8.5703125" style="457"/>
    <col min="3585" max="3585" width="9.28515625" style="457" customWidth="1"/>
    <col min="3586" max="3586" width="21.42578125" style="457" customWidth="1"/>
    <col min="3587" max="3588" width="13.85546875" style="457" customWidth="1"/>
    <col min="3589" max="3589" width="17.140625" style="457" customWidth="1"/>
    <col min="3590" max="3590" width="13.85546875" style="457" customWidth="1"/>
    <col min="3591" max="3591" width="16.140625" style="457" customWidth="1"/>
    <col min="3592" max="3592" width="15" style="457" customWidth="1"/>
    <col min="3593" max="3593" width="33.140625" style="457" customWidth="1"/>
    <col min="3594" max="3598" width="12.5703125" style="457" customWidth="1"/>
    <col min="3599" max="3600" width="13.85546875" style="457" customWidth="1"/>
    <col min="3601" max="3601" width="14.140625" style="457" customWidth="1"/>
    <col min="3602" max="3840" width="8.5703125" style="457"/>
    <col min="3841" max="3841" width="9.28515625" style="457" customWidth="1"/>
    <col min="3842" max="3842" width="21.42578125" style="457" customWidth="1"/>
    <col min="3843" max="3844" width="13.85546875" style="457" customWidth="1"/>
    <col min="3845" max="3845" width="17.140625" style="457" customWidth="1"/>
    <col min="3846" max="3846" width="13.85546875" style="457" customWidth="1"/>
    <col min="3847" max="3847" width="16.140625" style="457" customWidth="1"/>
    <col min="3848" max="3848" width="15" style="457" customWidth="1"/>
    <col min="3849" max="3849" width="33.140625" style="457" customWidth="1"/>
    <col min="3850" max="3854" width="12.5703125" style="457" customWidth="1"/>
    <col min="3855" max="3856" width="13.85546875" style="457" customWidth="1"/>
    <col min="3857" max="3857" width="14.140625" style="457" customWidth="1"/>
    <col min="3858" max="4096" width="8.5703125" style="457"/>
    <col min="4097" max="4097" width="9.28515625" style="457" customWidth="1"/>
    <col min="4098" max="4098" width="21.42578125" style="457" customWidth="1"/>
    <col min="4099" max="4100" width="13.85546875" style="457" customWidth="1"/>
    <col min="4101" max="4101" width="17.140625" style="457" customWidth="1"/>
    <col min="4102" max="4102" width="13.85546875" style="457" customWidth="1"/>
    <col min="4103" max="4103" width="16.140625" style="457" customWidth="1"/>
    <col min="4104" max="4104" width="15" style="457" customWidth="1"/>
    <col min="4105" max="4105" width="33.140625" style="457" customWidth="1"/>
    <col min="4106" max="4110" width="12.5703125" style="457" customWidth="1"/>
    <col min="4111" max="4112" width="13.85546875" style="457" customWidth="1"/>
    <col min="4113" max="4113" width="14.140625" style="457" customWidth="1"/>
    <col min="4114" max="4352" width="8.5703125" style="457"/>
    <col min="4353" max="4353" width="9.28515625" style="457" customWidth="1"/>
    <col min="4354" max="4354" width="21.42578125" style="457" customWidth="1"/>
    <col min="4355" max="4356" width="13.85546875" style="457" customWidth="1"/>
    <col min="4357" max="4357" width="17.140625" style="457" customWidth="1"/>
    <col min="4358" max="4358" width="13.85546875" style="457" customWidth="1"/>
    <col min="4359" max="4359" width="16.140625" style="457" customWidth="1"/>
    <col min="4360" max="4360" width="15" style="457" customWidth="1"/>
    <col min="4361" max="4361" width="33.140625" style="457" customWidth="1"/>
    <col min="4362" max="4366" width="12.5703125" style="457" customWidth="1"/>
    <col min="4367" max="4368" width="13.85546875" style="457" customWidth="1"/>
    <col min="4369" max="4369" width="14.140625" style="457" customWidth="1"/>
    <col min="4370" max="4608" width="8.5703125" style="457"/>
    <col min="4609" max="4609" width="9.28515625" style="457" customWidth="1"/>
    <col min="4610" max="4610" width="21.42578125" style="457" customWidth="1"/>
    <col min="4611" max="4612" width="13.85546875" style="457" customWidth="1"/>
    <col min="4613" max="4613" width="17.140625" style="457" customWidth="1"/>
    <col min="4614" max="4614" width="13.85546875" style="457" customWidth="1"/>
    <col min="4615" max="4615" width="16.140625" style="457" customWidth="1"/>
    <col min="4616" max="4616" width="15" style="457" customWidth="1"/>
    <col min="4617" max="4617" width="33.140625" style="457" customWidth="1"/>
    <col min="4618" max="4622" width="12.5703125" style="457" customWidth="1"/>
    <col min="4623" max="4624" width="13.85546875" style="457" customWidth="1"/>
    <col min="4625" max="4625" width="14.140625" style="457" customWidth="1"/>
    <col min="4626" max="4864" width="8.5703125" style="457"/>
    <col min="4865" max="4865" width="9.28515625" style="457" customWidth="1"/>
    <col min="4866" max="4866" width="21.42578125" style="457" customWidth="1"/>
    <col min="4867" max="4868" width="13.85546875" style="457" customWidth="1"/>
    <col min="4869" max="4869" width="17.140625" style="457" customWidth="1"/>
    <col min="4870" max="4870" width="13.85546875" style="457" customWidth="1"/>
    <col min="4871" max="4871" width="16.140625" style="457" customWidth="1"/>
    <col min="4872" max="4872" width="15" style="457" customWidth="1"/>
    <col min="4873" max="4873" width="33.140625" style="457" customWidth="1"/>
    <col min="4874" max="4878" width="12.5703125" style="457" customWidth="1"/>
    <col min="4879" max="4880" width="13.85546875" style="457" customWidth="1"/>
    <col min="4881" max="4881" width="14.140625" style="457" customWidth="1"/>
    <col min="4882" max="5120" width="8.5703125" style="457"/>
    <col min="5121" max="5121" width="9.28515625" style="457" customWidth="1"/>
    <col min="5122" max="5122" width="21.42578125" style="457" customWidth="1"/>
    <col min="5123" max="5124" width="13.85546875" style="457" customWidth="1"/>
    <col min="5125" max="5125" width="17.140625" style="457" customWidth="1"/>
    <col min="5126" max="5126" width="13.85546875" style="457" customWidth="1"/>
    <col min="5127" max="5127" width="16.140625" style="457" customWidth="1"/>
    <col min="5128" max="5128" width="15" style="457" customWidth="1"/>
    <col min="5129" max="5129" width="33.140625" style="457" customWidth="1"/>
    <col min="5130" max="5134" width="12.5703125" style="457" customWidth="1"/>
    <col min="5135" max="5136" width="13.85546875" style="457" customWidth="1"/>
    <col min="5137" max="5137" width="14.140625" style="457" customWidth="1"/>
    <col min="5138" max="5376" width="8.5703125" style="457"/>
    <col min="5377" max="5377" width="9.28515625" style="457" customWidth="1"/>
    <col min="5378" max="5378" width="21.42578125" style="457" customWidth="1"/>
    <col min="5379" max="5380" width="13.85546875" style="457" customWidth="1"/>
    <col min="5381" max="5381" width="17.140625" style="457" customWidth="1"/>
    <col min="5382" max="5382" width="13.85546875" style="457" customWidth="1"/>
    <col min="5383" max="5383" width="16.140625" style="457" customWidth="1"/>
    <col min="5384" max="5384" width="15" style="457" customWidth="1"/>
    <col min="5385" max="5385" width="33.140625" style="457" customWidth="1"/>
    <col min="5386" max="5390" width="12.5703125" style="457" customWidth="1"/>
    <col min="5391" max="5392" width="13.85546875" style="457" customWidth="1"/>
    <col min="5393" max="5393" width="14.140625" style="457" customWidth="1"/>
    <col min="5394" max="5632" width="8.5703125" style="457"/>
    <col min="5633" max="5633" width="9.28515625" style="457" customWidth="1"/>
    <col min="5634" max="5634" width="21.42578125" style="457" customWidth="1"/>
    <col min="5635" max="5636" width="13.85546875" style="457" customWidth="1"/>
    <col min="5637" max="5637" width="17.140625" style="457" customWidth="1"/>
    <col min="5638" max="5638" width="13.85546875" style="457" customWidth="1"/>
    <col min="5639" max="5639" width="16.140625" style="457" customWidth="1"/>
    <col min="5640" max="5640" width="15" style="457" customWidth="1"/>
    <col min="5641" max="5641" width="33.140625" style="457" customWidth="1"/>
    <col min="5642" max="5646" width="12.5703125" style="457" customWidth="1"/>
    <col min="5647" max="5648" width="13.85546875" style="457" customWidth="1"/>
    <col min="5649" max="5649" width="14.140625" style="457" customWidth="1"/>
    <col min="5650" max="5888" width="8.5703125" style="457"/>
    <col min="5889" max="5889" width="9.28515625" style="457" customWidth="1"/>
    <col min="5890" max="5890" width="21.42578125" style="457" customWidth="1"/>
    <col min="5891" max="5892" width="13.85546875" style="457" customWidth="1"/>
    <col min="5893" max="5893" width="17.140625" style="457" customWidth="1"/>
    <col min="5894" max="5894" width="13.85546875" style="457" customWidth="1"/>
    <col min="5895" max="5895" width="16.140625" style="457" customWidth="1"/>
    <col min="5896" max="5896" width="15" style="457" customWidth="1"/>
    <col min="5897" max="5897" width="33.140625" style="457" customWidth="1"/>
    <col min="5898" max="5902" width="12.5703125" style="457" customWidth="1"/>
    <col min="5903" max="5904" width="13.85546875" style="457" customWidth="1"/>
    <col min="5905" max="5905" width="14.140625" style="457" customWidth="1"/>
    <col min="5906" max="6144" width="8.5703125" style="457"/>
    <col min="6145" max="6145" width="9.28515625" style="457" customWidth="1"/>
    <col min="6146" max="6146" width="21.42578125" style="457" customWidth="1"/>
    <col min="6147" max="6148" width="13.85546875" style="457" customWidth="1"/>
    <col min="6149" max="6149" width="17.140625" style="457" customWidth="1"/>
    <col min="6150" max="6150" width="13.85546875" style="457" customWidth="1"/>
    <col min="6151" max="6151" width="16.140625" style="457" customWidth="1"/>
    <col min="6152" max="6152" width="15" style="457" customWidth="1"/>
    <col min="6153" max="6153" width="33.140625" style="457" customWidth="1"/>
    <col min="6154" max="6158" width="12.5703125" style="457" customWidth="1"/>
    <col min="6159" max="6160" width="13.85546875" style="457" customWidth="1"/>
    <col min="6161" max="6161" width="14.140625" style="457" customWidth="1"/>
    <col min="6162" max="6400" width="8.5703125" style="457"/>
    <col min="6401" max="6401" width="9.28515625" style="457" customWidth="1"/>
    <col min="6402" max="6402" width="21.42578125" style="457" customWidth="1"/>
    <col min="6403" max="6404" width="13.85546875" style="457" customWidth="1"/>
    <col min="6405" max="6405" width="17.140625" style="457" customWidth="1"/>
    <col min="6406" max="6406" width="13.85546875" style="457" customWidth="1"/>
    <col min="6407" max="6407" width="16.140625" style="457" customWidth="1"/>
    <col min="6408" max="6408" width="15" style="457" customWidth="1"/>
    <col min="6409" max="6409" width="33.140625" style="457" customWidth="1"/>
    <col min="6410" max="6414" width="12.5703125" style="457" customWidth="1"/>
    <col min="6415" max="6416" width="13.85546875" style="457" customWidth="1"/>
    <col min="6417" max="6417" width="14.140625" style="457" customWidth="1"/>
    <col min="6418" max="6656" width="8.5703125" style="457"/>
    <col min="6657" max="6657" width="9.28515625" style="457" customWidth="1"/>
    <col min="6658" max="6658" width="21.42578125" style="457" customWidth="1"/>
    <col min="6659" max="6660" width="13.85546875" style="457" customWidth="1"/>
    <col min="6661" max="6661" width="17.140625" style="457" customWidth="1"/>
    <col min="6662" max="6662" width="13.85546875" style="457" customWidth="1"/>
    <col min="6663" max="6663" width="16.140625" style="457" customWidth="1"/>
    <col min="6664" max="6664" width="15" style="457" customWidth="1"/>
    <col min="6665" max="6665" width="33.140625" style="457" customWidth="1"/>
    <col min="6666" max="6670" width="12.5703125" style="457" customWidth="1"/>
    <col min="6671" max="6672" width="13.85546875" style="457" customWidth="1"/>
    <col min="6673" max="6673" width="14.140625" style="457" customWidth="1"/>
    <col min="6674" max="6912" width="8.5703125" style="457"/>
    <col min="6913" max="6913" width="9.28515625" style="457" customWidth="1"/>
    <col min="6914" max="6914" width="21.42578125" style="457" customWidth="1"/>
    <col min="6915" max="6916" width="13.85546875" style="457" customWidth="1"/>
    <col min="6917" max="6917" width="17.140625" style="457" customWidth="1"/>
    <col min="6918" max="6918" width="13.85546875" style="457" customWidth="1"/>
    <col min="6919" max="6919" width="16.140625" style="457" customWidth="1"/>
    <col min="6920" max="6920" width="15" style="457" customWidth="1"/>
    <col min="6921" max="6921" width="33.140625" style="457" customWidth="1"/>
    <col min="6922" max="6926" width="12.5703125" style="457" customWidth="1"/>
    <col min="6927" max="6928" width="13.85546875" style="457" customWidth="1"/>
    <col min="6929" max="6929" width="14.140625" style="457" customWidth="1"/>
    <col min="6930" max="7168" width="8.5703125" style="457"/>
    <col min="7169" max="7169" width="9.28515625" style="457" customWidth="1"/>
    <col min="7170" max="7170" width="21.42578125" style="457" customWidth="1"/>
    <col min="7171" max="7172" width="13.85546875" style="457" customWidth="1"/>
    <col min="7173" max="7173" width="17.140625" style="457" customWidth="1"/>
    <col min="7174" max="7174" width="13.85546875" style="457" customWidth="1"/>
    <col min="7175" max="7175" width="16.140625" style="457" customWidth="1"/>
    <col min="7176" max="7176" width="15" style="457" customWidth="1"/>
    <col min="7177" max="7177" width="33.140625" style="457" customWidth="1"/>
    <col min="7178" max="7182" width="12.5703125" style="457" customWidth="1"/>
    <col min="7183" max="7184" width="13.85546875" style="457" customWidth="1"/>
    <col min="7185" max="7185" width="14.140625" style="457" customWidth="1"/>
    <col min="7186" max="7424" width="8.5703125" style="457"/>
    <col min="7425" max="7425" width="9.28515625" style="457" customWidth="1"/>
    <col min="7426" max="7426" width="21.42578125" style="457" customWidth="1"/>
    <col min="7427" max="7428" width="13.85546875" style="457" customWidth="1"/>
    <col min="7429" max="7429" width="17.140625" style="457" customWidth="1"/>
    <col min="7430" max="7430" width="13.85546875" style="457" customWidth="1"/>
    <col min="7431" max="7431" width="16.140625" style="457" customWidth="1"/>
    <col min="7432" max="7432" width="15" style="457" customWidth="1"/>
    <col min="7433" max="7433" width="33.140625" style="457" customWidth="1"/>
    <col min="7434" max="7438" width="12.5703125" style="457" customWidth="1"/>
    <col min="7439" max="7440" width="13.85546875" style="457" customWidth="1"/>
    <col min="7441" max="7441" width="14.140625" style="457" customWidth="1"/>
    <col min="7442" max="7680" width="8.5703125" style="457"/>
    <col min="7681" max="7681" width="9.28515625" style="457" customWidth="1"/>
    <col min="7682" max="7682" width="21.42578125" style="457" customWidth="1"/>
    <col min="7683" max="7684" width="13.85546875" style="457" customWidth="1"/>
    <col min="7685" max="7685" width="17.140625" style="457" customWidth="1"/>
    <col min="7686" max="7686" width="13.85546875" style="457" customWidth="1"/>
    <col min="7687" max="7687" width="16.140625" style="457" customWidth="1"/>
    <col min="7688" max="7688" width="15" style="457" customWidth="1"/>
    <col min="7689" max="7689" width="33.140625" style="457" customWidth="1"/>
    <col min="7690" max="7694" width="12.5703125" style="457" customWidth="1"/>
    <col min="7695" max="7696" width="13.85546875" style="457" customWidth="1"/>
    <col min="7697" max="7697" width="14.140625" style="457" customWidth="1"/>
    <col min="7698" max="7936" width="8.5703125" style="457"/>
    <col min="7937" max="7937" width="9.28515625" style="457" customWidth="1"/>
    <col min="7938" max="7938" width="21.42578125" style="457" customWidth="1"/>
    <col min="7939" max="7940" width="13.85546875" style="457" customWidth="1"/>
    <col min="7941" max="7941" width="17.140625" style="457" customWidth="1"/>
    <col min="7942" max="7942" width="13.85546875" style="457" customWidth="1"/>
    <col min="7943" max="7943" width="16.140625" style="457" customWidth="1"/>
    <col min="7944" max="7944" width="15" style="457" customWidth="1"/>
    <col min="7945" max="7945" width="33.140625" style="457" customWidth="1"/>
    <col min="7946" max="7950" width="12.5703125" style="457" customWidth="1"/>
    <col min="7951" max="7952" width="13.85546875" style="457" customWidth="1"/>
    <col min="7953" max="7953" width="14.140625" style="457" customWidth="1"/>
    <col min="7954" max="8192" width="8.5703125" style="457"/>
    <col min="8193" max="8193" width="9.28515625" style="457" customWidth="1"/>
    <col min="8194" max="8194" width="21.42578125" style="457" customWidth="1"/>
    <col min="8195" max="8196" width="13.85546875" style="457" customWidth="1"/>
    <col min="8197" max="8197" width="17.140625" style="457" customWidth="1"/>
    <col min="8198" max="8198" width="13.85546875" style="457" customWidth="1"/>
    <col min="8199" max="8199" width="16.140625" style="457" customWidth="1"/>
    <col min="8200" max="8200" width="15" style="457" customWidth="1"/>
    <col min="8201" max="8201" width="33.140625" style="457" customWidth="1"/>
    <col min="8202" max="8206" width="12.5703125" style="457" customWidth="1"/>
    <col min="8207" max="8208" width="13.85546875" style="457" customWidth="1"/>
    <col min="8209" max="8209" width="14.140625" style="457" customWidth="1"/>
    <col min="8210" max="8448" width="8.5703125" style="457"/>
    <col min="8449" max="8449" width="9.28515625" style="457" customWidth="1"/>
    <col min="8450" max="8450" width="21.42578125" style="457" customWidth="1"/>
    <col min="8451" max="8452" width="13.85546875" style="457" customWidth="1"/>
    <col min="8453" max="8453" width="17.140625" style="457" customWidth="1"/>
    <col min="8454" max="8454" width="13.85546875" style="457" customWidth="1"/>
    <col min="8455" max="8455" width="16.140625" style="457" customWidth="1"/>
    <col min="8456" max="8456" width="15" style="457" customWidth="1"/>
    <col min="8457" max="8457" width="33.140625" style="457" customWidth="1"/>
    <col min="8458" max="8462" width="12.5703125" style="457" customWidth="1"/>
    <col min="8463" max="8464" width="13.85546875" style="457" customWidth="1"/>
    <col min="8465" max="8465" width="14.140625" style="457" customWidth="1"/>
    <col min="8466" max="8704" width="8.5703125" style="457"/>
    <col min="8705" max="8705" width="9.28515625" style="457" customWidth="1"/>
    <col min="8706" max="8706" width="21.42578125" style="457" customWidth="1"/>
    <col min="8707" max="8708" width="13.85546875" style="457" customWidth="1"/>
    <col min="8709" max="8709" width="17.140625" style="457" customWidth="1"/>
    <col min="8710" max="8710" width="13.85546875" style="457" customWidth="1"/>
    <col min="8711" max="8711" width="16.140625" style="457" customWidth="1"/>
    <col min="8712" max="8712" width="15" style="457" customWidth="1"/>
    <col min="8713" max="8713" width="33.140625" style="457" customWidth="1"/>
    <col min="8714" max="8718" width="12.5703125" style="457" customWidth="1"/>
    <col min="8719" max="8720" width="13.85546875" style="457" customWidth="1"/>
    <col min="8721" max="8721" width="14.140625" style="457" customWidth="1"/>
    <col min="8722" max="8960" width="8.5703125" style="457"/>
    <col min="8961" max="8961" width="9.28515625" style="457" customWidth="1"/>
    <col min="8962" max="8962" width="21.42578125" style="457" customWidth="1"/>
    <col min="8963" max="8964" width="13.85546875" style="457" customWidth="1"/>
    <col min="8965" max="8965" width="17.140625" style="457" customWidth="1"/>
    <col min="8966" max="8966" width="13.85546875" style="457" customWidth="1"/>
    <col min="8967" max="8967" width="16.140625" style="457" customWidth="1"/>
    <col min="8968" max="8968" width="15" style="457" customWidth="1"/>
    <col min="8969" max="8969" width="33.140625" style="457" customWidth="1"/>
    <col min="8970" max="8974" width="12.5703125" style="457" customWidth="1"/>
    <col min="8975" max="8976" width="13.85546875" style="457" customWidth="1"/>
    <col min="8977" max="8977" width="14.140625" style="457" customWidth="1"/>
    <col min="8978" max="9216" width="8.5703125" style="457"/>
    <col min="9217" max="9217" width="9.28515625" style="457" customWidth="1"/>
    <col min="9218" max="9218" width="21.42578125" style="457" customWidth="1"/>
    <col min="9219" max="9220" width="13.85546875" style="457" customWidth="1"/>
    <col min="9221" max="9221" width="17.140625" style="457" customWidth="1"/>
    <col min="9222" max="9222" width="13.85546875" style="457" customWidth="1"/>
    <col min="9223" max="9223" width="16.140625" style="457" customWidth="1"/>
    <col min="9224" max="9224" width="15" style="457" customWidth="1"/>
    <col min="9225" max="9225" width="33.140625" style="457" customWidth="1"/>
    <col min="9226" max="9230" width="12.5703125" style="457" customWidth="1"/>
    <col min="9231" max="9232" width="13.85546875" style="457" customWidth="1"/>
    <col min="9233" max="9233" width="14.140625" style="457" customWidth="1"/>
    <col min="9234" max="9472" width="8.5703125" style="457"/>
    <col min="9473" max="9473" width="9.28515625" style="457" customWidth="1"/>
    <col min="9474" max="9474" width="21.42578125" style="457" customWidth="1"/>
    <col min="9475" max="9476" width="13.85546875" style="457" customWidth="1"/>
    <col min="9477" max="9477" width="17.140625" style="457" customWidth="1"/>
    <col min="9478" max="9478" width="13.85546875" style="457" customWidth="1"/>
    <col min="9479" max="9479" width="16.140625" style="457" customWidth="1"/>
    <col min="9480" max="9480" width="15" style="457" customWidth="1"/>
    <col min="9481" max="9481" width="33.140625" style="457" customWidth="1"/>
    <col min="9482" max="9486" width="12.5703125" style="457" customWidth="1"/>
    <col min="9487" max="9488" width="13.85546875" style="457" customWidth="1"/>
    <col min="9489" max="9489" width="14.140625" style="457" customWidth="1"/>
    <col min="9490" max="9728" width="8.5703125" style="457"/>
    <col min="9729" max="9729" width="9.28515625" style="457" customWidth="1"/>
    <col min="9730" max="9730" width="21.42578125" style="457" customWidth="1"/>
    <col min="9731" max="9732" width="13.85546875" style="457" customWidth="1"/>
    <col min="9733" max="9733" width="17.140625" style="457" customWidth="1"/>
    <col min="9734" max="9734" width="13.85546875" style="457" customWidth="1"/>
    <col min="9735" max="9735" width="16.140625" style="457" customWidth="1"/>
    <col min="9736" max="9736" width="15" style="457" customWidth="1"/>
    <col min="9737" max="9737" width="33.140625" style="457" customWidth="1"/>
    <col min="9738" max="9742" width="12.5703125" style="457" customWidth="1"/>
    <col min="9743" max="9744" width="13.85546875" style="457" customWidth="1"/>
    <col min="9745" max="9745" width="14.140625" style="457" customWidth="1"/>
    <col min="9746" max="9984" width="8.5703125" style="457"/>
    <col min="9985" max="9985" width="9.28515625" style="457" customWidth="1"/>
    <col min="9986" max="9986" width="21.42578125" style="457" customWidth="1"/>
    <col min="9987" max="9988" width="13.85546875" style="457" customWidth="1"/>
    <col min="9989" max="9989" width="17.140625" style="457" customWidth="1"/>
    <col min="9990" max="9990" width="13.85546875" style="457" customWidth="1"/>
    <col min="9991" max="9991" width="16.140625" style="457" customWidth="1"/>
    <col min="9992" max="9992" width="15" style="457" customWidth="1"/>
    <col min="9993" max="9993" width="33.140625" style="457" customWidth="1"/>
    <col min="9994" max="9998" width="12.5703125" style="457" customWidth="1"/>
    <col min="9999" max="10000" width="13.85546875" style="457" customWidth="1"/>
    <col min="10001" max="10001" width="14.140625" style="457" customWidth="1"/>
    <col min="10002" max="10240" width="8.5703125" style="457"/>
    <col min="10241" max="10241" width="9.28515625" style="457" customWidth="1"/>
    <col min="10242" max="10242" width="21.42578125" style="457" customWidth="1"/>
    <col min="10243" max="10244" width="13.85546875" style="457" customWidth="1"/>
    <col min="10245" max="10245" width="17.140625" style="457" customWidth="1"/>
    <col min="10246" max="10246" width="13.85546875" style="457" customWidth="1"/>
    <col min="10247" max="10247" width="16.140625" style="457" customWidth="1"/>
    <col min="10248" max="10248" width="15" style="457" customWidth="1"/>
    <col min="10249" max="10249" width="33.140625" style="457" customWidth="1"/>
    <col min="10250" max="10254" width="12.5703125" style="457" customWidth="1"/>
    <col min="10255" max="10256" width="13.85546875" style="457" customWidth="1"/>
    <col min="10257" max="10257" width="14.140625" style="457" customWidth="1"/>
    <col min="10258" max="10496" width="8.5703125" style="457"/>
    <col min="10497" max="10497" width="9.28515625" style="457" customWidth="1"/>
    <col min="10498" max="10498" width="21.42578125" style="457" customWidth="1"/>
    <col min="10499" max="10500" width="13.85546875" style="457" customWidth="1"/>
    <col min="10501" max="10501" width="17.140625" style="457" customWidth="1"/>
    <col min="10502" max="10502" width="13.85546875" style="457" customWidth="1"/>
    <col min="10503" max="10503" width="16.140625" style="457" customWidth="1"/>
    <col min="10504" max="10504" width="15" style="457" customWidth="1"/>
    <col min="10505" max="10505" width="33.140625" style="457" customWidth="1"/>
    <col min="10506" max="10510" width="12.5703125" style="457" customWidth="1"/>
    <col min="10511" max="10512" width="13.85546875" style="457" customWidth="1"/>
    <col min="10513" max="10513" width="14.140625" style="457" customWidth="1"/>
    <col min="10514" max="10752" width="8.5703125" style="457"/>
    <col min="10753" max="10753" width="9.28515625" style="457" customWidth="1"/>
    <col min="10754" max="10754" width="21.42578125" style="457" customWidth="1"/>
    <col min="10755" max="10756" width="13.85546875" style="457" customWidth="1"/>
    <col min="10757" max="10757" width="17.140625" style="457" customWidth="1"/>
    <col min="10758" max="10758" width="13.85546875" style="457" customWidth="1"/>
    <col min="10759" max="10759" width="16.140625" style="457" customWidth="1"/>
    <col min="10760" max="10760" width="15" style="457" customWidth="1"/>
    <col min="10761" max="10761" width="33.140625" style="457" customWidth="1"/>
    <col min="10762" max="10766" width="12.5703125" style="457" customWidth="1"/>
    <col min="10767" max="10768" width="13.85546875" style="457" customWidth="1"/>
    <col min="10769" max="10769" width="14.140625" style="457" customWidth="1"/>
    <col min="10770" max="11008" width="8.5703125" style="457"/>
    <col min="11009" max="11009" width="9.28515625" style="457" customWidth="1"/>
    <col min="11010" max="11010" width="21.42578125" style="457" customWidth="1"/>
    <col min="11011" max="11012" width="13.85546875" style="457" customWidth="1"/>
    <col min="11013" max="11013" width="17.140625" style="457" customWidth="1"/>
    <col min="11014" max="11014" width="13.85546875" style="457" customWidth="1"/>
    <col min="11015" max="11015" width="16.140625" style="457" customWidth="1"/>
    <col min="11016" max="11016" width="15" style="457" customWidth="1"/>
    <col min="11017" max="11017" width="33.140625" style="457" customWidth="1"/>
    <col min="11018" max="11022" width="12.5703125" style="457" customWidth="1"/>
    <col min="11023" max="11024" width="13.85546875" style="457" customWidth="1"/>
    <col min="11025" max="11025" width="14.140625" style="457" customWidth="1"/>
    <col min="11026" max="11264" width="8.5703125" style="457"/>
    <col min="11265" max="11265" width="9.28515625" style="457" customWidth="1"/>
    <col min="11266" max="11266" width="21.42578125" style="457" customWidth="1"/>
    <col min="11267" max="11268" width="13.85546875" style="457" customWidth="1"/>
    <col min="11269" max="11269" width="17.140625" style="457" customWidth="1"/>
    <col min="11270" max="11270" width="13.85546875" style="457" customWidth="1"/>
    <col min="11271" max="11271" width="16.140625" style="457" customWidth="1"/>
    <col min="11272" max="11272" width="15" style="457" customWidth="1"/>
    <col min="11273" max="11273" width="33.140625" style="457" customWidth="1"/>
    <col min="11274" max="11278" width="12.5703125" style="457" customWidth="1"/>
    <col min="11279" max="11280" width="13.85546875" style="457" customWidth="1"/>
    <col min="11281" max="11281" width="14.140625" style="457" customWidth="1"/>
    <col min="11282" max="11520" width="8.5703125" style="457"/>
    <col min="11521" max="11521" width="9.28515625" style="457" customWidth="1"/>
    <col min="11522" max="11522" width="21.42578125" style="457" customWidth="1"/>
    <col min="11523" max="11524" width="13.85546875" style="457" customWidth="1"/>
    <col min="11525" max="11525" width="17.140625" style="457" customWidth="1"/>
    <col min="11526" max="11526" width="13.85546875" style="457" customWidth="1"/>
    <col min="11527" max="11527" width="16.140625" style="457" customWidth="1"/>
    <col min="11528" max="11528" width="15" style="457" customWidth="1"/>
    <col min="11529" max="11529" width="33.140625" style="457" customWidth="1"/>
    <col min="11530" max="11534" width="12.5703125" style="457" customWidth="1"/>
    <col min="11535" max="11536" width="13.85546875" style="457" customWidth="1"/>
    <col min="11537" max="11537" width="14.140625" style="457" customWidth="1"/>
    <col min="11538" max="11776" width="8.5703125" style="457"/>
    <col min="11777" max="11777" width="9.28515625" style="457" customWidth="1"/>
    <col min="11778" max="11778" width="21.42578125" style="457" customWidth="1"/>
    <col min="11779" max="11780" width="13.85546875" style="457" customWidth="1"/>
    <col min="11781" max="11781" width="17.140625" style="457" customWidth="1"/>
    <col min="11782" max="11782" width="13.85546875" style="457" customWidth="1"/>
    <col min="11783" max="11783" width="16.140625" style="457" customWidth="1"/>
    <col min="11784" max="11784" width="15" style="457" customWidth="1"/>
    <col min="11785" max="11785" width="33.140625" style="457" customWidth="1"/>
    <col min="11786" max="11790" width="12.5703125" style="457" customWidth="1"/>
    <col min="11791" max="11792" width="13.85546875" style="457" customWidth="1"/>
    <col min="11793" max="11793" width="14.140625" style="457" customWidth="1"/>
    <col min="11794" max="12032" width="8.5703125" style="457"/>
    <col min="12033" max="12033" width="9.28515625" style="457" customWidth="1"/>
    <col min="12034" max="12034" width="21.42578125" style="457" customWidth="1"/>
    <col min="12035" max="12036" width="13.85546875" style="457" customWidth="1"/>
    <col min="12037" max="12037" width="17.140625" style="457" customWidth="1"/>
    <col min="12038" max="12038" width="13.85546875" style="457" customWidth="1"/>
    <col min="12039" max="12039" width="16.140625" style="457" customWidth="1"/>
    <col min="12040" max="12040" width="15" style="457" customWidth="1"/>
    <col min="12041" max="12041" width="33.140625" style="457" customWidth="1"/>
    <col min="12042" max="12046" width="12.5703125" style="457" customWidth="1"/>
    <col min="12047" max="12048" width="13.85546875" style="457" customWidth="1"/>
    <col min="12049" max="12049" width="14.140625" style="457" customWidth="1"/>
    <col min="12050" max="12288" width="8.5703125" style="457"/>
    <col min="12289" max="12289" width="9.28515625" style="457" customWidth="1"/>
    <col min="12290" max="12290" width="21.42578125" style="457" customWidth="1"/>
    <col min="12291" max="12292" width="13.85546875" style="457" customWidth="1"/>
    <col min="12293" max="12293" width="17.140625" style="457" customWidth="1"/>
    <col min="12294" max="12294" width="13.85546875" style="457" customWidth="1"/>
    <col min="12295" max="12295" width="16.140625" style="457" customWidth="1"/>
    <col min="12296" max="12296" width="15" style="457" customWidth="1"/>
    <col min="12297" max="12297" width="33.140625" style="457" customWidth="1"/>
    <col min="12298" max="12302" width="12.5703125" style="457" customWidth="1"/>
    <col min="12303" max="12304" width="13.85546875" style="457" customWidth="1"/>
    <col min="12305" max="12305" width="14.140625" style="457" customWidth="1"/>
    <col min="12306" max="12544" width="8.5703125" style="457"/>
    <col min="12545" max="12545" width="9.28515625" style="457" customWidth="1"/>
    <col min="12546" max="12546" width="21.42578125" style="457" customWidth="1"/>
    <col min="12547" max="12548" width="13.85546875" style="457" customWidth="1"/>
    <col min="12549" max="12549" width="17.140625" style="457" customWidth="1"/>
    <col min="12550" max="12550" width="13.85546875" style="457" customWidth="1"/>
    <col min="12551" max="12551" width="16.140625" style="457" customWidth="1"/>
    <col min="12552" max="12552" width="15" style="457" customWidth="1"/>
    <col min="12553" max="12553" width="33.140625" style="457" customWidth="1"/>
    <col min="12554" max="12558" width="12.5703125" style="457" customWidth="1"/>
    <col min="12559" max="12560" width="13.85546875" style="457" customWidth="1"/>
    <col min="12561" max="12561" width="14.140625" style="457" customWidth="1"/>
    <col min="12562" max="12800" width="8.5703125" style="457"/>
    <col min="12801" max="12801" width="9.28515625" style="457" customWidth="1"/>
    <col min="12802" max="12802" width="21.42578125" style="457" customWidth="1"/>
    <col min="12803" max="12804" width="13.85546875" style="457" customWidth="1"/>
    <col min="12805" max="12805" width="17.140625" style="457" customWidth="1"/>
    <col min="12806" max="12806" width="13.85546875" style="457" customWidth="1"/>
    <col min="12807" max="12807" width="16.140625" style="457" customWidth="1"/>
    <col min="12808" max="12808" width="15" style="457" customWidth="1"/>
    <col min="12809" max="12809" width="33.140625" style="457" customWidth="1"/>
    <col min="12810" max="12814" width="12.5703125" style="457" customWidth="1"/>
    <col min="12815" max="12816" width="13.85546875" style="457" customWidth="1"/>
    <col min="12817" max="12817" width="14.140625" style="457" customWidth="1"/>
    <col min="12818" max="13056" width="8.5703125" style="457"/>
    <col min="13057" max="13057" width="9.28515625" style="457" customWidth="1"/>
    <col min="13058" max="13058" width="21.42578125" style="457" customWidth="1"/>
    <col min="13059" max="13060" width="13.85546875" style="457" customWidth="1"/>
    <col min="13061" max="13061" width="17.140625" style="457" customWidth="1"/>
    <col min="13062" max="13062" width="13.85546875" style="457" customWidth="1"/>
    <col min="13063" max="13063" width="16.140625" style="457" customWidth="1"/>
    <col min="13064" max="13064" width="15" style="457" customWidth="1"/>
    <col min="13065" max="13065" width="33.140625" style="457" customWidth="1"/>
    <col min="13066" max="13070" width="12.5703125" style="457" customWidth="1"/>
    <col min="13071" max="13072" width="13.85546875" style="457" customWidth="1"/>
    <col min="13073" max="13073" width="14.140625" style="457" customWidth="1"/>
    <col min="13074" max="13312" width="8.5703125" style="457"/>
    <col min="13313" max="13313" width="9.28515625" style="457" customWidth="1"/>
    <col min="13314" max="13314" width="21.42578125" style="457" customWidth="1"/>
    <col min="13315" max="13316" width="13.85546875" style="457" customWidth="1"/>
    <col min="13317" max="13317" width="17.140625" style="457" customWidth="1"/>
    <col min="13318" max="13318" width="13.85546875" style="457" customWidth="1"/>
    <col min="13319" max="13319" width="16.140625" style="457" customWidth="1"/>
    <col min="13320" max="13320" width="15" style="457" customWidth="1"/>
    <col min="13321" max="13321" width="33.140625" style="457" customWidth="1"/>
    <col min="13322" max="13326" width="12.5703125" style="457" customWidth="1"/>
    <col min="13327" max="13328" width="13.85546875" style="457" customWidth="1"/>
    <col min="13329" max="13329" width="14.140625" style="457" customWidth="1"/>
    <col min="13330" max="13568" width="8.5703125" style="457"/>
    <col min="13569" max="13569" width="9.28515625" style="457" customWidth="1"/>
    <col min="13570" max="13570" width="21.42578125" style="457" customWidth="1"/>
    <col min="13571" max="13572" width="13.85546875" style="457" customWidth="1"/>
    <col min="13573" max="13573" width="17.140625" style="457" customWidth="1"/>
    <col min="13574" max="13574" width="13.85546875" style="457" customWidth="1"/>
    <col min="13575" max="13575" width="16.140625" style="457" customWidth="1"/>
    <col min="13576" max="13576" width="15" style="457" customWidth="1"/>
    <col min="13577" max="13577" width="33.140625" style="457" customWidth="1"/>
    <col min="13578" max="13582" width="12.5703125" style="457" customWidth="1"/>
    <col min="13583" max="13584" width="13.85546875" style="457" customWidth="1"/>
    <col min="13585" max="13585" width="14.140625" style="457" customWidth="1"/>
    <col min="13586" max="13824" width="8.5703125" style="457"/>
    <col min="13825" max="13825" width="9.28515625" style="457" customWidth="1"/>
    <col min="13826" max="13826" width="21.42578125" style="457" customWidth="1"/>
    <col min="13827" max="13828" width="13.85546875" style="457" customWidth="1"/>
    <col min="13829" max="13829" width="17.140625" style="457" customWidth="1"/>
    <col min="13830" max="13830" width="13.85546875" style="457" customWidth="1"/>
    <col min="13831" max="13831" width="16.140625" style="457" customWidth="1"/>
    <col min="13832" max="13832" width="15" style="457" customWidth="1"/>
    <col min="13833" max="13833" width="33.140625" style="457" customWidth="1"/>
    <col min="13834" max="13838" width="12.5703125" style="457" customWidth="1"/>
    <col min="13839" max="13840" width="13.85546875" style="457" customWidth="1"/>
    <col min="13841" max="13841" width="14.140625" style="457" customWidth="1"/>
    <col min="13842" max="14080" width="8.5703125" style="457"/>
    <col min="14081" max="14081" width="9.28515625" style="457" customWidth="1"/>
    <col min="14082" max="14082" width="21.42578125" style="457" customWidth="1"/>
    <col min="14083" max="14084" width="13.85546875" style="457" customWidth="1"/>
    <col min="14085" max="14085" width="17.140625" style="457" customWidth="1"/>
    <col min="14086" max="14086" width="13.85546875" style="457" customWidth="1"/>
    <col min="14087" max="14087" width="16.140625" style="457" customWidth="1"/>
    <col min="14088" max="14088" width="15" style="457" customWidth="1"/>
    <col min="14089" max="14089" width="33.140625" style="457" customWidth="1"/>
    <col min="14090" max="14094" width="12.5703125" style="457" customWidth="1"/>
    <col min="14095" max="14096" width="13.85546875" style="457" customWidth="1"/>
    <col min="14097" max="14097" width="14.140625" style="457" customWidth="1"/>
    <col min="14098" max="14336" width="8.5703125" style="457"/>
    <col min="14337" max="14337" width="9.28515625" style="457" customWidth="1"/>
    <col min="14338" max="14338" width="21.42578125" style="457" customWidth="1"/>
    <col min="14339" max="14340" width="13.85546875" style="457" customWidth="1"/>
    <col min="14341" max="14341" width="17.140625" style="457" customWidth="1"/>
    <col min="14342" max="14342" width="13.85546875" style="457" customWidth="1"/>
    <col min="14343" max="14343" width="16.140625" style="457" customWidth="1"/>
    <col min="14344" max="14344" width="15" style="457" customWidth="1"/>
    <col min="14345" max="14345" width="33.140625" style="457" customWidth="1"/>
    <col min="14346" max="14350" width="12.5703125" style="457" customWidth="1"/>
    <col min="14351" max="14352" width="13.85546875" style="457" customWidth="1"/>
    <col min="14353" max="14353" width="14.140625" style="457" customWidth="1"/>
    <col min="14354" max="14592" width="8.5703125" style="457"/>
    <col min="14593" max="14593" width="9.28515625" style="457" customWidth="1"/>
    <col min="14594" max="14594" width="21.42578125" style="457" customWidth="1"/>
    <col min="14595" max="14596" width="13.85546875" style="457" customWidth="1"/>
    <col min="14597" max="14597" width="17.140625" style="457" customWidth="1"/>
    <col min="14598" max="14598" width="13.85546875" style="457" customWidth="1"/>
    <col min="14599" max="14599" width="16.140625" style="457" customWidth="1"/>
    <col min="14600" max="14600" width="15" style="457" customWidth="1"/>
    <col min="14601" max="14601" width="33.140625" style="457" customWidth="1"/>
    <col min="14602" max="14606" width="12.5703125" style="457" customWidth="1"/>
    <col min="14607" max="14608" width="13.85546875" style="457" customWidth="1"/>
    <col min="14609" max="14609" width="14.140625" style="457" customWidth="1"/>
    <col min="14610" max="14848" width="8.5703125" style="457"/>
    <col min="14849" max="14849" width="9.28515625" style="457" customWidth="1"/>
    <col min="14850" max="14850" width="21.42578125" style="457" customWidth="1"/>
    <col min="14851" max="14852" width="13.85546875" style="457" customWidth="1"/>
    <col min="14853" max="14853" width="17.140625" style="457" customWidth="1"/>
    <col min="14854" max="14854" width="13.85546875" style="457" customWidth="1"/>
    <col min="14855" max="14855" width="16.140625" style="457" customWidth="1"/>
    <col min="14856" max="14856" width="15" style="457" customWidth="1"/>
    <col min="14857" max="14857" width="33.140625" style="457" customWidth="1"/>
    <col min="14858" max="14862" width="12.5703125" style="457" customWidth="1"/>
    <col min="14863" max="14864" width="13.85546875" style="457" customWidth="1"/>
    <col min="14865" max="14865" width="14.140625" style="457" customWidth="1"/>
    <col min="14866" max="15104" width="8.5703125" style="457"/>
    <col min="15105" max="15105" width="9.28515625" style="457" customWidth="1"/>
    <col min="15106" max="15106" width="21.42578125" style="457" customWidth="1"/>
    <col min="15107" max="15108" width="13.85546875" style="457" customWidth="1"/>
    <col min="15109" max="15109" width="17.140625" style="457" customWidth="1"/>
    <col min="15110" max="15110" width="13.85546875" style="457" customWidth="1"/>
    <col min="15111" max="15111" width="16.140625" style="457" customWidth="1"/>
    <col min="15112" max="15112" width="15" style="457" customWidth="1"/>
    <col min="15113" max="15113" width="33.140625" style="457" customWidth="1"/>
    <col min="15114" max="15118" width="12.5703125" style="457" customWidth="1"/>
    <col min="15119" max="15120" width="13.85546875" style="457" customWidth="1"/>
    <col min="15121" max="15121" width="14.140625" style="457" customWidth="1"/>
    <col min="15122" max="15360" width="8.5703125" style="457"/>
    <col min="15361" max="15361" width="9.28515625" style="457" customWidth="1"/>
    <col min="15362" max="15362" width="21.42578125" style="457" customWidth="1"/>
    <col min="15363" max="15364" width="13.85546875" style="457" customWidth="1"/>
    <col min="15365" max="15365" width="17.140625" style="457" customWidth="1"/>
    <col min="15366" max="15366" width="13.85546875" style="457" customWidth="1"/>
    <col min="15367" max="15367" width="16.140625" style="457" customWidth="1"/>
    <col min="15368" max="15368" width="15" style="457" customWidth="1"/>
    <col min="15369" max="15369" width="33.140625" style="457" customWidth="1"/>
    <col min="15370" max="15374" width="12.5703125" style="457" customWidth="1"/>
    <col min="15375" max="15376" width="13.85546875" style="457" customWidth="1"/>
    <col min="15377" max="15377" width="14.140625" style="457" customWidth="1"/>
    <col min="15378" max="15616" width="8.5703125" style="457"/>
    <col min="15617" max="15617" width="9.28515625" style="457" customWidth="1"/>
    <col min="15618" max="15618" width="21.42578125" style="457" customWidth="1"/>
    <col min="15619" max="15620" width="13.85546875" style="457" customWidth="1"/>
    <col min="15621" max="15621" width="17.140625" style="457" customWidth="1"/>
    <col min="15622" max="15622" width="13.85546875" style="457" customWidth="1"/>
    <col min="15623" max="15623" width="16.140625" style="457" customWidth="1"/>
    <col min="15624" max="15624" width="15" style="457" customWidth="1"/>
    <col min="15625" max="15625" width="33.140625" style="457" customWidth="1"/>
    <col min="15626" max="15630" width="12.5703125" style="457" customWidth="1"/>
    <col min="15631" max="15632" width="13.85546875" style="457" customWidth="1"/>
    <col min="15633" max="15633" width="14.140625" style="457" customWidth="1"/>
    <col min="15634" max="15872" width="8.5703125" style="457"/>
    <col min="15873" max="15873" width="9.28515625" style="457" customWidth="1"/>
    <col min="15874" max="15874" width="21.42578125" style="457" customWidth="1"/>
    <col min="15875" max="15876" width="13.85546875" style="457" customWidth="1"/>
    <col min="15877" max="15877" width="17.140625" style="457" customWidth="1"/>
    <col min="15878" max="15878" width="13.85546875" style="457" customWidth="1"/>
    <col min="15879" max="15879" width="16.140625" style="457" customWidth="1"/>
    <col min="15880" max="15880" width="15" style="457" customWidth="1"/>
    <col min="15881" max="15881" width="33.140625" style="457" customWidth="1"/>
    <col min="15882" max="15886" width="12.5703125" style="457" customWidth="1"/>
    <col min="15887" max="15888" width="13.85546875" style="457" customWidth="1"/>
    <col min="15889" max="15889" width="14.140625" style="457" customWidth="1"/>
    <col min="15890" max="16128" width="8.5703125" style="457"/>
    <col min="16129" max="16129" width="9.28515625" style="457" customWidth="1"/>
    <col min="16130" max="16130" width="21.42578125" style="457" customWidth="1"/>
    <col min="16131" max="16132" width="13.85546875" style="457" customWidth="1"/>
    <col min="16133" max="16133" width="17.140625" style="457" customWidth="1"/>
    <col min="16134" max="16134" width="13.85546875" style="457" customWidth="1"/>
    <col min="16135" max="16135" width="16.140625" style="457" customWidth="1"/>
    <col min="16136" max="16136" width="15" style="457" customWidth="1"/>
    <col min="16137" max="16137" width="33.140625" style="457" customWidth="1"/>
    <col min="16138" max="16142" width="12.5703125" style="457" customWidth="1"/>
    <col min="16143" max="16144" width="13.85546875" style="457" customWidth="1"/>
    <col min="16145" max="16145" width="14.140625" style="457" customWidth="1"/>
    <col min="16146" max="16384" width="8.5703125" style="457"/>
  </cols>
  <sheetData>
    <row r="1" spans="1:15">
      <c r="A1" s="69" t="s">
        <v>1284</v>
      </c>
      <c r="B1" s="69"/>
      <c r="C1" s="417"/>
      <c r="L1" s="457"/>
      <c r="O1" s="457"/>
    </row>
    <row r="2" spans="1:15">
      <c r="A2" s="86"/>
      <c r="E2" s="458"/>
      <c r="G2" s="459"/>
      <c r="H2" s="458"/>
      <c r="I2" s="458"/>
      <c r="J2" s="458"/>
      <c r="L2" s="457"/>
      <c r="O2" s="457"/>
    </row>
    <row r="3" spans="1:15">
      <c r="A3" s="49"/>
      <c r="B3" s="460" t="s">
        <v>59</v>
      </c>
      <c r="G3" s="457"/>
      <c r="L3" s="457"/>
      <c r="N3" s="458"/>
      <c r="O3" s="457"/>
    </row>
    <row r="4" spans="1:15">
      <c r="L4" s="457"/>
      <c r="N4" s="458"/>
      <c r="O4" s="457"/>
    </row>
    <row r="5" spans="1:15">
      <c r="B5" s="1182" t="s">
        <v>730</v>
      </c>
      <c r="C5" s="901"/>
      <c r="D5" s="901"/>
      <c r="E5" s="901"/>
      <c r="F5" s="901"/>
      <c r="G5" s="1183"/>
    </row>
    <row r="6" spans="1:15">
      <c r="B6" s="461" t="s">
        <v>165</v>
      </c>
      <c r="C6" s="462" t="s">
        <v>731</v>
      </c>
      <c r="D6" s="462" t="s">
        <v>732</v>
      </c>
      <c r="E6" s="463" t="s">
        <v>166</v>
      </c>
      <c r="F6" s="464" t="s">
        <v>733</v>
      </c>
      <c r="G6" s="1184" t="s">
        <v>734</v>
      </c>
    </row>
    <row r="7" spans="1:15">
      <c r="B7" s="902" t="s">
        <v>735</v>
      </c>
      <c r="C7" s="903">
        <v>27.918701198115301</v>
      </c>
      <c r="D7" s="903">
        <v>161.74367044626501</v>
      </c>
      <c r="E7" s="903">
        <v>60.241885944959698</v>
      </c>
      <c r="F7" s="903">
        <v>67.292829299728695</v>
      </c>
      <c r="G7" s="903">
        <v>57</v>
      </c>
    </row>
    <row r="8" spans="1:15">
      <c r="B8" s="465" t="s">
        <v>736</v>
      </c>
      <c r="C8" s="466">
        <v>22.262678777290301</v>
      </c>
      <c r="D8" s="466">
        <v>93.335169835996197</v>
      </c>
      <c r="E8" s="466">
        <v>69.917836768916004</v>
      </c>
      <c r="F8" s="466">
        <v>71.701222967675903</v>
      </c>
      <c r="G8" s="466">
        <v>55</v>
      </c>
    </row>
    <row r="9" spans="1:15">
      <c r="B9" s="465" t="s">
        <v>737</v>
      </c>
      <c r="C9" s="466">
        <v>7.3495009829470499</v>
      </c>
      <c r="D9" s="466">
        <v>92.233728496683895</v>
      </c>
      <c r="E9" s="466">
        <v>19.822608335320201</v>
      </c>
      <c r="F9" s="466">
        <v>19.8775540528721</v>
      </c>
      <c r="G9" s="466">
        <v>25</v>
      </c>
    </row>
    <row r="10" spans="1:15">
      <c r="B10" s="465" t="s">
        <v>738</v>
      </c>
      <c r="C10" s="466">
        <v>15.2023331359017</v>
      </c>
      <c r="D10" s="466">
        <v>832.38672679136698</v>
      </c>
      <c r="E10" s="466">
        <v>566.77586022279797</v>
      </c>
      <c r="F10" s="466">
        <v>289.55201652350598</v>
      </c>
      <c r="G10" s="466">
        <v>27</v>
      </c>
    </row>
    <row r="11" spans="1:15">
      <c r="B11" s="465" t="s">
        <v>739</v>
      </c>
      <c r="C11" s="466">
        <v>66.200378882004699</v>
      </c>
      <c r="D11" s="466">
        <v>339.61003284191099</v>
      </c>
      <c r="E11" s="466">
        <v>186.65958765015799</v>
      </c>
      <c r="F11" s="466">
        <v>199.120439785825</v>
      </c>
      <c r="G11" s="466">
        <v>104</v>
      </c>
    </row>
    <row r="12" spans="1:15">
      <c r="B12" s="465" t="s">
        <v>740</v>
      </c>
      <c r="C12" s="466">
        <v>8.08526924460792</v>
      </c>
      <c r="D12" s="466">
        <v>92.104885485400203</v>
      </c>
      <c r="E12" s="466">
        <v>27.705971243198501</v>
      </c>
      <c r="F12" s="466">
        <v>36.556428633102499</v>
      </c>
      <c r="G12" s="466">
        <v>14</v>
      </c>
    </row>
    <row r="13" spans="1:15" ht="13.5" thickBot="1">
      <c r="B13" s="465" t="s">
        <v>741</v>
      </c>
      <c r="C13" s="467"/>
      <c r="D13" s="467"/>
      <c r="E13" s="467">
        <v>-331.97737525013798</v>
      </c>
      <c r="F13" s="467">
        <v>-292.22142977988301</v>
      </c>
      <c r="G13" s="467">
        <v>-143</v>
      </c>
    </row>
    <row r="14" spans="1:15" ht="13.5" thickBot="1">
      <c r="B14" s="468" t="s">
        <v>288</v>
      </c>
      <c r="C14" s="469">
        <v>86.330230195402905</v>
      </c>
      <c r="D14" s="469">
        <v>830.03772246061999</v>
      </c>
      <c r="E14" s="469">
        <v>599.28557351246297</v>
      </c>
      <c r="F14" s="469">
        <v>391.87906148282701</v>
      </c>
      <c r="G14" s="469">
        <v>139</v>
      </c>
      <c r="I14" s="470"/>
    </row>
    <row r="15" spans="1:15">
      <c r="B15" s="465"/>
      <c r="C15" s="471"/>
      <c r="D15" s="471"/>
      <c r="G15" s="457"/>
    </row>
    <row r="16" spans="1:15">
      <c r="B16" s="1182" t="s">
        <v>742</v>
      </c>
      <c r="C16" s="901"/>
      <c r="D16" s="901"/>
      <c r="E16" s="901"/>
      <c r="F16" s="901"/>
      <c r="G16" s="1183"/>
    </row>
    <row r="17" spans="2:15">
      <c r="B17" s="461" t="s">
        <v>165</v>
      </c>
      <c r="C17" s="462" t="s">
        <v>731</v>
      </c>
      <c r="D17" s="462" t="s">
        <v>732</v>
      </c>
      <c r="E17" s="463" t="s">
        <v>166</v>
      </c>
      <c r="F17" s="464" t="s">
        <v>733</v>
      </c>
      <c r="G17" s="1184" t="s">
        <v>734</v>
      </c>
    </row>
    <row r="18" spans="2:15">
      <c r="B18" s="465" t="s">
        <v>735</v>
      </c>
      <c r="C18" s="472">
        <v>28.111488853644801</v>
      </c>
      <c r="D18" s="472">
        <v>169.91902327659699</v>
      </c>
      <c r="E18" s="903">
        <v>87.876181549679302</v>
      </c>
      <c r="F18" s="903">
        <v>69.533299466909099</v>
      </c>
      <c r="G18" s="472">
        <v>70</v>
      </c>
    </row>
    <row r="19" spans="2:15">
      <c r="B19" s="465" t="s">
        <v>736</v>
      </c>
      <c r="C19" s="472">
        <v>99.217603341001094</v>
      </c>
      <c r="D19" s="472">
        <v>284.96922315575398</v>
      </c>
      <c r="E19" s="466">
        <v>118.790860338112</v>
      </c>
      <c r="F19" s="466">
        <v>183.09462317541801</v>
      </c>
      <c r="G19" s="472">
        <v>341</v>
      </c>
    </row>
    <row r="20" spans="2:15">
      <c r="B20" s="465" t="s">
        <v>737</v>
      </c>
      <c r="C20" s="472">
        <v>15.823852981418799</v>
      </c>
      <c r="D20" s="472">
        <v>238.51367835517399</v>
      </c>
      <c r="E20" s="466">
        <v>49.405111452427597</v>
      </c>
      <c r="F20" s="466">
        <v>58.421672927896303</v>
      </c>
      <c r="G20" s="472">
        <v>82</v>
      </c>
    </row>
    <row r="21" spans="2:15">
      <c r="B21" s="465" t="s">
        <v>738</v>
      </c>
      <c r="C21" s="472">
        <v>42.063360357280303</v>
      </c>
      <c r="D21" s="472">
        <v>970.06987098684203</v>
      </c>
      <c r="E21" s="466">
        <v>449.651243154989</v>
      </c>
      <c r="F21" s="466">
        <v>321.41238654569901</v>
      </c>
      <c r="G21" s="472">
        <v>70</v>
      </c>
    </row>
    <row r="22" spans="2:15">
      <c r="B22" s="465" t="s">
        <v>739</v>
      </c>
      <c r="C22" s="472">
        <v>279.24359042066197</v>
      </c>
      <c r="D22" s="472">
        <v>601.53882653214896</v>
      </c>
      <c r="E22" s="466">
        <v>319.93606822610599</v>
      </c>
      <c r="F22" s="466">
        <v>431.62966414709598</v>
      </c>
      <c r="G22" s="472">
        <v>568</v>
      </c>
    </row>
    <row r="23" spans="2:15">
      <c r="B23" s="465" t="s">
        <v>740</v>
      </c>
      <c r="C23" s="472">
        <v>19.1506113119517</v>
      </c>
      <c r="D23" s="472">
        <v>136.27904899358199</v>
      </c>
      <c r="E23" s="466">
        <v>45.234201101456001</v>
      </c>
      <c r="F23" s="466">
        <v>74.659923889000396</v>
      </c>
      <c r="G23" s="472">
        <v>33</v>
      </c>
    </row>
    <row r="24" spans="2:15" ht="13.5" thickBot="1">
      <c r="B24" s="465" t="s">
        <v>741</v>
      </c>
      <c r="C24" s="472"/>
      <c r="D24" s="472"/>
      <c r="E24" s="467">
        <v>-489.67290924730901</v>
      </c>
      <c r="F24" s="467">
        <v>-550.54504827809205</v>
      </c>
      <c r="G24" s="472">
        <v>-607</v>
      </c>
    </row>
    <row r="25" spans="2:15" ht="13.5" thickBot="1">
      <c r="B25" s="468" t="s">
        <v>288</v>
      </c>
      <c r="C25" s="469">
        <v>359.46561453458202</v>
      </c>
      <c r="D25" s="469">
        <v>1012.27783752211</v>
      </c>
      <c r="E25" s="469">
        <v>581.271145297864</v>
      </c>
      <c r="F25" s="469">
        <v>588.20652187392704</v>
      </c>
      <c r="G25" s="469">
        <v>556</v>
      </c>
      <c r="I25" s="470"/>
    </row>
    <row r="26" spans="2:15">
      <c r="C26" s="473"/>
      <c r="D26" s="473"/>
      <c r="E26" s="473"/>
      <c r="F26" s="473"/>
      <c r="G26" s="473"/>
      <c r="J26" s="458"/>
      <c r="L26" s="457"/>
      <c r="N26" s="458"/>
      <c r="O26" s="457"/>
    </row>
    <row r="27" spans="2:15">
      <c r="B27" s="474" t="s">
        <v>290</v>
      </c>
    </row>
    <row r="28" spans="2:15" ht="18.75" customHeight="1">
      <c r="B28" s="1330" t="s">
        <v>1925</v>
      </c>
      <c r="C28" s="1330"/>
      <c r="D28" s="1330"/>
      <c r="E28" s="1330"/>
      <c r="F28" s="1330"/>
      <c r="G28" s="1330"/>
    </row>
    <row r="29" spans="2:15" ht="21.6" customHeight="1">
      <c r="B29" s="1330"/>
      <c r="C29" s="1330"/>
      <c r="D29" s="1330"/>
      <c r="E29" s="1330"/>
      <c r="F29" s="1330"/>
      <c r="G29" s="1330"/>
    </row>
    <row r="30" spans="2:15">
      <c r="C30" s="475"/>
    </row>
    <row r="31" spans="2:15">
      <c r="C31" s="475"/>
    </row>
    <row r="32" spans="2:15">
      <c r="C32" s="475"/>
    </row>
    <row r="33" spans="3:8">
      <c r="C33" s="475"/>
    </row>
    <row r="34" spans="3:8">
      <c r="C34" s="475"/>
    </row>
    <row r="35" spans="3:8">
      <c r="C35" s="475"/>
    </row>
    <row r="37" spans="3:8">
      <c r="D37" s="458"/>
      <c r="E37" s="458"/>
      <c r="F37" s="458"/>
      <c r="H37" s="458"/>
    </row>
    <row r="38" spans="3:8">
      <c r="D38" s="458"/>
      <c r="E38" s="458"/>
      <c r="F38" s="458"/>
      <c r="H38" s="458"/>
    </row>
    <row r="39" spans="3:8">
      <c r="D39" s="458"/>
      <c r="E39" s="458"/>
      <c r="F39" s="458"/>
      <c r="H39" s="458"/>
    </row>
    <row r="40" spans="3:8">
      <c r="D40" s="458"/>
      <c r="E40" s="458"/>
      <c r="F40" s="458"/>
      <c r="H40" s="458"/>
    </row>
    <row r="41" spans="3:8">
      <c r="D41" s="458"/>
      <c r="E41" s="458"/>
      <c r="F41" s="458"/>
      <c r="H41" s="458"/>
    </row>
    <row r="42" spans="3:8">
      <c r="D42" s="458"/>
      <c r="E42" s="458"/>
      <c r="F42" s="458"/>
      <c r="H42" s="458"/>
    </row>
    <row r="43" spans="3:8">
      <c r="D43" s="458"/>
      <c r="E43" s="458"/>
      <c r="F43" s="458"/>
      <c r="H43" s="458"/>
    </row>
    <row r="44" spans="3:8">
      <c r="D44" s="458"/>
      <c r="E44" s="458"/>
      <c r="F44" s="458"/>
      <c r="H44" s="458"/>
    </row>
    <row r="45" spans="3:8">
      <c r="D45" s="458"/>
      <c r="E45" s="458"/>
      <c r="F45" s="458"/>
      <c r="H45" s="458"/>
    </row>
  </sheetData>
  <mergeCells count="1">
    <mergeCell ref="B28:G29"/>
  </mergeCells>
  <pageMargins left="0.74803149606299213" right="0.35433070866141736" top="0.59055118110236227" bottom="0.59055118110236227" header="0.51181102362204722"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2225" r:id="rId4" name="Button 1">
              <controlPr defaultSize="0" print="0" autoFill="0" autoPict="0">
                <anchor moveWithCells="1" sizeWithCells="1">
                  <from>
                    <xdr:col>0</xdr:col>
                    <xdr:colOff>28575</xdr:colOff>
                    <xdr:row>0</xdr:row>
                    <xdr:rowOff>0</xdr:rowOff>
                  </from>
                  <to>
                    <xdr:col>0</xdr:col>
                    <xdr:colOff>38100</xdr:colOff>
                    <xdr:row>0</xdr:row>
                    <xdr:rowOff>0</xdr:rowOff>
                  </to>
                </anchor>
              </controlPr>
            </control>
          </mc:Choice>
        </mc:AlternateContent>
        <mc:AlternateContent xmlns:mc="http://schemas.openxmlformats.org/markup-compatibility/2006">
          <mc:Choice Requires="x14">
            <control shapeId="52226" r:id="rId5" name="Button 2">
              <controlPr defaultSize="0" print="0" autoFill="0" autoPict="0">
                <anchor moveWithCells="1" sizeWithCells="1">
                  <from>
                    <xdr:col>0</xdr:col>
                    <xdr:colOff>28575</xdr:colOff>
                    <xdr:row>0</xdr:row>
                    <xdr:rowOff>0</xdr:rowOff>
                  </from>
                  <to>
                    <xdr:col>0</xdr:col>
                    <xdr:colOff>38100</xdr:colOff>
                    <xdr:row>0</xdr:row>
                    <xdr:rowOff>0</xdr:rowOff>
                  </to>
                </anchor>
              </controlPr>
            </control>
          </mc:Choice>
        </mc:AlternateContent>
        <mc:AlternateContent xmlns:mc="http://schemas.openxmlformats.org/markup-compatibility/2006">
          <mc:Choice Requires="x14">
            <control shapeId="52227" r:id="rId6" name="Button 3">
              <controlPr defaultSize="0" print="0" autoFill="0" autoPict="0">
                <anchor moveWithCells="1" sizeWithCells="1">
                  <from>
                    <xdr:col>0</xdr:col>
                    <xdr:colOff>28575</xdr:colOff>
                    <xdr:row>0</xdr:row>
                    <xdr:rowOff>0</xdr:rowOff>
                  </from>
                  <to>
                    <xdr:col>0</xdr:col>
                    <xdr:colOff>38100</xdr:colOff>
                    <xdr:row>0</xdr:row>
                    <xdr:rowOff>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B44E5-22AA-4541-906C-6513F45A93AE}">
  <sheetPr>
    <pageSetUpPr fitToPage="1"/>
  </sheetPr>
  <dimension ref="A1:O250"/>
  <sheetViews>
    <sheetView zoomScaleNormal="100" workbookViewId="0">
      <selection activeCell="B20" sqref="B20"/>
    </sheetView>
  </sheetViews>
  <sheetFormatPr defaultColWidth="8.5703125" defaultRowHeight="12.75"/>
  <cols>
    <col min="1" max="1" width="7.42578125" style="457" customWidth="1"/>
    <col min="2" max="2" width="43.140625" style="457" customWidth="1"/>
    <col min="3" max="4" width="13.42578125" style="458" customWidth="1"/>
    <col min="5" max="5" width="13.42578125" style="457" customWidth="1"/>
    <col min="6" max="6" width="15.28515625" style="458" bestFit="1" customWidth="1"/>
    <col min="7" max="7" width="15.28515625" style="457" bestFit="1" customWidth="1"/>
    <col min="8" max="8" width="16.85546875" style="457" customWidth="1"/>
    <col min="9" max="10" width="13.42578125" style="457" customWidth="1"/>
    <col min="11" max="11" width="9.85546875" style="457" customWidth="1"/>
    <col min="12" max="12" width="10.42578125" style="457" customWidth="1"/>
    <col min="13" max="13" width="11.42578125" style="457" customWidth="1"/>
    <col min="14" max="254" width="8.5703125" style="457"/>
    <col min="255" max="255" width="8.5703125" style="457" customWidth="1"/>
    <col min="256" max="256" width="43.140625" style="457" customWidth="1"/>
    <col min="257" max="263" width="13.42578125" style="457" customWidth="1"/>
    <col min="264" max="264" width="16.85546875" style="457" customWidth="1"/>
    <col min="265" max="266" width="13.42578125" style="457" customWidth="1"/>
    <col min="267" max="267" width="9.85546875" style="457" customWidth="1"/>
    <col min="268" max="268" width="10.42578125" style="457" customWidth="1"/>
    <col min="269" max="269" width="11.42578125" style="457" customWidth="1"/>
    <col min="270" max="510" width="8.5703125" style="457"/>
    <col min="511" max="511" width="8.5703125" style="457" customWidth="1"/>
    <col min="512" max="512" width="43.140625" style="457" customWidth="1"/>
    <col min="513" max="519" width="13.42578125" style="457" customWidth="1"/>
    <col min="520" max="520" width="16.85546875" style="457" customWidth="1"/>
    <col min="521" max="522" width="13.42578125" style="457" customWidth="1"/>
    <col min="523" max="523" width="9.85546875" style="457" customWidth="1"/>
    <col min="524" max="524" width="10.42578125" style="457" customWidth="1"/>
    <col min="525" max="525" width="11.42578125" style="457" customWidth="1"/>
    <col min="526" max="766" width="8.5703125" style="457"/>
    <col min="767" max="767" width="8.5703125" style="457" customWidth="1"/>
    <col min="768" max="768" width="43.140625" style="457" customWidth="1"/>
    <col min="769" max="775" width="13.42578125" style="457" customWidth="1"/>
    <col min="776" max="776" width="16.85546875" style="457" customWidth="1"/>
    <col min="777" max="778" width="13.42578125" style="457" customWidth="1"/>
    <col min="779" max="779" width="9.85546875" style="457" customWidth="1"/>
    <col min="780" max="780" width="10.42578125" style="457" customWidth="1"/>
    <col min="781" max="781" width="11.42578125" style="457" customWidth="1"/>
    <col min="782" max="1022" width="8.5703125" style="457"/>
    <col min="1023" max="1023" width="8.5703125" style="457" customWidth="1"/>
    <col min="1024" max="1024" width="43.140625" style="457" customWidth="1"/>
    <col min="1025" max="1031" width="13.42578125" style="457" customWidth="1"/>
    <col min="1032" max="1032" width="16.85546875" style="457" customWidth="1"/>
    <col min="1033" max="1034" width="13.42578125" style="457" customWidth="1"/>
    <col min="1035" max="1035" width="9.85546875" style="457" customWidth="1"/>
    <col min="1036" max="1036" width="10.42578125" style="457" customWidth="1"/>
    <col min="1037" max="1037" width="11.42578125" style="457" customWidth="1"/>
    <col min="1038" max="1278" width="8.5703125" style="457"/>
    <col min="1279" max="1279" width="8.5703125" style="457" customWidth="1"/>
    <col min="1280" max="1280" width="43.140625" style="457" customWidth="1"/>
    <col min="1281" max="1287" width="13.42578125" style="457" customWidth="1"/>
    <col min="1288" max="1288" width="16.85546875" style="457" customWidth="1"/>
    <col min="1289" max="1290" width="13.42578125" style="457" customWidth="1"/>
    <col min="1291" max="1291" width="9.85546875" style="457" customWidth="1"/>
    <col min="1292" max="1292" width="10.42578125" style="457" customWidth="1"/>
    <col min="1293" max="1293" width="11.42578125" style="457" customWidth="1"/>
    <col min="1294" max="1534" width="8.5703125" style="457"/>
    <col min="1535" max="1535" width="8.5703125" style="457" customWidth="1"/>
    <col min="1536" max="1536" width="43.140625" style="457" customWidth="1"/>
    <col min="1537" max="1543" width="13.42578125" style="457" customWidth="1"/>
    <col min="1544" max="1544" width="16.85546875" style="457" customWidth="1"/>
    <col min="1545" max="1546" width="13.42578125" style="457" customWidth="1"/>
    <col min="1547" max="1547" width="9.85546875" style="457" customWidth="1"/>
    <col min="1548" max="1548" width="10.42578125" style="457" customWidth="1"/>
    <col min="1549" max="1549" width="11.42578125" style="457" customWidth="1"/>
    <col min="1550" max="1790" width="8.5703125" style="457"/>
    <col min="1791" max="1791" width="8.5703125" style="457" customWidth="1"/>
    <col min="1792" max="1792" width="43.140625" style="457" customWidth="1"/>
    <col min="1793" max="1799" width="13.42578125" style="457" customWidth="1"/>
    <col min="1800" max="1800" width="16.85546875" style="457" customWidth="1"/>
    <col min="1801" max="1802" width="13.42578125" style="457" customWidth="1"/>
    <col min="1803" max="1803" width="9.85546875" style="457" customWidth="1"/>
    <col min="1804" max="1804" width="10.42578125" style="457" customWidth="1"/>
    <col min="1805" max="1805" width="11.42578125" style="457" customWidth="1"/>
    <col min="1806" max="2046" width="8.5703125" style="457"/>
    <col min="2047" max="2047" width="8.5703125" style="457" customWidth="1"/>
    <col min="2048" max="2048" width="43.140625" style="457" customWidth="1"/>
    <col min="2049" max="2055" width="13.42578125" style="457" customWidth="1"/>
    <col min="2056" max="2056" width="16.85546875" style="457" customWidth="1"/>
    <col min="2057" max="2058" width="13.42578125" style="457" customWidth="1"/>
    <col min="2059" max="2059" width="9.85546875" style="457" customWidth="1"/>
    <col min="2060" max="2060" width="10.42578125" style="457" customWidth="1"/>
    <col min="2061" max="2061" width="11.42578125" style="457" customWidth="1"/>
    <col min="2062" max="2302" width="8.5703125" style="457"/>
    <col min="2303" max="2303" width="8.5703125" style="457" customWidth="1"/>
    <col min="2304" max="2304" width="43.140625" style="457" customWidth="1"/>
    <col min="2305" max="2311" width="13.42578125" style="457" customWidth="1"/>
    <col min="2312" max="2312" width="16.85546875" style="457" customWidth="1"/>
    <col min="2313" max="2314" width="13.42578125" style="457" customWidth="1"/>
    <col min="2315" max="2315" width="9.85546875" style="457" customWidth="1"/>
    <col min="2316" max="2316" width="10.42578125" style="457" customWidth="1"/>
    <col min="2317" max="2317" width="11.42578125" style="457" customWidth="1"/>
    <col min="2318" max="2558" width="8.5703125" style="457"/>
    <col min="2559" max="2559" width="8.5703125" style="457" customWidth="1"/>
    <col min="2560" max="2560" width="43.140625" style="457" customWidth="1"/>
    <col min="2561" max="2567" width="13.42578125" style="457" customWidth="1"/>
    <col min="2568" max="2568" width="16.85546875" style="457" customWidth="1"/>
    <col min="2569" max="2570" width="13.42578125" style="457" customWidth="1"/>
    <col min="2571" max="2571" width="9.85546875" style="457" customWidth="1"/>
    <col min="2572" max="2572" width="10.42578125" style="457" customWidth="1"/>
    <col min="2573" max="2573" width="11.42578125" style="457" customWidth="1"/>
    <col min="2574" max="2814" width="8.5703125" style="457"/>
    <col min="2815" max="2815" width="8.5703125" style="457" customWidth="1"/>
    <col min="2816" max="2816" width="43.140625" style="457" customWidth="1"/>
    <col min="2817" max="2823" width="13.42578125" style="457" customWidth="1"/>
    <col min="2824" max="2824" width="16.85546875" style="457" customWidth="1"/>
    <col min="2825" max="2826" width="13.42578125" style="457" customWidth="1"/>
    <col min="2827" max="2827" width="9.85546875" style="457" customWidth="1"/>
    <col min="2828" max="2828" width="10.42578125" style="457" customWidth="1"/>
    <col min="2829" max="2829" width="11.42578125" style="457" customWidth="1"/>
    <col min="2830" max="3070" width="8.5703125" style="457"/>
    <col min="3071" max="3071" width="8.5703125" style="457" customWidth="1"/>
    <col min="3072" max="3072" width="43.140625" style="457" customWidth="1"/>
    <col min="3073" max="3079" width="13.42578125" style="457" customWidth="1"/>
    <col min="3080" max="3080" width="16.85546875" style="457" customWidth="1"/>
    <col min="3081" max="3082" width="13.42578125" style="457" customWidth="1"/>
    <col min="3083" max="3083" width="9.85546875" style="457" customWidth="1"/>
    <col min="3084" max="3084" width="10.42578125" style="457" customWidth="1"/>
    <col min="3085" max="3085" width="11.42578125" style="457" customWidth="1"/>
    <col min="3086" max="3326" width="8.5703125" style="457"/>
    <col min="3327" max="3327" width="8.5703125" style="457" customWidth="1"/>
    <col min="3328" max="3328" width="43.140625" style="457" customWidth="1"/>
    <col min="3329" max="3335" width="13.42578125" style="457" customWidth="1"/>
    <col min="3336" max="3336" width="16.85546875" style="457" customWidth="1"/>
    <col min="3337" max="3338" width="13.42578125" style="457" customWidth="1"/>
    <col min="3339" max="3339" width="9.85546875" style="457" customWidth="1"/>
    <col min="3340" max="3340" width="10.42578125" style="457" customWidth="1"/>
    <col min="3341" max="3341" width="11.42578125" style="457" customWidth="1"/>
    <col min="3342" max="3582" width="8.5703125" style="457"/>
    <col min="3583" max="3583" width="8.5703125" style="457" customWidth="1"/>
    <col min="3584" max="3584" width="43.140625" style="457" customWidth="1"/>
    <col min="3585" max="3591" width="13.42578125" style="457" customWidth="1"/>
    <col min="3592" max="3592" width="16.85546875" style="457" customWidth="1"/>
    <col min="3593" max="3594" width="13.42578125" style="457" customWidth="1"/>
    <col min="3595" max="3595" width="9.85546875" style="457" customWidth="1"/>
    <col min="3596" max="3596" width="10.42578125" style="457" customWidth="1"/>
    <col min="3597" max="3597" width="11.42578125" style="457" customWidth="1"/>
    <col min="3598" max="3838" width="8.5703125" style="457"/>
    <col min="3839" max="3839" width="8.5703125" style="457" customWidth="1"/>
    <col min="3840" max="3840" width="43.140625" style="457" customWidth="1"/>
    <col min="3841" max="3847" width="13.42578125" style="457" customWidth="1"/>
    <col min="3848" max="3848" width="16.85546875" style="457" customWidth="1"/>
    <col min="3849" max="3850" width="13.42578125" style="457" customWidth="1"/>
    <col min="3851" max="3851" width="9.85546875" style="457" customWidth="1"/>
    <col min="3852" max="3852" width="10.42578125" style="457" customWidth="1"/>
    <col min="3853" max="3853" width="11.42578125" style="457" customWidth="1"/>
    <col min="3854" max="4094" width="8.5703125" style="457"/>
    <col min="4095" max="4095" width="8.5703125" style="457" customWidth="1"/>
    <col min="4096" max="4096" width="43.140625" style="457" customWidth="1"/>
    <col min="4097" max="4103" width="13.42578125" style="457" customWidth="1"/>
    <col min="4104" max="4104" width="16.85546875" style="457" customWidth="1"/>
    <col min="4105" max="4106" width="13.42578125" style="457" customWidth="1"/>
    <col min="4107" max="4107" width="9.85546875" style="457" customWidth="1"/>
    <col min="4108" max="4108" width="10.42578125" style="457" customWidth="1"/>
    <col min="4109" max="4109" width="11.42578125" style="457" customWidth="1"/>
    <col min="4110" max="4350" width="8.5703125" style="457"/>
    <col min="4351" max="4351" width="8.5703125" style="457" customWidth="1"/>
    <col min="4352" max="4352" width="43.140625" style="457" customWidth="1"/>
    <col min="4353" max="4359" width="13.42578125" style="457" customWidth="1"/>
    <col min="4360" max="4360" width="16.85546875" style="457" customWidth="1"/>
    <col min="4361" max="4362" width="13.42578125" style="457" customWidth="1"/>
    <col min="4363" max="4363" width="9.85546875" style="457" customWidth="1"/>
    <col min="4364" max="4364" width="10.42578125" style="457" customWidth="1"/>
    <col min="4365" max="4365" width="11.42578125" style="457" customWidth="1"/>
    <col min="4366" max="4606" width="8.5703125" style="457"/>
    <col min="4607" max="4607" width="8.5703125" style="457" customWidth="1"/>
    <col min="4608" max="4608" width="43.140625" style="457" customWidth="1"/>
    <col min="4609" max="4615" width="13.42578125" style="457" customWidth="1"/>
    <col min="4616" max="4616" width="16.85546875" style="457" customWidth="1"/>
    <col min="4617" max="4618" width="13.42578125" style="457" customWidth="1"/>
    <col min="4619" max="4619" width="9.85546875" style="457" customWidth="1"/>
    <col min="4620" max="4620" width="10.42578125" style="457" customWidth="1"/>
    <col min="4621" max="4621" width="11.42578125" style="457" customWidth="1"/>
    <col min="4622" max="4862" width="8.5703125" style="457"/>
    <col min="4863" max="4863" width="8.5703125" style="457" customWidth="1"/>
    <col min="4864" max="4864" width="43.140625" style="457" customWidth="1"/>
    <col min="4865" max="4871" width="13.42578125" style="457" customWidth="1"/>
    <col min="4872" max="4872" width="16.85546875" style="457" customWidth="1"/>
    <col min="4873" max="4874" width="13.42578125" style="457" customWidth="1"/>
    <col min="4875" max="4875" width="9.85546875" style="457" customWidth="1"/>
    <col min="4876" max="4876" width="10.42578125" style="457" customWidth="1"/>
    <col min="4877" max="4877" width="11.42578125" style="457" customWidth="1"/>
    <col min="4878" max="5118" width="8.5703125" style="457"/>
    <col min="5119" max="5119" width="8.5703125" style="457" customWidth="1"/>
    <col min="5120" max="5120" width="43.140625" style="457" customWidth="1"/>
    <col min="5121" max="5127" width="13.42578125" style="457" customWidth="1"/>
    <col min="5128" max="5128" width="16.85546875" style="457" customWidth="1"/>
    <col min="5129" max="5130" width="13.42578125" style="457" customWidth="1"/>
    <col min="5131" max="5131" width="9.85546875" style="457" customWidth="1"/>
    <col min="5132" max="5132" width="10.42578125" style="457" customWidth="1"/>
    <col min="5133" max="5133" width="11.42578125" style="457" customWidth="1"/>
    <col min="5134" max="5374" width="8.5703125" style="457"/>
    <col min="5375" max="5375" width="8.5703125" style="457" customWidth="1"/>
    <col min="5376" max="5376" width="43.140625" style="457" customWidth="1"/>
    <col min="5377" max="5383" width="13.42578125" style="457" customWidth="1"/>
    <col min="5384" max="5384" width="16.85546875" style="457" customWidth="1"/>
    <col min="5385" max="5386" width="13.42578125" style="457" customWidth="1"/>
    <col min="5387" max="5387" width="9.85546875" style="457" customWidth="1"/>
    <col min="5388" max="5388" width="10.42578125" style="457" customWidth="1"/>
    <col min="5389" max="5389" width="11.42578125" style="457" customWidth="1"/>
    <col min="5390" max="5630" width="8.5703125" style="457"/>
    <col min="5631" max="5631" width="8.5703125" style="457" customWidth="1"/>
    <col min="5632" max="5632" width="43.140625" style="457" customWidth="1"/>
    <col min="5633" max="5639" width="13.42578125" style="457" customWidth="1"/>
    <col min="5640" max="5640" width="16.85546875" style="457" customWidth="1"/>
    <col min="5641" max="5642" width="13.42578125" style="457" customWidth="1"/>
    <col min="5643" max="5643" width="9.85546875" style="457" customWidth="1"/>
    <col min="5644" max="5644" width="10.42578125" style="457" customWidth="1"/>
    <col min="5645" max="5645" width="11.42578125" style="457" customWidth="1"/>
    <col min="5646" max="5886" width="8.5703125" style="457"/>
    <col min="5887" max="5887" width="8.5703125" style="457" customWidth="1"/>
    <col min="5888" max="5888" width="43.140625" style="457" customWidth="1"/>
    <col min="5889" max="5895" width="13.42578125" style="457" customWidth="1"/>
    <col min="5896" max="5896" width="16.85546875" style="457" customWidth="1"/>
    <col min="5897" max="5898" width="13.42578125" style="457" customWidth="1"/>
    <col min="5899" max="5899" width="9.85546875" style="457" customWidth="1"/>
    <col min="5900" max="5900" width="10.42578125" style="457" customWidth="1"/>
    <col min="5901" max="5901" width="11.42578125" style="457" customWidth="1"/>
    <col min="5902" max="6142" width="8.5703125" style="457"/>
    <col min="6143" max="6143" width="8.5703125" style="457" customWidth="1"/>
    <col min="6144" max="6144" width="43.140625" style="457" customWidth="1"/>
    <col min="6145" max="6151" width="13.42578125" style="457" customWidth="1"/>
    <col min="6152" max="6152" width="16.85546875" style="457" customWidth="1"/>
    <col min="6153" max="6154" width="13.42578125" style="457" customWidth="1"/>
    <col min="6155" max="6155" width="9.85546875" style="457" customWidth="1"/>
    <col min="6156" max="6156" width="10.42578125" style="457" customWidth="1"/>
    <col min="6157" max="6157" width="11.42578125" style="457" customWidth="1"/>
    <col min="6158" max="6398" width="8.5703125" style="457"/>
    <col min="6399" max="6399" width="8.5703125" style="457" customWidth="1"/>
    <col min="6400" max="6400" width="43.140625" style="457" customWidth="1"/>
    <col min="6401" max="6407" width="13.42578125" style="457" customWidth="1"/>
    <col min="6408" max="6408" width="16.85546875" style="457" customWidth="1"/>
    <col min="6409" max="6410" width="13.42578125" style="457" customWidth="1"/>
    <col min="6411" max="6411" width="9.85546875" style="457" customWidth="1"/>
    <col min="6412" max="6412" width="10.42578125" style="457" customWidth="1"/>
    <col min="6413" max="6413" width="11.42578125" style="457" customWidth="1"/>
    <col min="6414" max="6654" width="8.5703125" style="457"/>
    <col min="6655" max="6655" width="8.5703125" style="457" customWidth="1"/>
    <col min="6656" max="6656" width="43.140625" style="457" customWidth="1"/>
    <col min="6657" max="6663" width="13.42578125" style="457" customWidth="1"/>
    <col min="6664" max="6664" width="16.85546875" style="457" customWidth="1"/>
    <col min="6665" max="6666" width="13.42578125" style="457" customWidth="1"/>
    <col min="6667" max="6667" width="9.85546875" style="457" customWidth="1"/>
    <col min="6668" max="6668" width="10.42578125" style="457" customWidth="1"/>
    <col min="6669" max="6669" width="11.42578125" style="457" customWidth="1"/>
    <col min="6670" max="6910" width="8.5703125" style="457"/>
    <col min="6911" max="6911" width="8.5703125" style="457" customWidth="1"/>
    <col min="6912" max="6912" width="43.140625" style="457" customWidth="1"/>
    <col min="6913" max="6919" width="13.42578125" style="457" customWidth="1"/>
    <col min="6920" max="6920" width="16.85546875" style="457" customWidth="1"/>
    <col min="6921" max="6922" width="13.42578125" style="457" customWidth="1"/>
    <col min="6923" max="6923" width="9.85546875" style="457" customWidth="1"/>
    <col min="6924" max="6924" width="10.42578125" style="457" customWidth="1"/>
    <col min="6925" max="6925" width="11.42578125" style="457" customWidth="1"/>
    <col min="6926" max="7166" width="8.5703125" style="457"/>
    <col min="7167" max="7167" width="8.5703125" style="457" customWidth="1"/>
    <col min="7168" max="7168" width="43.140625" style="457" customWidth="1"/>
    <col min="7169" max="7175" width="13.42578125" style="457" customWidth="1"/>
    <col min="7176" max="7176" width="16.85546875" style="457" customWidth="1"/>
    <col min="7177" max="7178" width="13.42578125" style="457" customWidth="1"/>
    <col min="7179" max="7179" width="9.85546875" style="457" customWidth="1"/>
    <col min="7180" max="7180" width="10.42578125" style="457" customWidth="1"/>
    <col min="7181" max="7181" width="11.42578125" style="457" customWidth="1"/>
    <col min="7182" max="7422" width="8.5703125" style="457"/>
    <col min="7423" max="7423" width="8.5703125" style="457" customWidth="1"/>
    <col min="7424" max="7424" width="43.140625" style="457" customWidth="1"/>
    <col min="7425" max="7431" width="13.42578125" style="457" customWidth="1"/>
    <col min="7432" max="7432" width="16.85546875" style="457" customWidth="1"/>
    <col min="7433" max="7434" width="13.42578125" style="457" customWidth="1"/>
    <col min="7435" max="7435" width="9.85546875" style="457" customWidth="1"/>
    <col min="7436" max="7436" width="10.42578125" style="457" customWidth="1"/>
    <col min="7437" max="7437" width="11.42578125" style="457" customWidth="1"/>
    <col min="7438" max="7678" width="8.5703125" style="457"/>
    <col min="7679" max="7679" width="8.5703125" style="457" customWidth="1"/>
    <col min="7680" max="7680" width="43.140625" style="457" customWidth="1"/>
    <col min="7681" max="7687" width="13.42578125" style="457" customWidth="1"/>
    <col min="7688" max="7688" width="16.85546875" style="457" customWidth="1"/>
    <col min="7689" max="7690" width="13.42578125" style="457" customWidth="1"/>
    <col min="7691" max="7691" width="9.85546875" style="457" customWidth="1"/>
    <col min="7692" max="7692" width="10.42578125" style="457" customWidth="1"/>
    <col min="7693" max="7693" width="11.42578125" style="457" customWidth="1"/>
    <col min="7694" max="7934" width="8.5703125" style="457"/>
    <col min="7935" max="7935" width="8.5703125" style="457" customWidth="1"/>
    <col min="7936" max="7936" width="43.140625" style="457" customWidth="1"/>
    <col min="7937" max="7943" width="13.42578125" style="457" customWidth="1"/>
    <col min="7944" max="7944" width="16.85546875" style="457" customWidth="1"/>
    <col min="7945" max="7946" width="13.42578125" style="457" customWidth="1"/>
    <col min="7947" max="7947" width="9.85546875" style="457" customWidth="1"/>
    <col min="7948" max="7948" width="10.42578125" style="457" customWidth="1"/>
    <col min="7949" max="7949" width="11.42578125" style="457" customWidth="1"/>
    <col min="7950" max="8190" width="8.5703125" style="457"/>
    <col min="8191" max="8191" width="8.5703125" style="457" customWidth="1"/>
    <col min="8192" max="8192" width="43.140625" style="457" customWidth="1"/>
    <col min="8193" max="8199" width="13.42578125" style="457" customWidth="1"/>
    <col min="8200" max="8200" width="16.85546875" style="457" customWidth="1"/>
    <col min="8201" max="8202" width="13.42578125" style="457" customWidth="1"/>
    <col min="8203" max="8203" width="9.85546875" style="457" customWidth="1"/>
    <col min="8204" max="8204" width="10.42578125" style="457" customWidth="1"/>
    <col min="8205" max="8205" width="11.42578125" style="457" customWidth="1"/>
    <col min="8206" max="8446" width="8.5703125" style="457"/>
    <col min="8447" max="8447" width="8.5703125" style="457" customWidth="1"/>
    <col min="8448" max="8448" width="43.140625" style="457" customWidth="1"/>
    <col min="8449" max="8455" width="13.42578125" style="457" customWidth="1"/>
    <col min="8456" max="8456" width="16.85546875" style="457" customWidth="1"/>
    <col min="8457" max="8458" width="13.42578125" style="457" customWidth="1"/>
    <col min="8459" max="8459" width="9.85546875" style="457" customWidth="1"/>
    <col min="8460" max="8460" width="10.42578125" style="457" customWidth="1"/>
    <col min="8461" max="8461" width="11.42578125" style="457" customWidth="1"/>
    <col min="8462" max="8702" width="8.5703125" style="457"/>
    <col min="8703" max="8703" width="8.5703125" style="457" customWidth="1"/>
    <col min="8704" max="8704" width="43.140625" style="457" customWidth="1"/>
    <col min="8705" max="8711" width="13.42578125" style="457" customWidth="1"/>
    <col min="8712" max="8712" width="16.85546875" style="457" customWidth="1"/>
    <col min="8713" max="8714" width="13.42578125" style="457" customWidth="1"/>
    <col min="8715" max="8715" width="9.85546875" style="457" customWidth="1"/>
    <col min="8716" max="8716" width="10.42578125" style="457" customWidth="1"/>
    <col min="8717" max="8717" width="11.42578125" style="457" customWidth="1"/>
    <col min="8718" max="8958" width="8.5703125" style="457"/>
    <col min="8959" max="8959" width="8.5703125" style="457" customWidth="1"/>
    <col min="8960" max="8960" width="43.140625" style="457" customWidth="1"/>
    <col min="8961" max="8967" width="13.42578125" style="457" customWidth="1"/>
    <col min="8968" max="8968" width="16.85546875" style="457" customWidth="1"/>
    <col min="8969" max="8970" width="13.42578125" style="457" customWidth="1"/>
    <col min="8971" max="8971" width="9.85546875" style="457" customWidth="1"/>
    <col min="8972" max="8972" width="10.42578125" style="457" customWidth="1"/>
    <col min="8973" max="8973" width="11.42578125" style="457" customWidth="1"/>
    <col min="8974" max="9214" width="8.5703125" style="457"/>
    <col min="9215" max="9215" width="8.5703125" style="457" customWidth="1"/>
    <col min="9216" max="9216" width="43.140625" style="457" customWidth="1"/>
    <col min="9217" max="9223" width="13.42578125" style="457" customWidth="1"/>
    <col min="9224" max="9224" width="16.85546875" style="457" customWidth="1"/>
    <col min="9225" max="9226" width="13.42578125" style="457" customWidth="1"/>
    <col min="9227" max="9227" width="9.85546875" style="457" customWidth="1"/>
    <col min="9228" max="9228" width="10.42578125" style="457" customWidth="1"/>
    <col min="9229" max="9229" width="11.42578125" style="457" customWidth="1"/>
    <col min="9230" max="9470" width="8.5703125" style="457"/>
    <col min="9471" max="9471" width="8.5703125" style="457" customWidth="1"/>
    <col min="9472" max="9472" width="43.140625" style="457" customWidth="1"/>
    <col min="9473" max="9479" width="13.42578125" style="457" customWidth="1"/>
    <col min="9480" max="9480" width="16.85546875" style="457" customWidth="1"/>
    <col min="9481" max="9482" width="13.42578125" style="457" customWidth="1"/>
    <col min="9483" max="9483" width="9.85546875" style="457" customWidth="1"/>
    <col min="9484" max="9484" width="10.42578125" style="457" customWidth="1"/>
    <col min="9485" max="9485" width="11.42578125" style="457" customWidth="1"/>
    <col min="9486" max="9726" width="8.5703125" style="457"/>
    <col min="9727" max="9727" width="8.5703125" style="457" customWidth="1"/>
    <col min="9728" max="9728" width="43.140625" style="457" customWidth="1"/>
    <col min="9729" max="9735" width="13.42578125" style="457" customWidth="1"/>
    <col min="9736" max="9736" width="16.85546875" style="457" customWidth="1"/>
    <col min="9737" max="9738" width="13.42578125" style="457" customWidth="1"/>
    <col min="9739" max="9739" width="9.85546875" style="457" customWidth="1"/>
    <col min="9740" max="9740" width="10.42578125" style="457" customWidth="1"/>
    <col min="9741" max="9741" width="11.42578125" style="457" customWidth="1"/>
    <col min="9742" max="9982" width="8.5703125" style="457"/>
    <col min="9983" max="9983" width="8.5703125" style="457" customWidth="1"/>
    <col min="9984" max="9984" width="43.140625" style="457" customWidth="1"/>
    <col min="9985" max="9991" width="13.42578125" style="457" customWidth="1"/>
    <col min="9992" max="9992" width="16.85546875" style="457" customWidth="1"/>
    <col min="9993" max="9994" width="13.42578125" style="457" customWidth="1"/>
    <col min="9995" max="9995" width="9.85546875" style="457" customWidth="1"/>
    <col min="9996" max="9996" width="10.42578125" style="457" customWidth="1"/>
    <col min="9997" max="9997" width="11.42578125" style="457" customWidth="1"/>
    <col min="9998" max="10238" width="8.5703125" style="457"/>
    <col min="10239" max="10239" width="8.5703125" style="457" customWidth="1"/>
    <col min="10240" max="10240" width="43.140625" style="457" customWidth="1"/>
    <col min="10241" max="10247" width="13.42578125" style="457" customWidth="1"/>
    <col min="10248" max="10248" width="16.85546875" style="457" customWidth="1"/>
    <col min="10249" max="10250" width="13.42578125" style="457" customWidth="1"/>
    <col min="10251" max="10251" width="9.85546875" style="457" customWidth="1"/>
    <col min="10252" max="10252" width="10.42578125" style="457" customWidth="1"/>
    <col min="10253" max="10253" width="11.42578125" style="457" customWidth="1"/>
    <col min="10254" max="10494" width="8.5703125" style="457"/>
    <col min="10495" max="10495" width="8.5703125" style="457" customWidth="1"/>
    <col min="10496" max="10496" width="43.140625" style="457" customWidth="1"/>
    <col min="10497" max="10503" width="13.42578125" style="457" customWidth="1"/>
    <col min="10504" max="10504" width="16.85546875" style="457" customWidth="1"/>
    <col min="10505" max="10506" width="13.42578125" style="457" customWidth="1"/>
    <col min="10507" max="10507" width="9.85546875" style="457" customWidth="1"/>
    <col min="10508" max="10508" width="10.42578125" style="457" customWidth="1"/>
    <col min="10509" max="10509" width="11.42578125" style="457" customWidth="1"/>
    <col min="10510" max="10750" width="8.5703125" style="457"/>
    <col min="10751" max="10751" width="8.5703125" style="457" customWidth="1"/>
    <col min="10752" max="10752" width="43.140625" style="457" customWidth="1"/>
    <col min="10753" max="10759" width="13.42578125" style="457" customWidth="1"/>
    <col min="10760" max="10760" width="16.85546875" style="457" customWidth="1"/>
    <col min="10761" max="10762" width="13.42578125" style="457" customWidth="1"/>
    <col min="10763" max="10763" width="9.85546875" style="457" customWidth="1"/>
    <col min="10764" max="10764" width="10.42578125" style="457" customWidth="1"/>
    <col min="10765" max="10765" width="11.42578125" style="457" customWidth="1"/>
    <col min="10766" max="11006" width="8.5703125" style="457"/>
    <col min="11007" max="11007" width="8.5703125" style="457" customWidth="1"/>
    <col min="11008" max="11008" width="43.140625" style="457" customWidth="1"/>
    <col min="11009" max="11015" width="13.42578125" style="457" customWidth="1"/>
    <col min="11016" max="11016" width="16.85546875" style="457" customWidth="1"/>
    <col min="11017" max="11018" width="13.42578125" style="457" customWidth="1"/>
    <col min="11019" max="11019" width="9.85546875" style="457" customWidth="1"/>
    <col min="11020" max="11020" width="10.42578125" style="457" customWidth="1"/>
    <col min="11021" max="11021" width="11.42578125" style="457" customWidth="1"/>
    <col min="11022" max="11262" width="8.5703125" style="457"/>
    <col min="11263" max="11263" width="8.5703125" style="457" customWidth="1"/>
    <col min="11264" max="11264" width="43.140625" style="457" customWidth="1"/>
    <col min="11265" max="11271" width="13.42578125" style="457" customWidth="1"/>
    <col min="11272" max="11272" width="16.85546875" style="457" customWidth="1"/>
    <col min="11273" max="11274" width="13.42578125" style="457" customWidth="1"/>
    <col min="11275" max="11275" width="9.85546875" style="457" customWidth="1"/>
    <col min="11276" max="11276" width="10.42578125" style="457" customWidth="1"/>
    <col min="11277" max="11277" width="11.42578125" style="457" customWidth="1"/>
    <col min="11278" max="11518" width="8.5703125" style="457"/>
    <col min="11519" max="11519" width="8.5703125" style="457" customWidth="1"/>
    <col min="11520" max="11520" width="43.140625" style="457" customWidth="1"/>
    <col min="11521" max="11527" width="13.42578125" style="457" customWidth="1"/>
    <col min="11528" max="11528" width="16.85546875" style="457" customWidth="1"/>
    <col min="11529" max="11530" width="13.42578125" style="457" customWidth="1"/>
    <col min="11531" max="11531" width="9.85546875" style="457" customWidth="1"/>
    <col min="11532" max="11532" width="10.42578125" style="457" customWidth="1"/>
    <col min="11533" max="11533" width="11.42578125" style="457" customWidth="1"/>
    <col min="11534" max="11774" width="8.5703125" style="457"/>
    <col min="11775" max="11775" width="8.5703125" style="457" customWidth="1"/>
    <col min="11776" max="11776" width="43.140625" style="457" customWidth="1"/>
    <col min="11777" max="11783" width="13.42578125" style="457" customWidth="1"/>
    <col min="11784" max="11784" width="16.85546875" style="457" customWidth="1"/>
    <col min="11785" max="11786" width="13.42578125" style="457" customWidth="1"/>
    <col min="11787" max="11787" width="9.85546875" style="457" customWidth="1"/>
    <col min="11788" max="11788" width="10.42578125" style="457" customWidth="1"/>
    <col min="11789" max="11789" width="11.42578125" style="457" customWidth="1"/>
    <col min="11790" max="12030" width="8.5703125" style="457"/>
    <col min="12031" max="12031" width="8.5703125" style="457" customWidth="1"/>
    <col min="12032" max="12032" width="43.140625" style="457" customWidth="1"/>
    <col min="12033" max="12039" width="13.42578125" style="457" customWidth="1"/>
    <col min="12040" max="12040" width="16.85546875" style="457" customWidth="1"/>
    <col min="12041" max="12042" width="13.42578125" style="457" customWidth="1"/>
    <col min="12043" max="12043" width="9.85546875" style="457" customWidth="1"/>
    <col min="12044" max="12044" width="10.42578125" style="457" customWidth="1"/>
    <col min="12045" max="12045" width="11.42578125" style="457" customWidth="1"/>
    <col min="12046" max="12286" width="8.5703125" style="457"/>
    <col min="12287" max="12287" width="8.5703125" style="457" customWidth="1"/>
    <col min="12288" max="12288" width="43.140625" style="457" customWidth="1"/>
    <col min="12289" max="12295" width="13.42578125" style="457" customWidth="1"/>
    <col min="12296" max="12296" width="16.85546875" style="457" customWidth="1"/>
    <col min="12297" max="12298" width="13.42578125" style="457" customWidth="1"/>
    <col min="12299" max="12299" width="9.85546875" style="457" customWidth="1"/>
    <col min="12300" max="12300" width="10.42578125" style="457" customWidth="1"/>
    <col min="12301" max="12301" width="11.42578125" style="457" customWidth="1"/>
    <col min="12302" max="12542" width="8.5703125" style="457"/>
    <col min="12543" max="12543" width="8.5703125" style="457" customWidth="1"/>
    <col min="12544" max="12544" width="43.140625" style="457" customWidth="1"/>
    <col min="12545" max="12551" width="13.42578125" style="457" customWidth="1"/>
    <col min="12552" max="12552" width="16.85546875" style="457" customWidth="1"/>
    <col min="12553" max="12554" width="13.42578125" style="457" customWidth="1"/>
    <col min="12555" max="12555" width="9.85546875" style="457" customWidth="1"/>
    <col min="12556" max="12556" width="10.42578125" style="457" customWidth="1"/>
    <col min="12557" max="12557" width="11.42578125" style="457" customWidth="1"/>
    <col min="12558" max="12798" width="8.5703125" style="457"/>
    <col min="12799" max="12799" width="8.5703125" style="457" customWidth="1"/>
    <col min="12800" max="12800" width="43.140625" style="457" customWidth="1"/>
    <col min="12801" max="12807" width="13.42578125" style="457" customWidth="1"/>
    <col min="12808" max="12808" width="16.85546875" style="457" customWidth="1"/>
    <col min="12809" max="12810" width="13.42578125" style="457" customWidth="1"/>
    <col min="12811" max="12811" width="9.85546875" style="457" customWidth="1"/>
    <col min="12812" max="12812" width="10.42578125" style="457" customWidth="1"/>
    <col min="12813" max="12813" width="11.42578125" style="457" customWidth="1"/>
    <col min="12814" max="13054" width="8.5703125" style="457"/>
    <col min="13055" max="13055" width="8.5703125" style="457" customWidth="1"/>
    <col min="13056" max="13056" width="43.140625" style="457" customWidth="1"/>
    <col min="13057" max="13063" width="13.42578125" style="457" customWidth="1"/>
    <col min="13064" max="13064" width="16.85546875" style="457" customWidth="1"/>
    <col min="13065" max="13066" width="13.42578125" style="457" customWidth="1"/>
    <col min="13067" max="13067" width="9.85546875" style="457" customWidth="1"/>
    <col min="13068" max="13068" width="10.42578125" style="457" customWidth="1"/>
    <col min="13069" max="13069" width="11.42578125" style="457" customWidth="1"/>
    <col min="13070" max="13310" width="8.5703125" style="457"/>
    <col min="13311" max="13311" width="8.5703125" style="457" customWidth="1"/>
    <col min="13312" max="13312" width="43.140625" style="457" customWidth="1"/>
    <col min="13313" max="13319" width="13.42578125" style="457" customWidth="1"/>
    <col min="13320" max="13320" width="16.85546875" style="457" customWidth="1"/>
    <col min="13321" max="13322" width="13.42578125" style="457" customWidth="1"/>
    <col min="13323" max="13323" width="9.85546875" style="457" customWidth="1"/>
    <col min="13324" max="13324" width="10.42578125" style="457" customWidth="1"/>
    <col min="13325" max="13325" width="11.42578125" style="457" customWidth="1"/>
    <col min="13326" max="13566" width="8.5703125" style="457"/>
    <col min="13567" max="13567" width="8.5703125" style="457" customWidth="1"/>
    <col min="13568" max="13568" width="43.140625" style="457" customWidth="1"/>
    <col min="13569" max="13575" width="13.42578125" style="457" customWidth="1"/>
    <col min="13576" max="13576" width="16.85546875" style="457" customWidth="1"/>
    <col min="13577" max="13578" width="13.42578125" style="457" customWidth="1"/>
    <col min="13579" max="13579" width="9.85546875" style="457" customWidth="1"/>
    <col min="13580" max="13580" width="10.42578125" style="457" customWidth="1"/>
    <col min="13581" max="13581" width="11.42578125" style="457" customWidth="1"/>
    <col min="13582" max="13822" width="8.5703125" style="457"/>
    <col min="13823" max="13823" width="8.5703125" style="457" customWidth="1"/>
    <col min="13824" max="13824" width="43.140625" style="457" customWidth="1"/>
    <col min="13825" max="13831" width="13.42578125" style="457" customWidth="1"/>
    <col min="13832" max="13832" width="16.85546875" style="457" customWidth="1"/>
    <col min="13833" max="13834" width="13.42578125" style="457" customWidth="1"/>
    <col min="13835" max="13835" width="9.85546875" style="457" customWidth="1"/>
    <col min="13836" max="13836" width="10.42578125" style="457" customWidth="1"/>
    <col min="13837" max="13837" width="11.42578125" style="457" customWidth="1"/>
    <col min="13838" max="14078" width="8.5703125" style="457"/>
    <col min="14079" max="14079" width="8.5703125" style="457" customWidth="1"/>
    <col min="14080" max="14080" width="43.140625" style="457" customWidth="1"/>
    <col min="14081" max="14087" width="13.42578125" style="457" customWidth="1"/>
    <col min="14088" max="14088" width="16.85546875" style="457" customWidth="1"/>
    <col min="14089" max="14090" width="13.42578125" style="457" customWidth="1"/>
    <col min="14091" max="14091" width="9.85546875" style="457" customWidth="1"/>
    <col min="14092" max="14092" width="10.42578125" style="457" customWidth="1"/>
    <col min="14093" max="14093" width="11.42578125" style="457" customWidth="1"/>
    <col min="14094" max="14334" width="8.5703125" style="457"/>
    <col min="14335" max="14335" width="8.5703125" style="457" customWidth="1"/>
    <col min="14336" max="14336" width="43.140625" style="457" customWidth="1"/>
    <col min="14337" max="14343" width="13.42578125" style="457" customWidth="1"/>
    <col min="14344" max="14344" width="16.85546875" style="457" customWidth="1"/>
    <col min="14345" max="14346" width="13.42578125" style="457" customWidth="1"/>
    <col min="14347" max="14347" width="9.85546875" style="457" customWidth="1"/>
    <col min="14348" max="14348" width="10.42578125" style="457" customWidth="1"/>
    <col min="14349" max="14349" width="11.42578125" style="457" customWidth="1"/>
    <col min="14350" max="14590" width="8.5703125" style="457"/>
    <col min="14591" max="14591" width="8.5703125" style="457" customWidth="1"/>
    <col min="14592" max="14592" width="43.140625" style="457" customWidth="1"/>
    <col min="14593" max="14599" width="13.42578125" style="457" customWidth="1"/>
    <col min="14600" max="14600" width="16.85546875" style="457" customWidth="1"/>
    <col min="14601" max="14602" width="13.42578125" style="457" customWidth="1"/>
    <col min="14603" max="14603" width="9.85546875" style="457" customWidth="1"/>
    <col min="14604" max="14604" width="10.42578125" style="457" customWidth="1"/>
    <col min="14605" max="14605" width="11.42578125" style="457" customWidth="1"/>
    <col min="14606" max="14846" width="8.5703125" style="457"/>
    <col min="14847" max="14847" width="8.5703125" style="457" customWidth="1"/>
    <col min="14848" max="14848" width="43.140625" style="457" customWidth="1"/>
    <col min="14849" max="14855" width="13.42578125" style="457" customWidth="1"/>
    <col min="14856" max="14856" width="16.85546875" style="457" customWidth="1"/>
    <col min="14857" max="14858" width="13.42578125" style="457" customWidth="1"/>
    <col min="14859" max="14859" width="9.85546875" style="457" customWidth="1"/>
    <col min="14860" max="14860" width="10.42578125" style="457" customWidth="1"/>
    <col min="14861" max="14861" width="11.42578125" style="457" customWidth="1"/>
    <col min="14862" max="15102" width="8.5703125" style="457"/>
    <col min="15103" max="15103" width="8.5703125" style="457" customWidth="1"/>
    <col min="15104" max="15104" width="43.140625" style="457" customWidth="1"/>
    <col min="15105" max="15111" width="13.42578125" style="457" customWidth="1"/>
    <col min="15112" max="15112" width="16.85546875" style="457" customWidth="1"/>
    <col min="15113" max="15114" width="13.42578125" style="457" customWidth="1"/>
    <col min="15115" max="15115" width="9.85546875" style="457" customWidth="1"/>
    <col min="15116" max="15116" width="10.42578125" style="457" customWidth="1"/>
    <col min="15117" max="15117" width="11.42578125" style="457" customWidth="1"/>
    <col min="15118" max="15358" width="8.5703125" style="457"/>
    <col min="15359" max="15359" width="8.5703125" style="457" customWidth="1"/>
    <col min="15360" max="15360" width="43.140625" style="457" customWidth="1"/>
    <col min="15361" max="15367" width="13.42578125" style="457" customWidth="1"/>
    <col min="15368" max="15368" width="16.85546875" style="457" customWidth="1"/>
    <col min="15369" max="15370" width="13.42578125" style="457" customWidth="1"/>
    <col min="15371" max="15371" width="9.85546875" style="457" customWidth="1"/>
    <col min="15372" max="15372" width="10.42578125" style="457" customWidth="1"/>
    <col min="15373" max="15373" width="11.42578125" style="457" customWidth="1"/>
    <col min="15374" max="15614" width="8.5703125" style="457"/>
    <col min="15615" max="15615" width="8.5703125" style="457" customWidth="1"/>
    <col min="15616" max="15616" width="43.140625" style="457" customWidth="1"/>
    <col min="15617" max="15623" width="13.42578125" style="457" customWidth="1"/>
    <col min="15624" max="15624" width="16.85546875" style="457" customWidth="1"/>
    <col min="15625" max="15626" width="13.42578125" style="457" customWidth="1"/>
    <col min="15627" max="15627" width="9.85546875" style="457" customWidth="1"/>
    <col min="15628" max="15628" width="10.42578125" style="457" customWidth="1"/>
    <col min="15629" max="15629" width="11.42578125" style="457" customWidth="1"/>
    <col min="15630" max="15870" width="8.5703125" style="457"/>
    <col min="15871" max="15871" width="8.5703125" style="457" customWidth="1"/>
    <col min="15872" max="15872" width="43.140625" style="457" customWidth="1"/>
    <col min="15873" max="15879" width="13.42578125" style="457" customWidth="1"/>
    <col min="15880" max="15880" width="16.85546875" style="457" customWidth="1"/>
    <col min="15881" max="15882" width="13.42578125" style="457" customWidth="1"/>
    <col min="15883" max="15883" width="9.85546875" style="457" customWidth="1"/>
    <col min="15884" max="15884" width="10.42578125" style="457" customWidth="1"/>
    <col min="15885" max="15885" width="11.42578125" style="457" customWidth="1"/>
    <col min="15886" max="16126" width="8.5703125" style="457"/>
    <col min="16127" max="16127" width="8.5703125" style="457" customWidth="1"/>
    <col min="16128" max="16128" width="43.140625" style="457" customWidth="1"/>
    <col min="16129" max="16135" width="13.42578125" style="457" customWidth="1"/>
    <col min="16136" max="16136" width="16.85546875" style="457" customWidth="1"/>
    <col min="16137" max="16138" width="13.42578125" style="457" customWidth="1"/>
    <col min="16139" max="16139" width="9.85546875" style="457" customWidth="1"/>
    <col min="16140" max="16140" width="10.42578125" style="457" customWidth="1"/>
    <col min="16141" max="16141" width="11.42578125" style="457" customWidth="1"/>
    <col min="16142" max="16384" width="8.5703125" style="457"/>
  </cols>
  <sheetData>
    <row r="1" spans="1:15">
      <c r="A1" s="69" t="s">
        <v>1284</v>
      </c>
      <c r="B1" s="69"/>
      <c r="C1" s="417"/>
      <c r="E1" s="458"/>
      <c r="G1" s="458"/>
    </row>
    <row r="2" spans="1:15">
      <c r="B2" s="450"/>
      <c r="E2" s="458"/>
      <c r="G2" s="458"/>
    </row>
    <row r="3" spans="1:15">
      <c r="A3" s="49"/>
      <c r="B3" s="460" t="s">
        <v>60</v>
      </c>
      <c r="E3" s="458"/>
      <c r="G3" s="459"/>
    </row>
    <row r="4" spans="1:15">
      <c r="E4" s="458"/>
      <c r="F4" s="457"/>
    </row>
    <row r="5" spans="1:15">
      <c r="B5" s="900" t="s">
        <v>743</v>
      </c>
      <c r="C5" s="904"/>
      <c r="D5" s="904"/>
      <c r="E5" s="904"/>
      <c r="F5" s="904"/>
      <c r="G5" s="904"/>
    </row>
    <row r="6" spans="1:15">
      <c r="B6" s="461" t="s">
        <v>165</v>
      </c>
      <c r="C6" s="476" t="s">
        <v>731</v>
      </c>
      <c r="D6" s="476" t="s">
        <v>732</v>
      </c>
      <c r="E6" s="477" t="s">
        <v>166</v>
      </c>
      <c r="F6" s="476" t="s">
        <v>733</v>
      </c>
      <c r="G6" s="476" t="s">
        <v>734</v>
      </c>
    </row>
    <row r="7" spans="1:15">
      <c r="B7" s="902" t="s">
        <v>736</v>
      </c>
      <c r="C7" s="905">
        <v>17.3465264373534</v>
      </c>
      <c r="D7" s="905">
        <v>181.75699775464801</v>
      </c>
      <c r="E7" s="905">
        <v>151.18320658631001</v>
      </c>
      <c r="F7" s="905">
        <v>121.19372459906999</v>
      </c>
      <c r="G7" s="905">
        <v>47</v>
      </c>
    </row>
    <row r="8" spans="1:15">
      <c r="B8" s="465" t="s">
        <v>744</v>
      </c>
      <c r="C8" s="478">
        <v>28.033319789739799</v>
      </c>
      <c r="D8" s="478">
        <v>53.790440540935698</v>
      </c>
      <c r="E8" s="478">
        <v>31.060325505714498</v>
      </c>
      <c r="F8" s="478">
        <v>35.202537644706098</v>
      </c>
      <c r="G8" s="478">
        <v>45</v>
      </c>
    </row>
    <row r="9" spans="1:15">
      <c r="B9" s="465" t="s">
        <v>745</v>
      </c>
      <c r="C9" s="478">
        <v>9.0647134403067195E-2</v>
      </c>
      <c r="D9" s="478">
        <v>7.5314815122071996</v>
      </c>
      <c r="E9" s="478">
        <v>5.9212145341978903</v>
      </c>
      <c r="F9" s="478">
        <v>1.4013813529982699</v>
      </c>
      <c r="G9" s="478">
        <v>8</v>
      </c>
    </row>
    <row r="10" spans="1:15">
      <c r="B10" s="465" t="s">
        <v>739</v>
      </c>
      <c r="C10" s="478">
        <v>112.59419815874899</v>
      </c>
      <c r="D10" s="478">
        <v>819.97856968548501</v>
      </c>
      <c r="E10" s="478">
        <v>698.91675804218903</v>
      </c>
      <c r="F10" s="478">
        <v>546.97992574542604</v>
      </c>
      <c r="G10" s="478">
        <v>117</v>
      </c>
    </row>
    <row r="11" spans="1:15">
      <c r="B11" s="465" t="s">
        <v>741</v>
      </c>
      <c r="C11" s="478"/>
      <c r="D11" s="478"/>
      <c r="E11" s="478">
        <v>-187.44897775327601</v>
      </c>
      <c r="F11" s="478">
        <v>-153.303080805088</v>
      </c>
      <c r="G11" s="478">
        <v>-54</v>
      </c>
    </row>
    <row r="12" spans="1:15">
      <c r="B12" s="906" t="s">
        <v>288</v>
      </c>
      <c r="C12" s="907">
        <v>113.189186687008</v>
      </c>
      <c r="D12" s="907">
        <v>871.12671789843102</v>
      </c>
      <c r="E12" s="907">
        <v>699.63252691513605</v>
      </c>
      <c r="F12" s="907">
        <v>551.47448853711296</v>
      </c>
      <c r="G12" s="907">
        <v>163</v>
      </c>
    </row>
    <row r="13" spans="1:15">
      <c r="C13" s="479"/>
      <c r="D13" s="479"/>
      <c r="E13" s="458"/>
      <c r="F13" s="457"/>
    </row>
    <row r="14" spans="1:15">
      <c r="C14" s="479"/>
      <c r="D14" s="479"/>
      <c r="E14" s="458"/>
      <c r="F14" s="457"/>
    </row>
    <row r="15" spans="1:15">
      <c r="B15" s="474" t="s">
        <v>290</v>
      </c>
      <c r="D15" s="457"/>
      <c r="F15" s="457"/>
      <c r="G15" s="458"/>
      <c r="K15" s="458"/>
      <c r="L15" s="458"/>
      <c r="O15" s="458"/>
    </row>
    <row r="16" spans="1:15" ht="12.75" customHeight="1">
      <c r="B16" s="1330" t="s">
        <v>746</v>
      </c>
      <c r="C16" s="1330"/>
      <c r="D16" s="1330"/>
      <c r="E16" s="1330"/>
      <c r="F16" s="1330"/>
      <c r="G16" s="1330"/>
    </row>
    <row r="17" spans="2:7" ht="12.75" customHeight="1">
      <c r="B17" s="1330"/>
      <c r="C17" s="1330"/>
      <c r="D17" s="1330"/>
      <c r="E17" s="1330"/>
      <c r="F17" s="1330"/>
      <c r="G17" s="1330"/>
    </row>
    <row r="18" spans="2:7">
      <c r="C18" s="457"/>
      <c r="D18" s="457"/>
      <c r="F18" s="457"/>
    </row>
    <row r="19" spans="2:7">
      <c r="C19" s="457"/>
      <c r="D19" s="457"/>
      <c r="F19" s="457"/>
    </row>
    <row r="250" spans="9:10">
      <c r="I250" s="480"/>
      <c r="J250" s="481"/>
    </row>
  </sheetData>
  <mergeCells count="1">
    <mergeCell ref="B16:G17"/>
  </mergeCells>
  <pageMargins left="0.74803149606299213" right="0.35433070866141736" top="0.59055118110236227" bottom="0.59055118110236227" header="0.51181102362204722" footer="0.31496062992125984"/>
  <pageSetup paperSize="9"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Button 1">
              <controlPr defaultSize="0" print="0" autoFill="0" autoPict="0">
                <anchor moveWithCells="1" sizeWithCells="1">
                  <from>
                    <xdr:col>0</xdr:col>
                    <xdr:colOff>19050</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53250" r:id="rId5" name="Button 2">
              <controlPr defaultSize="0" print="0" autoFill="0" autoPict="0">
                <anchor moveWithCells="1" sizeWithCells="1">
                  <from>
                    <xdr:col>0</xdr:col>
                    <xdr:colOff>19050</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53251" r:id="rId6" name="Button 3">
              <controlPr defaultSize="0" print="0" autoFill="0" autoPict="0">
                <anchor moveWithCells="1" sizeWithCells="1">
                  <from>
                    <xdr:col>0</xdr:col>
                    <xdr:colOff>19050</xdr:colOff>
                    <xdr:row>0</xdr:row>
                    <xdr:rowOff>0</xdr:rowOff>
                  </from>
                  <to>
                    <xdr:col>0</xdr:col>
                    <xdr:colOff>28575</xdr:colOff>
                    <xdr:row>0</xdr:row>
                    <xdr:rowOff>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D86DD-0F4B-4354-96AA-46850229D4FD}">
  <sheetPr codeName="Sheet74"/>
  <dimension ref="A1:G19"/>
  <sheetViews>
    <sheetView zoomScaleNormal="100" workbookViewId="0">
      <selection activeCell="A2" sqref="A2"/>
    </sheetView>
  </sheetViews>
  <sheetFormatPr defaultColWidth="9.140625" defaultRowHeight="12.75"/>
  <cols>
    <col min="1" max="1" width="9.140625" style="1"/>
    <col min="2" max="2" width="15.85546875" style="1" customWidth="1"/>
    <col min="3" max="3" width="43.85546875" style="1" customWidth="1"/>
    <col min="4" max="7" width="22.140625" style="1" customWidth="1"/>
    <col min="8" max="16384" width="9.140625" style="1"/>
  </cols>
  <sheetData>
    <row r="1" spans="1:7">
      <c r="A1" s="69" t="s">
        <v>1284</v>
      </c>
    </row>
    <row r="3" spans="1:7" s="181" customFormat="1">
      <c r="B3" s="303" t="s">
        <v>747</v>
      </c>
      <c r="D3" s="304"/>
      <c r="E3" s="1"/>
    </row>
    <row r="4" spans="1:7" s="181" customFormat="1">
      <c r="B4" s="1"/>
    </row>
    <row r="5" spans="1:7" s="181" customFormat="1">
      <c r="B5" s="1"/>
      <c r="D5" s="1180"/>
      <c r="E5" s="1180"/>
      <c r="F5" s="1180"/>
      <c r="G5" s="1180"/>
    </row>
    <row r="6" spans="1:7" ht="13.5" customHeight="1">
      <c r="D6" s="1181" t="s">
        <v>160</v>
      </c>
      <c r="E6" s="1181" t="s">
        <v>161</v>
      </c>
      <c r="F6" s="1181" t="s">
        <v>162</v>
      </c>
      <c r="G6" s="1181" t="s">
        <v>163</v>
      </c>
    </row>
    <row r="7" spans="1:7" ht="62.1" customHeight="1">
      <c r="B7" s="1333" t="s">
        <v>748</v>
      </c>
      <c r="C7" s="1334"/>
      <c r="D7" s="1331" t="s">
        <v>749</v>
      </c>
      <c r="E7" s="1332"/>
      <c r="F7" s="1331" t="s">
        <v>750</v>
      </c>
      <c r="G7" s="1332"/>
    </row>
    <row r="8" spans="1:7" ht="12.75" customHeight="1">
      <c r="B8" s="268" t="s">
        <v>165</v>
      </c>
      <c r="C8" s="269"/>
      <c r="D8" s="908" t="s">
        <v>166</v>
      </c>
      <c r="E8" s="909" t="s">
        <v>168</v>
      </c>
      <c r="F8" s="908" t="s">
        <v>166</v>
      </c>
      <c r="G8" s="909" t="s">
        <v>168</v>
      </c>
    </row>
    <row r="9" spans="1:7">
      <c r="B9" s="910">
        <v>1</v>
      </c>
      <c r="C9" s="911" t="s">
        <v>751</v>
      </c>
      <c r="D9" s="912">
        <v>-3341.4181002953401</v>
      </c>
      <c r="E9" s="912">
        <v>-2891.4931461665001</v>
      </c>
      <c r="F9" s="912">
        <v>-9982.182315373464</v>
      </c>
      <c r="G9" s="912">
        <v>-6685</v>
      </c>
    </row>
    <row r="10" spans="1:7">
      <c r="B10" s="910">
        <v>2</v>
      </c>
      <c r="C10" s="913" t="s">
        <v>752</v>
      </c>
      <c r="D10" s="912">
        <v>1523.214222674</v>
      </c>
      <c r="E10" s="912">
        <v>838.896073489944</v>
      </c>
      <c r="F10" s="912">
        <v>1090.3058090978604</v>
      </c>
      <c r="G10" s="912">
        <v>1863</v>
      </c>
    </row>
    <row r="11" spans="1:7">
      <c r="B11" s="910">
        <v>3</v>
      </c>
      <c r="C11" s="911" t="s">
        <v>753</v>
      </c>
      <c r="D11" s="912">
        <v>769.43287960243902</v>
      </c>
      <c r="E11" s="912">
        <v>396.52405146291898</v>
      </c>
      <c r="F11" s="1179"/>
      <c r="G11" s="1179"/>
    </row>
    <row r="12" spans="1:7">
      <c r="B12" s="910">
        <v>4</v>
      </c>
      <c r="C12" s="911" t="s">
        <v>754</v>
      </c>
      <c r="D12" s="912">
        <v>-2257.77380431555</v>
      </c>
      <c r="E12" s="912">
        <v>-1558.9574713770101</v>
      </c>
      <c r="F12" s="1179"/>
      <c r="G12" s="1179"/>
    </row>
    <row r="13" spans="1:7">
      <c r="B13" s="910">
        <v>5</v>
      </c>
      <c r="C13" s="911" t="s">
        <v>755</v>
      </c>
      <c r="D13" s="912">
        <v>-3301.4193417261099</v>
      </c>
      <c r="E13" s="912">
        <v>-2661.6673250464701</v>
      </c>
      <c r="F13" s="1179"/>
      <c r="G13" s="1179"/>
    </row>
    <row r="14" spans="1:7">
      <c r="B14" s="914">
        <v>6</v>
      </c>
      <c r="C14" s="911" t="s">
        <v>756</v>
      </c>
      <c r="D14" s="912">
        <v>1673.8922050421399</v>
      </c>
      <c r="E14" s="912">
        <v>563.88757573045098</v>
      </c>
      <c r="F14" s="1179"/>
      <c r="G14" s="1179"/>
    </row>
    <row r="16" spans="1:7">
      <c r="B16" s="4" t="s">
        <v>290</v>
      </c>
    </row>
    <row r="17" spans="2:7" ht="12.75" customHeight="1">
      <c r="B17" s="1229" t="s">
        <v>757</v>
      </c>
      <c r="C17" s="1229"/>
      <c r="D17" s="1229"/>
      <c r="E17" s="1229"/>
      <c r="F17" s="1229"/>
      <c r="G17" s="1229"/>
    </row>
    <row r="18" spans="2:7">
      <c r="B18" s="1229"/>
      <c r="C18" s="1229"/>
      <c r="D18" s="1229"/>
      <c r="E18" s="1229"/>
      <c r="F18" s="1229"/>
      <c r="G18" s="1229"/>
    </row>
    <row r="19" spans="2:7" ht="12.75" customHeight="1">
      <c r="B19" s="1229"/>
      <c r="C19" s="1229"/>
      <c r="D19" s="1229"/>
      <c r="E19" s="1229"/>
      <c r="F19" s="1229"/>
      <c r="G19" s="1229"/>
    </row>
  </sheetData>
  <mergeCells count="4">
    <mergeCell ref="D7:E7"/>
    <mergeCell ref="F7:G7"/>
    <mergeCell ref="B17:G19"/>
    <mergeCell ref="B7:C7"/>
  </mergeCells>
  <pageMargins left="0.7" right="0.7" top="0.75" bottom="0.75" header="0.3" footer="0.3"/>
  <pageSetup paperSize="9" scale="7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8A828-27DB-4272-AA5C-8D2EBFB497C1}">
  <sheetPr codeName="Sheet76">
    <pageSetUpPr fitToPage="1"/>
  </sheetPr>
  <dimension ref="A1:E22"/>
  <sheetViews>
    <sheetView zoomScaleNormal="100" workbookViewId="0">
      <selection activeCell="A2" sqref="A2"/>
    </sheetView>
  </sheetViews>
  <sheetFormatPr defaultColWidth="11.42578125" defaultRowHeight="12.75"/>
  <cols>
    <col min="1" max="1" width="6.7109375" style="1" customWidth="1"/>
    <col min="2" max="2" width="41.7109375" style="1" customWidth="1"/>
    <col min="3" max="3" width="19.7109375" style="1" customWidth="1"/>
    <col min="4" max="4" width="3.7109375" style="71" customWidth="1"/>
    <col min="5" max="5" width="19.7109375" style="1" customWidth="1"/>
    <col min="6" max="16384" width="11.42578125" style="1"/>
  </cols>
  <sheetData>
    <row r="1" spans="1:5">
      <c r="A1" s="22" t="s">
        <v>1284</v>
      </c>
    </row>
    <row r="2" spans="1:5">
      <c r="C2" s="2"/>
      <c r="E2" s="2"/>
    </row>
    <row r="4" spans="1:5">
      <c r="A4" s="72"/>
      <c r="B4" s="72" t="s">
        <v>64</v>
      </c>
      <c r="C4" s="71"/>
      <c r="E4" s="71"/>
    </row>
    <row r="5" spans="1:5" ht="14.25" customHeight="1">
      <c r="A5" s="72"/>
      <c r="B5" s="72"/>
      <c r="C5" s="136" t="s">
        <v>160</v>
      </c>
      <c r="E5" s="136" t="s">
        <v>160</v>
      </c>
    </row>
    <row r="6" spans="1:5" s="7" customFormat="1">
      <c r="A6" s="71"/>
      <c r="B6" s="915"/>
      <c r="C6" s="916" t="s">
        <v>166</v>
      </c>
      <c r="D6" s="71"/>
      <c r="E6" s="916" t="s">
        <v>168</v>
      </c>
    </row>
    <row r="7" spans="1:5">
      <c r="A7" s="71"/>
      <c r="B7" s="114" t="s">
        <v>165</v>
      </c>
      <c r="C7" s="137" t="s">
        <v>758</v>
      </c>
      <c r="E7" s="137" t="s">
        <v>758</v>
      </c>
    </row>
    <row r="8" spans="1:5">
      <c r="A8" s="138"/>
      <c r="B8" s="138" t="s">
        <v>759</v>
      </c>
      <c r="C8" s="139"/>
      <c r="E8" s="139"/>
    </row>
    <row r="9" spans="1:5">
      <c r="A9" s="136">
        <v>1</v>
      </c>
      <c r="B9" s="138" t="s">
        <v>760</v>
      </c>
      <c r="C9" s="140">
        <v>6693.5950499999999</v>
      </c>
      <c r="E9" s="140">
        <v>8353.6301629999998</v>
      </c>
    </row>
    <row r="10" spans="1:5">
      <c r="A10" s="136">
        <v>2</v>
      </c>
      <c r="B10" s="138" t="s">
        <v>761</v>
      </c>
      <c r="C10" s="140">
        <v>557.89111249999996</v>
      </c>
      <c r="E10" s="140">
        <v>977.08937500000002</v>
      </c>
    </row>
    <row r="11" spans="1:5">
      <c r="A11" s="136">
        <v>3</v>
      </c>
      <c r="B11" s="138" t="s">
        <v>762</v>
      </c>
      <c r="C11" s="140"/>
      <c r="E11" s="140"/>
    </row>
    <row r="12" spans="1:5">
      <c r="A12" s="136">
        <v>4</v>
      </c>
      <c r="B12" s="138" t="s">
        <v>763</v>
      </c>
      <c r="C12" s="138"/>
      <c r="E12" s="138"/>
    </row>
    <row r="13" spans="1:5">
      <c r="A13" s="136"/>
      <c r="B13" s="138" t="s">
        <v>764</v>
      </c>
      <c r="C13" s="141" t="s">
        <v>534</v>
      </c>
      <c r="E13" s="141"/>
    </row>
    <row r="14" spans="1:5">
      <c r="A14" s="136">
        <v>5</v>
      </c>
      <c r="B14" s="138" t="s">
        <v>765</v>
      </c>
      <c r="C14" s="138"/>
      <c r="E14" s="138"/>
    </row>
    <row r="15" spans="1:5">
      <c r="A15" s="136">
        <v>6</v>
      </c>
      <c r="B15" s="138" t="s">
        <v>766</v>
      </c>
      <c r="C15" s="138"/>
      <c r="E15" s="138"/>
    </row>
    <row r="16" spans="1:5">
      <c r="A16" s="136">
        <v>7</v>
      </c>
      <c r="B16" s="138" t="s">
        <v>767</v>
      </c>
      <c r="C16" s="138"/>
      <c r="E16" s="138"/>
    </row>
    <row r="17" spans="1:5">
      <c r="A17" s="136">
        <v>8</v>
      </c>
      <c r="B17" s="142" t="s">
        <v>768</v>
      </c>
      <c r="C17" s="142"/>
      <c r="E17" s="142"/>
    </row>
    <row r="18" spans="1:5">
      <c r="A18" s="143">
        <v>9</v>
      </c>
      <c r="B18" s="144" t="s">
        <v>432</v>
      </c>
      <c r="C18" s="145">
        <v>7251.4862000000003</v>
      </c>
      <c r="E18" s="145">
        <v>9330.7195630000006</v>
      </c>
    </row>
    <row r="20" spans="1:5">
      <c r="B20" s="4" t="s">
        <v>290</v>
      </c>
    </row>
    <row r="21" spans="1:5">
      <c r="B21" s="7" t="s">
        <v>769</v>
      </c>
      <c r="C21" s="7"/>
      <c r="D21" s="7"/>
      <c r="E21" s="7"/>
    </row>
    <row r="22" spans="1:5" ht="16.5" customHeight="1">
      <c r="B22" s="7"/>
      <c r="C22" s="7"/>
      <c r="D22" s="7"/>
      <c r="E22" s="7"/>
    </row>
  </sheetData>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4AC38-6D6C-4722-98A4-8EB120639B8E}">
  <sheetPr codeName="Sheet78">
    <pageSetUpPr fitToPage="1"/>
  </sheetPr>
  <dimension ref="A1:H31"/>
  <sheetViews>
    <sheetView zoomScaleNormal="100" workbookViewId="0">
      <selection activeCell="A2" sqref="A2"/>
    </sheetView>
  </sheetViews>
  <sheetFormatPr defaultColWidth="11.42578125" defaultRowHeight="12.75"/>
  <cols>
    <col min="1" max="1" width="5.28515625" style="1" customWidth="1"/>
    <col min="2" max="2" width="8.140625" style="38" customWidth="1"/>
    <col min="3" max="3" width="65" style="1" customWidth="1"/>
    <col min="4" max="4" width="25.42578125" style="1" customWidth="1"/>
    <col min="5" max="5" width="20.42578125" style="1" customWidth="1"/>
    <col min="6" max="6" width="11.42578125" style="1"/>
    <col min="7" max="7" width="25.42578125" style="1" customWidth="1"/>
    <col min="8" max="8" width="20.42578125" style="1" customWidth="1"/>
    <col min="9" max="16384" width="11.42578125" style="1"/>
  </cols>
  <sheetData>
    <row r="1" spans="1:8">
      <c r="A1" s="22" t="s">
        <v>1284</v>
      </c>
    </row>
    <row r="3" spans="1:8">
      <c r="B3" s="16" t="s">
        <v>770</v>
      </c>
    </row>
    <row r="5" spans="1:8">
      <c r="D5" s="917" t="s">
        <v>160</v>
      </c>
      <c r="E5" s="917" t="s">
        <v>161</v>
      </c>
      <c r="G5" s="917" t="s">
        <v>160</v>
      </c>
      <c r="H5" s="917" t="s">
        <v>161</v>
      </c>
    </row>
    <row r="6" spans="1:8">
      <c r="B6" s="918"/>
      <c r="C6" s="1337"/>
      <c r="D6" s="1335" t="s">
        <v>166</v>
      </c>
      <c r="E6" s="1336"/>
      <c r="G6" s="1335" t="s">
        <v>168</v>
      </c>
      <c r="H6" s="1336"/>
    </row>
    <row r="7" spans="1:8" ht="34.5" customHeight="1">
      <c r="B7" s="131" t="s">
        <v>165</v>
      </c>
      <c r="C7" s="1338"/>
      <c r="D7" s="781" t="s">
        <v>758</v>
      </c>
      <c r="E7" s="781" t="s">
        <v>771</v>
      </c>
      <c r="G7" s="781" t="s">
        <v>758</v>
      </c>
      <c r="H7" s="781" t="s">
        <v>771</v>
      </c>
    </row>
    <row r="8" spans="1:8">
      <c r="B8" s="919">
        <v>1</v>
      </c>
      <c r="C8" s="920" t="s">
        <v>772</v>
      </c>
      <c r="D8" s="921">
        <v>14208.553749999999</v>
      </c>
      <c r="E8" s="921">
        <v>1136.6842999999999</v>
      </c>
      <c r="G8" s="921">
        <v>11380.994849999999</v>
      </c>
      <c r="H8" s="921">
        <v>910.47958800000004</v>
      </c>
    </row>
    <row r="9" spans="1:8">
      <c r="B9" s="917" t="s">
        <v>773</v>
      </c>
      <c r="C9" s="922" t="s">
        <v>774</v>
      </c>
      <c r="D9" s="923" t="s">
        <v>534</v>
      </c>
      <c r="E9" s="924">
        <v>211.96128100000001</v>
      </c>
      <c r="G9" s="923" t="s">
        <v>534</v>
      </c>
      <c r="H9" s="924">
        <v>244.643135</v>
      </c>
    </row>
    <row r="10" spans="1:8">
      <c r="B10" s="917" t="s">
        <v>775</v>
      </c>
      <c r="C10" s="925" t="s">
        <v>776</v>
      </c>
      <c r="D10" s="926" t="s">
        <v>534</v>
      </c>
      <c r="E10" s="924">
        <v>1136.6842999999999</v>
      </c>
      <c r="G10" s="926" t="s">
        <v>534</v>
      </c>
      <c r="H10" s="924">
        <v>910.47958800000004</v>
      </c>
    </row>
    <row r="11" spans="1:8">
      <c r="B11" s="919">
        <v>2</v>
      </c>
      <c r="C11" s="920" t="s">
        <v>777</v>
      </c>
      <c r="D11" s="921">
        <v>25667.934375000001</v>
      </c>
      <c r="E11" s="921">
        <v>2053.4347499999999</v>
      </c>
      <c r="G11" s="921">
        <v>25507.483437499999</v>
      </c>
      <c r="H11" s="921">
        <v>2040.598675</v>
      </c>
    </row>
    <row r="12" spans="1:8">
      <c r="B12" s="917" t="s">
        <v>773</v>
      </c>
      <c r="C12" s="922" t="s">
        <v>778</v>
      </c>
      <c r="D12" s="926" t="s">
        <v>534</v>
      </c>
      <c r="E12" s="924">
        <v>396.30469599999998</v>
      </c>
      <c r="G12" s="926" t="s">
        <v>534</v>
      </c>
      <c r="H12" s="924">
        <v>442.49866800000001</v>
      </c>
    </row>
    <row r="13" spans="1:8">
      <c r="B13" s="917" t="s">
        <v>775</v>
      </c>
      <c r="C13" s="925" t="s">
        <v>779</v>
      </c>
      <c r="D13" s="926" t="s">
        <v>534</v>
      </c>
      <c r="E13" s="924">
        <v>2053.4347499999999</v>
      </c>
      <c r="G13" s="926" t="s">
        <v>534</v>
      </c>
      <c r="H13" s="924">
        <v>2040.598675</v>
      </c>
    </row>
    <row r="14" spans="1:8">
      <c r="B14" s="919">
        <v>3</v>
      </c>
      <c r="C14" s="920" t="s">
        <v>780</v>
      </c>
      <c r="D14" s="924"/>
      <c r="E14" s="924"/>
      <c r="G14" s="924"/>
      <c r="H14" s="924"/>
    </row>
    <row r="15" spans="1:8">
      <c r="B15" s="917" t="s">
        <v>773</v>
      </c>
      <c r="C15" s="925" t="s">
        <v>781</v>
      </c>
      <c r="D15" s="926" t="s">
        <v>534</v>
      </c>
      <c r="E15" s="924"/>
      <c r="G15" s="926" t="s">
        <v>534</v>
      </c>
      <c r="H15" s="924"/>
    </row>
    <row r="16" spans="1:8">
      <c r="B16" s="917" t="s">
        <v>775</v>
      </c>
      <c r="C16" s="922" t="s">
        <v>782</v>
      </c>
      <c r="D16" s="926" t="s">
        <v>534</v>
      </c>
      <c r="E16" s="924"/>
      <c r="G16" s="926" t="s">
        <v>534</v>
      </c>
      <c r="H16" s="924"/>
    </row>
    <row r="17" spans="2:8">
      <c r="B17" s="919">
        <v>4</v>
      </c>
      <c r="C17" s="922" t="s">
        <v>783</v>
      </c>
      <c r="D17" s="924"/>
      <c r="E17" s="924"/>
      <c r="G17" s="924"/>
      <c r="H17" s="924"/>
    </row>
    <row r="18" spans="2:8">
      <c r="B18" s="917" t="s">
        <v>773</v>
      </c>
      <c r="C18" s="925" t="s">
        <v>784</v>
      </c>
      <c r="D18" s="926" t="s">
        <v>534</v>
      </c>
      <c r="E18" s="924"/>
      <c r="G18" s="926" t="s">
        <v>534</v>
      </c>
      <c r="H18" s="924"/>
    </row>
    <row r="19" spans="2:8">
      <c r="B19" s="917" t="s">
        <v>775</v>
      </c>
      <c r="C19" s="925" t="s">
        <v>785</v>
      </c>
      <c r="D19" s="926" t="s">
        <v>534</v>
      </c>
      <c r="E19" s="924"/>
      <c r="G19" s="926" t="s">
        <v>534</v>
      </c>
      <c r="H19" s="924"/>
    </row>
    <row r="20" spans="2:8">
      <c r="B20" s="917" t="s">
        <v>786</v>
      </c>
      <c r="C20" s="925" t="s">
        <v>787</v>
      </c>
      <c r="D20" s="926" t="s">
        <v>534</v>
      </c>
      <c r="E20" s="924"/>
      <c r="G20" s="926" t="s">
        <v>534</v>
      </c>
      <c r="H20" s="924"/>
    </row>
    <row r="21" spans="2:8">
      <c r="B21" s="919">
        <v>5</v>
      </c>
      <c r="C21" s="920" t="s">
        <v>788</v>
      </c>
      <c r="D21" s="927" t="s">
        <v>534</v>
      </c>
      <c r="E21" s="927" t="s">
        <v>534</v>
      </c>
      <c r="G21" s="927" t="s">
        <v>534</v>
      </c>
      <c r="H21" s="927" t="s">
        <v>534</v>
      </c>
    </row>
    <row r="22" spans="2:8">
      <c r="B22" s="919">
        <v>6</v>
      </c>
      <c r="C22" s="920" t="s">
        <v>288</v>
      </c>
      <c r="D22" s="921">
        <v>39876.488125000003</v>
      </c>
      <c r="E22" s="921">
        <v>3190.1190499999998</v>
      </c>
      <c r="G22" s="921">
        <v>36888.478287500002</v>
      </c>
      <c r="H22" s="921">
        <v>2951.0782629999999</v>
      </c>
    </row>
    <row r="24" spans="2:8">
      <c r="B24" s="36" t="s">
        <v>290</v>
      </c>
    </row>
    <row r="25" spans="2:8">
      <c r="B25" s="7" t="s">
        <v>789</v>
      </c>
      <c r="C25" s="7"/>
      <c r="D25" s="7"/>
      <c r="E25" s="7"/>
    </row>
    <row r="26" spans="2:8">
      <c r="B26" s="7"/>
      <c r="C26" s="7"/>
      <c r="D26" s="7"/>
      <c r="E26" s="7"/>
    </row>
    <row r="27" spans="2:8">
      <c r="B27" s="181"/>
    </row>
    <row r="29" spans="2:8">
      <c r="B29" s="181"/>
    </row>
    <row r="31" spans="2:8">
      <c r="B31" s="181"/>
    </row>
  </sheetData>
  <mergeCells count="3">
    <mergeCell ref="D6:E6"/>
    <mergeCell ref="G6:H6"/>
    <mergeCell ref="C6:C7"/>
  </mergeCells>
  <pageMargins left="0.70866141732283472" right="0.70866141732283472" top="0.74803149606299213" bottom="0.74803149606299213" header="0.31496062992125984" footer="0.31496062992125984"/>
  <pageSetup paperSize="9" scale="7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B9639-D10E-40E1-852C-BB6C58F88101}">
  <sheetPr codeName="Sheet79">
    <pageSetUpPr fitToPage="1"/>
  </sheetPr>
  <dimension ref="A1:K33"/>
  <sheetViews>
    <sheetView zoomScaleNormal="100" workbookViewId="0">
      <selection activeCell="A2" sqref="A2"/>
    </sheetView>
  </sheetViews>
  <sheetFormatPr defaultColWidth="11.42578125" defaultRowHeight="12.75"/>
  <cols>
    <col min="1" max="1" width="7.7109375" style="3" customWidth="1"/>
    <col min="2" max="2" width="22" style="1" customWidth="1"/>
    <col min="3" max="3" width="21.42578125" style="1" customWidth="1"/>
    <col min="4" max="4" width="12.42578125" style="1" customWidth="1"/>
    <col min="5" max="5" width="11.7109375" style="1" bestFit="1" customWidth="1"/>
    <col min="6" max="16384" width="11.42578125" style="1"/>
  </cols>
  <sheetData>
    <row r="1" spans="1:5">
      <c r="A1" s="22" t="s">
        <v>1284</v>
      </c>
    </row>
    <row r="3" spans="1:5">
      <c r="B3" s="4" t="s">
        <v>151</v>
      </c>
    </row>
    <row r="4" spans="1:5" ht="16.5" customHeight="1"/>
    <row r="5" spans="1:5" s="1176" customFormat="1">
      <c r="A5" s="1174"/>
      <c r="B5" s="1174"/>
      <c r="C5" s="1174"/>
      <c r="D5" s="1175" t="s">
        <v>160</v>
      </c>
      <c r="E5" s="1175" t="s">
        <v>160</v>
      </c>
    </row>
    <row r="6" spans="1:5" ht="29.25" customHeight="1">
      <c r="B6" s="1177" t="s">
        <v>165</v>
      </c>
      <c r="C6" s="1178"/>
      <c r="D6" s="1341" t="s">
        <v>166</v>
      </c>
      <c r="E6" s="1339" t="s">
        <v>168</v>
      </c>
    </row>
    <row r="7" spans="1:5">
      <c r="B7" s="134" t="s">
        <v>790</v>
      </c>
      <c r="C7" s="132"/>
      <c r="D7" s="1342"/>
      <c r="E7" s="1340"/>
    </row>
    <row r="8" spans="1:5">
      <c r="B8" s="928">
        <v>1</v>
      </c>
      <c r="C8" s="929" t="s">
        <v>791</v>
      </c>
      <c r="D8" s="929">
        <v>383.06390695394299</v>
      </c>
      <c r="E8" s="929">
        <v>317.17964896678501</v>
      </c>
    </row>
    <row r="9" spans="1:5">
      <c r="B9" s="118">
        <v>2</v>
      </c>
      <c r="C9" s="115" t="s">
        <v>792</v>
      </c>
      <c r="D9" s="115">
        <v>236.13579511213601</v>
      </c>
      <c r="E9" s="115">
        <v>186.043480434673</v>
      </c>
    </row>
    <row r="10" spans="1:5">
      <c r="B10" s="118">
        <v>3</v>
      </c>
      <c r="C10" s="115" t="s">
        <v>793</v>
      </c>
      <c r="D10" s="115">
        <v>83.146033745938297</v>
      </c>
      <c r="E10" s="115">
        <v>83.146033745938297</v>
      </c>
    </row>
    <row r="11" spans="1:5" ht="12.75" customHeight="1">
      <c r="B11" s="118">
        <v>4</v>
      </c>
      <c r="C11" s="115" t="s">
        <v>794</v>
      </c>
      <c r="D11" s="115">
        <v>211.96128100000001</v>
      </c>
      <c r="E11" s="115">
        <v>244.643135</v>
      </c>
    </row>
    <row r="12" spans="1:5">
      <c r="B12" s="930" t="s">
        <v>795</v>
      </c>
      <c r="C12" s="930"/>
      <c r="D12" s="931"/>
      <c r="E12" s="931"/>
    </row>
    <row r="13" spans="1:5">
      <c r="B13" s="928">
        <v>5</v>
      </c>
      <c r="C13" s="929" t="s">
        <v>791</v>
      </c>
      <c r="D13" s="929">
        <v>675.60499434334497</v>
      </c>
      <c r="E13" s="929">
        <v>619.06459004351302</v>
      </c>
    </row>
    <row r="14" spans="1:5">
      <c r="B14" s="118">
        <v>6</v>
      </c>
      <c r="C14" s="115" t="s">
        <v>792</v>
      </c>
      <c r="D14" s="115">
        <v>504.821503209225</v>
      </c>
      <c r="E14" s="115">
        <v>495.60750935619501</v>
      </c>
    </row>
    <row r="15" spans="1:5">
      <c r="B15" s="118">
        <v>7</v>
      </c>
      <c r="C15" s="115" t="s">
        <v>793</v>
      </c>
      <c r="D15" s="115">
        <v>352.66460845828101</v>
      </c>
      <c r="E15" s="115">
        <v>362.84178469475501</v>
      </c>
    </row>
    <row r="16" spans="1:5" ht="12.75" customHeight="1">
      <c r="B16" s="118">
        <v>8</v>
      </c>
      <c r="C16" s="115" t="s">
        <v>794</v>
      </c>
      <c r="D16" s="115">
        <v>396.30469599999998</v>
      </c>
      <c r="E16" s="115">
        <v>442.49866800000001</v>
      </c>
    </row>
    <row r="17" spans="2:11">
      <c r="B17" s="930" t="s">
        <v>796</v>
      </c>
      <c r="C17" s="930"/>
      <c r="D17" s="931"/>
      <c r="E17" s="931"/>
    </row>
    <row r="18" spans="2:11">
      <c r="B18" s="928">
        <v>9</v>
      </c>
      <c r="C18" s="929" t="s">
        <v>791</v>
      </c>
      <c r="D18" s="116"/>
      <c r="E18" s="116"/>
    </row>
    <row r="19" spans="2:11" ht="15" customHeight="1">
      <c r="B19" s="118">
        <v>10</v>
      </c>
      <c r="C19" s="115" t="s">
        <v>792</v>
      </c>
      <c r="D19" s="116"/>
      <c r="E19" s="116"/>
    </row>
    <row r="20" spans="2:11">
      <c r="B20" s="118">
        <v>11</v>
      </c>
      <c r="C20" s="115" t="s">
        <v>793</v>
      </c>
      <c r="D20" s="116"/>
      <c r="E20" s="116"/>
    </row>
    <row r="21" spans="2:11" ht="12.75" customHeight="1">
      <c r="B21" s="118">
        <v>12</v>
      </c>
      <c r="C21" s="115" t="s">
        <v>794</v>
      </c>
      <c r="D21" s="116"/>
      <c r="E21" s="116"/>
    </row>
    <row r="22" spans="2:11" ht="25.5">
      <c r="B22" s="930" t="s">
        <v>797</v>
      </c>
      <c r="C22" s="930"/>
      <c r="D22" s="931"/>
      <c r="E22" s="931"/>
    </row>
    <row r="23" spans="2:11">
      <c r="B23" s="928">
        <v>13</v>
      </c>
      <c r="C23" s="116" t="s">
        <v>791</v>
      </c>
      <c r="D23" s="116"/>
      <c r="E23" s="116"/>
    </row>
    <row r="24" spans="2:11">
      <c r="B24" s="118">
        <v>14</v>
      </c>
      <c r="C24" s="116" t="s">
        <v>792</v>
      </c>
      <c r="D24" s="116"/>
      <c r="E24" s="116"/>
    </row>
    <row r="25" spans="2:11">
      <c r="B25" s="118">
        <v>15</v>
      </c>
      <c r="C25" s="116" t="s">
        <v>793</v>
      </c>
      <c r="D25" s="116"/>
      <c r="E25" s="116"/>
    </row>
    <row r="26" spans="2:11">
      <c r="B26" s="119">
        <v>16</v>
      </c>
      <c r="C26" s="117" t="s">
        <v>794</v>
      </c>
      <c r="D26" s="117"/>
      <c r="E26" s="117"/>
    </row>
    <row r="28" spans="2:11">
      <c r="B28" s="231" t="s">
        <v>290</v>
      </c>
      <c r="C28" s="230"/>
      <c r="D28" s="230"/>
      <c r="E28" s="230"/>
    </row>
    <row r="29" spans="2:11" s="1" customFormat="1" ht="12.75" customHeight="1">
      <c r="B29" s="1343" t="s">
        <v>798</v>
      </c>
      <c r="C29" s="1343"/>
      <c r="D29" s="1343"/>
      <c r="E29" s="1343"/>
      <c r="K29" s="754"/>
    </row>
    <row r="30" spans="2:11" s="1" customFormat="1" ht="15">
      <c r="B30" s="1343"/>
      <c r="C30" s="1343"/>
      <c r="D30" s="1343"/>
      <c r="E30" s="1343"/>
      <c r="K30" s="754"/>
    </row>
    <row r="31" spans="2:11" s="1" customFormat="1" ht="15">
      <c r="B31" s="1343"/>
      <c r="C31" s="1343"/>
      <c r="D31" s="1343"/>
      <c r="E31" s="1343"/>
      <c r="K31" s="754"/>
    </row>
    <row r="32" spans="2:11" ht="15">
      <c r="B32" s="1343"/>
      <c r="C32" s="1343"/>
      <c r="D32" s="1343"/>
      <c r="E32" s="1343"/>
      <c r="K32" s="754"/>
    </row>
    <row r="33" spans="2:5" ht="12.95" customHeight="1">
      <c r="B33" s="1343"/>
      <c r="C33" s="1343"/>
      <c r="D33" s="1343"/>
      <c r="E33" s="1343"/>
    </row>
  </sheetData>
  <mergeCells count="3">
    <mergeCell ref="E6:E7"/>
    <mergeCell ref="D6:D7"/>
    <mergeCell ref="B29:E33"/>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B9AA1-4FF4-4C38-AD94-00C66D1DB7C2}">
  <sheetPr>
    <pageSetUpPr fitToPage="1"/>
  </sheetPr>
  <dimension ref="A1:L45"/>
  <sheetViews>
    <sheetView zoomScaleNormal="100" workbookViewId="0"/>
  </sheetViews>
  <sheetFormatPr defaultColWidth="10.140625" defaultRowHeight="12.75"/>
  <cols>
    <col min="1" max="1" width="7.7109375" style="99" customWidth="1"/>
    <col min="2" max="2" width="42.140625" style="99" customWidth="1"/>
    <col min="3" max="4" width="16.140625" style="99" customWidth="1"/>
    <col min="5" max="5" width="15.140625" style="99" customWidth="1"/>
    <col min="6" max="8" width="16.140625" style="99" customWidth="1"/>
    <col min="9" max="12" width="22.85546875" style="99" customWidth="1"/>
    <col min="13" max="255" width="10.140625" style="99"/>
    <col min="256" max="256" width="9.5703125" style="99" customWidth="1"/>
    <col min="257" max="257" width="95.28515625" style="99" customWidth="1"/>
    <col min="258" max="259" width="16.140625" style="99" customWidth="1"/>
    <col min="260" max="260" width="15.140625" style="99" customWidth="1"/>
    <col min="261" max="263" width="16.140625" style="99" customWidth="1"/>
    <col min="264" max="264" width="19.85546875" style="99" customWidth="1"/>
    <col min="265" max="265" width="16.5703125" style="99" customWidth="1"/>
    <col min="266" max="266" width="14.28515625" style="99" customWidth="1"/>
    <col min="267" max="267" width="10.140625" style="99"/>
    <col min="268" max="268" width="7.42578125" style="99" customWidth="1"/>
    <col min="269" max="511" width="10.140625" style="99"/>
    <col min="512" max="512" width="9.5703125" style="99" customWidth="1"/>
    <col min="513" max="513" width="95.28515625" style="99" customWidth="1"/>
    <col min="514" max="515" width="16.140625" style="99" customWidth="1"/>
    <col min="516" max="516" width="15.140625" style="99" customWidth="1"/>
    <col min="517" max="519" width="16.140625" style="99" customWidth="1"/>
    <col min="520" max="520" width="19.85546875" style="99" customWidth="1"/>
    <col min="521" max="521" width="16.5703125" style="99" customWidth="1"/>
    <col min="522" max="522" width="14.28515625" style="99" customWidth="1"/>
    <col min="523" max="523" width="10.140625" style="99"/>
    <col min="524" max="524" width="7.42578125" style="99" customWidth="1"/>
    <col min="525" max="767" width="10.140625" style="99"/>
    <col min="768" max="768" width="9.5703125" style="99" customWidth="1"/>
    <col min="769" max="769" width="95.28515625" style="99" customWidth="1"/>
    <col min="770" max="771" width="16.140625" style="99" customWidth="1"/>
    <col min="772" max="772" width="15.140625" style="99" customWidth="1"/>
    <col min="773" max="775" width="16.140625" style="99" customWidth="1"/>
    <col min="776" max="776" width="19.85546875" style="99" customWidth="1"/>
    <col min="777" max="777" width="16.5703125" style="99" customWidth="1"/>
    <col min="778" max="778" width="14.28515625" style="99" customWidth="1"/>
    <col min="779" max="779" width="10.140625" style="99"/>
    <col min="780" max="780" width="7.42578125" style="99" customWidth="1"/>
    <col min="781" max="1023" width="10.140625" style="99"/>
    <col min="1024" max="1024" width="9.5703125" style="99" customWidth="1"/>
    <col min="1025" max="1025" width="95.28515625" style="99" customWidth="1"/>
    <col min="1026" max="1027" width="16.140625" style="99" customWidth="1"/>
    <col min="1028" max="1028" width="15.140625" style="99" customWidth="1"/>
    <col min="1029" max="1031" width="16.140625" style="99" customWidth="1"/>
    <col min="1032" max="1032" width="19.85546875" style="99" customWidth="1"/>
    <col min="1033" max="1033" width="16.5703125" style="99" customWidth="1"/>
    <col min="1034" max="1034" width="14.28515625" style="99" customWidth="1"/>
    <col min="1035" max="1035" width="10.140625" style="99"/>
    <col min="1036" max="1036" width="7.42578125" style="99" customWidth="1"/>
    <col min="1037" max="1279" width="10.140625" style="99"/>
    <col min="1280" max="1280" width="9.5703125" style="99" customWidth="1"/>
    <col min="1281" max="1281" width="95.28515625" style="99" customWidth="1"/>
    <col min="1282" max="1283" width="16.140625" style="99" customWidth="1"/>
    <col min="1284" max="1284" width="15.140625" style="99" customWidth="1"/>
    <col min="1285" max="1287" width="16.140625" style="99" customWidth="1"/>
    <col min="1288" max="1288" width="19.85546875" style="99" customWidth="1"/>
    <col min="1289" max="1289" width="16.5703125" style="99" customWidth="1"/>
    <col min="1290" max="1290" width="14.28515625" style="99" customWidth="1"/>
    <col min="1291" max="1291" width="10.140625" style="99"/>
    <col min="1292" max="1292" width="7.42578125" style="99" customWidth="1"/>
    <col min="1293" max="1535" width="10.140625" style="99"/>
    <col min="1536" max="1536" width="9.5703125" style="99" customWidth="1"/>
    <col min="1537" max="1537" width="95.28515625" style="99" customWidth="1"/>
    <col min="1538" max="1539" width="16.140625" style="99" customWidth="1"/>
    <col min="1540" max="1540" width="15.140625" style="99" customWidth="1"/>
    <col min="1541" max="1543" width="16.140625" style="99" customWidth="1"/>
    <col min="1544" max="1544" width="19.85546875" style="99" customWidth="1"/>
    <col min="1545" max="1545" width="16.5703125" style="99" customWidth="1"/>
    <col min="1546" max="1546" width="14.28515625" style="99" customWidth="1"/>
    <col min="1547" max="1547" width="10.140625" style="99"/>
    <col min="1548" max="1548" width="7.42578125" style="99" customWidth="1"/>
    <col min="1549" max="1791" width="10.140625" style="99"/>
    <col min="1792" max="1792" width="9.5703125" style="99" customWidth="1"/>
    <col min="1793" max="1793" width="95.28515625" style="99" customWidth="1"/>
    <col min="1794" max="1795" width="16.140625" style="99" customWidth="1"/>
    <col min="1796" max="1796" width="15.140625" style="99" customWidth="1"/>
    <col min="1797" max="1799" width="16.140625" style="99" customWidth="1"/>
    <col min="1800" max="1800" width="19.85546875" style="99" customWidth="1"/>
    <col min="1801" max="1801" width="16.5703125" style="99" customWidth="1"/>
    <col min="1802" max="1802" width="14.28515625" style="99" customWidth="1"/>
    <col min="1803" max="1803" width="10.140625" style="99"/>
    <col min="1804" max="1804" width="7.42578125" style="99" customWidth="1"/>
    <col min="1805" max="2047" width="10.140625" style="99"/>
    <col min="2048" max="2048" width="9.5703125" style="99" customWidth="1"/>
    <col min="2049" max="2049" width="95.28515625" style="99" customWidth="1"/>
    <col min="2050" max="2051" width="16.140625" style="99" customWidth="1"/>
    <col min="2052" max="2052" width="15.140625" style="99" customWidth="1"/>
    <col min="2053" max="2055" width="16.140625" style="99" customWidth="1"/>
    <col min="2056" max="2056" width="19.85546875" style="99" customWidth="1"/>
    <col min="2057" max="2057" width="16.5703125" style="99" customWidth="1"/>
    <col min="2058" max="2058" width="14.28515625" style="99" customWidth="1"/>
    <col min="2059" max="2059" width="10.140625" style="99"/>
    <col min="2060" max="2060" width="7.42578125" style="99" customWidth="1"/>
    <col min="2061" max="2303" width="10.140625" style="99"/>
    <col min="2304" max="2304" width="9.5703125" style="99" customWidth="1"/>
    <col min="2305" max="2305" width="95.28515625" style="99" customWidth="1"/>
    <col min="2306" max="2307" width="16.140625" style="99" customWidth="1"/>
    <col min="2308" max="2308" width="15.140625" style="99" customWidth="1"/>
    <col min="2309" max="2311" width="16.140625" style="99" customWidth="1"/>
    <col min="2312" max="2312" width="19.85546875" style="99" customWidth="1"/>
    <col min="2313" max="2313" width="16.5703125" style="99" customWidth="1"/>
    <col min="2314" max="2314" width="14.28515625" style="99" customWidth="1"/>
    <col min="2315" max="2315" width="10.140625" style="99"/>
    <col min="2316" max="2316" width="7.42578125" style="99" customWidth="1"/>
    <col min="2317" max="2559" width="10.140625" style="99"/>
    <col min="2560" max="2560" width="9.5703125" style="99" customWidth="1"/>
    <col min="2561" max="2561" width="95.28515625" style="99" customWidth="1"/>
    <col min="2562" max="2563" width="16.140625" style="99" customWidth="1"/>
    <col min="2564" max="2564" width="15.140625" style="99" customWidth="1"/>
    <col min="2565" max="2567" width="16.140625" style="99" customWidth="1"/>
    <col min="2568" max="2568" width="19.85546875" style="99" customWidth="1"/>
    <col min="2569" max="2569" width="16.5703125" style="99" customWidth="1"/>
    <col min="2570" max="2570" width="14.28515625" style="99" customWidth="1"/>
    <col min="2571" max="2571" width="10.140625" style="99"/>
    <col min="2572" max="2572" width="7.42578125" style="99" customWidth="1"/>
    <col min="2573" max="2815" width="10.140625" style="99"/>
    <col min="2816" max="2816" width="9.5703125" style="99" customWidth="1"/>
    <col min="2817" max="2817" width="95.28515625" style="99" customWidth="1"/>
    <col min="2818" max="2819" width="16.140625" style="99" customWidth="1"/>
    <col min="2820" max="2820" width="15.140625" style="99" customWidth="1"/>
    <col min="2821" max="2823" width="16.140625" style="99" customWidth="1"/>
    <col min="2824" max="2824" width="19.85546875" style="99" customWidth="1"/>
    <col min="2825" max="2825" width="16.5703125" style="99" customWidth="1"/>
    <col min="2826" max="2826" width="14.28515625" style="99" customWidth="1"/>
    <col min="2827" max="2827" width="10.140625" style="99"/>
    <col min="2828" max="2828" width="7.42578125" style="99" customWidth="1"/>
    <col min="2829" max="3071" width="10.140625" style="99"/>
    <col min="3072" max="3072" width="9.5703125" style="99" customWidth="1"/>
    <col min="3073" max="3073" width="95.28515625" style="99" customWidth="1"/>
    <col min="3074" max="3075" width="16.140625" style="99" customWidth="1"/>
    <col min="3076" max="3076" width="15.140625" style="99" customWidth="1"/>
    <col min="3077" max="3079" width="16.140625" style="99" customWidth="1"/>
    <col min="3080" max="3080" width="19.85546875" style="99" customWidth="1"/>
    <col min="3081" max="3081" width="16.5703125" style="99" customWidth="1"/>
    <col min="3082" max="3082" width="14.28515625" style="99" customWidth="1"/>
    <col min="3083" max="3083" width="10.140625" style="99"/>
    <col min="3084" max="3084" width="7.42578125" style="99" customWidth="1"/>
    <col min="3085" max="3327" width="10.140625" style="99"/>
    <col min="3328" max="3328" width="9.5703125" style="99" customWidth="1"/>
    <col min="3329" max="3329" width="95.28515625" style="99" customWidth="1"/>
    <col min="3330" max="3331" width="16.140625" style="99" customWidth="1"/>
    <col min="3332" max="3332" width="15.140625" style="99" customWidth="1"/>
    <col min="3333" max="3335" width="16.140625" style="99" customWidth="1"/>
    <col min="3336" max="3336" width="19.85546875" style="99" customWidth="1"/>
    <col min="3337" max="3337" width="16.5703125" style="99" customWidth="1"/>
    <col min="3338" max="3338" width="14.28515625" style="99" customWidth="1"/>
    <col min="3339" max="3339" width="10.140625" style="99"/>
    <col min="3340" max="3340" width="7.42578125" style="99" customWidth="1"/>
    <col min="3341" max="3583" width="10.140625" style="99"/>
    <col min="3584" max="3584" width="9.5703125" style="99" customWidth="1"/>
    <col min="3585" max="3585" width="95.28515625" style="99" customWidth="1"/>
    <col min="3586" max="3587" width="16.140625" style="99" customWidth="1"/>
    <col min="3588" max="3588" width="15.140625" style="99" customWidth="1"/>
    <col min="3589" max="3591" width="16.140625" style="99" customWidth="1"/>
    <col min="3592" max="3592" width="19.85546875" style="99" customWidth="1"/>
    <col min="3593" max="3593" width="16.5703125" style="99" customWidth="1"/>
    <col min="3594" max="3594" width="14.28515625" style="99" customWidth="1"/>
    <col min="3595" max="3595" width="10.140625" style="99"/>
    <col min="3596" max="3596" width="7.42578125" style="99" customWidth="1"/>
    <col min="3597" max="3839" width="10.140625" style="99"/>
    <col min="3840" max="3840" width="9.5703125" style="99" customWidth="1"/>
    <col min="3841" max="3841" width="95.28515625" style="99" customWidth="1"/>
    <col min="3842" max="3843" width="16.140625" style="99" customWidth="1"/>
    <col min="3844" max="3844" width="15.140625" style="99" customWidth="1"/>
    <col min="3845" max="3847" width="16.140625" style="99" customWidth="1"/>
    <col min="3848" max="3848" width="19.85546875" style="99" customWidth="1"/>
    <col min="3849" max="3849" width="16.5703125" style="99" customWidth="1"/>
    <col min="3850" max="3850" width="14.28515625" style="99" customWidth="1"/>
    <col min="3851" max="3851" width="10.140625" style="99"/>
    <col min="3852" max="3852" width="7.42578125" style="99" customWidth="1"/>
    <col min="3853" max="4095" width="10.140625" style="99"/>
    <col min="4096" max="4096" width="9.5703125" style="99" customWidth="1"/>
    <col min="4097" max="4097" width="95.28515625" style="99" customWidth="1"/>
    <col min="4098" max="4099" width="16.140625" style="99" customWidth="1"/>
    <col min="4100" max="4100" width="15.140625" style="99" customWidth="1"/>
    <col min="4101" max="4103" width="16.140625" style="99" customWidth="1"/>
    <col min="4104" max="4104" width="19.85546875" style="99" customWidth="1"/>
    <col min="4105" max="4105" width="16.5703125" style="99" customWidth="1"/>
    <col min="4106" max="4106" width="14.28515625" style="99" customWidth="1"/>
    <col min="4107" max="4107" width="10.140625" style="99"/>
    <col min="4108" max="4108" width="7.42578125" style="99" customWidth="1"/>
    <col min="4109" max="4351" width="10.140625" style="99"/>
    <col min="4352" max="4352" width="9.5703125" style="99" customWidth="1"/>
    <col min="4353" max="4353" width="95.28515625" style="99" customWidth="1"/>
    <col min="4354" max="4355" width="16.140625" style="99" customWidth="1"/>
    <col min="4356" max="4356" width="15.140625" style="99" customWidth="1"/>
    <col min="4357" max="4359" width="16.140625" style="99" customWidth="1"/>
    <col min="4360" max="4360" width="19.85546875" style="99" customWidth="1"/>
    <col min="4361" max="4361" width="16.5703125" style="99" customWidth="1"/>
    <col min="4362" max="4362" width="14.28515625" style="99" customWidth="1"/>
    <col min="4363" max="4363" width="10.140625" style="99"/>
    <col min="4364" max="4364" width="7.42578125" style="99" customWidth="1"/>
    <col min="4365" max="4607" width="10.140625" style="99"/>
    <col min="4608" max="4608" width="9.5703125" style="99" customWidth="1"/>
    <col min="4609" max="4609" width="95.28515625" style="99" customWidth="1"/>
    <col min="4610" max="4611" width="16.140625" style="99" customWidth="1"/>
    <col min="4612" max="4612" width="15.140625" style="99" customWidth="1"/>
    <col min="4613" max="4615" width="16.140625" style="99" customWidth="1"/>
    <col min="4616" max="4616" width="19.85546875" style="99" customWidth="1"/>
    <col min="4617" max="4617" width="16.5703125" style="99" customWidth="1"/>
    <col min="4618" max="4618" width="14.28515625" style="99" customWidth="1"/>
    <col min="4619" max="4619" width="10.140625" style="99"/>
    <col min="4620" max="4620" width="7.42578125" style="99" customWidth="1"/>
    <col min="4621" max="4863" width="10.140625" style="99"/>
    <col min="4864" max="4864" width="9.5703125" style="99" customWidth="1"/>
    <col min="4865" max="4865" width="95.28515625" style="99" customWidth="1"/>
    <col min="4866" max="4867" width="16.140625" style="99" customWidth="1"/>
    <col min="4868" max="4868" width="15.140625" style="99" customWidth="1"/>
    <col min="4869" max="4871" width="16.140625" style="99" customWidth="1"/>
    <col min="4872" max="4872" width="19.85546875" style="99" customWidth="1"/>
    <col min="4873" max="4873" width="16.5703125" style="99" customWidth="1"/>
    <col min="4874" max="4874" width="14.28515625" style="99" customWidth="1"/>
    <col min="4875" max="4875" width="10.140625" style="99"/>
    <col min="4876" max="4876" width="7.42578125" style="99" customWidth="1"/>
    <col min="4877" max="5119" width="10.140625" style="99"/>
    <col min="5120" max="5120" width="9.5703125" style="99" customWidth="1"/>
    <col min="5121" max="5121" width="95.28515625" style="99" customWidth="1"/>
    <col min="5122" max="5123" width="16.140625" style="99" customWidth="1"/>
    <col min="5124" max="5124" width="15.140625" style="99" customWidth="1"/>
    <col min="5125" max="5127" width="16.140625" style="99" customWidth="1"/>
    <col min="5128" max="5128" width="19.85546875" style="99" customWidth="1"/>
    <col min="5129" max="5129" width="16.5703125" style="99" customWidth="1"/>
    <col min="5130" max="5130" width="14.28515625" style="99" customWidth="1"/>
    <col min="5131" max="5131" width="10.140625" style="99"/>
    <col min="5132" max="5132" width="7.42578125" style="99" customWidth="1"/>
    <col min="5133" max="5375" width="10.140625" style="99"/>
    <col min="5376" max="5376" width="9.5703125" style="99" customWidth="1"/>
    <col min="5377" max="5377" width="95.28515625" style="99" customWidth="1"/>
    <col min="5378" max="5379" width="16.140625" style="99" customWidth="1"/>
    <col min="5380" max="5380" width="15.140625" style="99" customWidth="1"/>
    <col min="5381" max="5383" width="16.140625" style="99" customWidth="1"/>
    <col min="5384" max="5384" width="19.85546875" style="99" customWidth="1"/>
    <col min="5385" max="5385" width="16.5703125" style="99" customWidth="1"/>
    <col min="5386" max="5386" width="14.28515625" style="99" customWidth="1"/>
    <col min="5387" max="5387" width="10.140625" style="99"/>
    <col min="5388" max="5388" width="7.42578125" style="99" customWidth="1"/>
    <col min="5389" max="5631" width="10.140625" style="99"/>
    <col min="5632" max="5632" width="9.5703125" style="99" customWidth="1"/>
    <col min="5633" max="5633" width="95.28515625" style="99" customWidth="1"/>
    <col min="5634" max="5635" width="16.140625" style="99" customWidth="1"/>
    <col min="5636" max="5636" width="15.140625" style="99" customWidth="1"/>
    <col min="5637" max="5639" width="16.140625" style="99" customWidth="1"/>
    <col min="5640" max="5640" width="19.85546875" style="99" customWidth="1"/>
    <col min="5641" max="5641" width="16.5703125" style="99" customWidth="1"/>
    <col min="5642" max="5642" width="14.28515625" style="99" customWidth="1"/>
    <col min="5643" max="5643" width="10.140625" style="99"/>
    <col min="5644" max="5644" width="7.42578125" style="99" customWidth="1"/>
    <col min="5645" max="5887" width="10.140625" style="99"/>
    <col min="5888" max="5888" width="9.5703125" style="99" customWidth="1"/>
    <col min="5889" max="5889" width="95.28515625" style="99" customWidth="1"/>
    <col min="5890" max="5891" width="16.140625" style="99" customWidth="1"/>
    <col min="5892" max="5892" width="15.140625" style="99" customWidth="1"/>
    <col min="5893" max="5895" width="16.140625" style="99" customWidth="1"/>
    <col min="5896" max="5896" width="19.85546875" style="99" customWidth="1"/>
    <col min="5897" max="5897" width="16.5703125" style="99" customWidth="1"/>
    <col min="5898" max="5898" width="14.28515625" style="99" customWidth="1"/>
    <col min="5899" max="5899" width="10.140625" style="99"/>
    <col min="5900" max="5900" width="7.42578125" style="99" customWidth="1"/>
    <col min="5901" max="6143" width="10.140625" style="99"/>
    <col min="6144" max="6144" width="9.5703125" style="99" customWidth="1"/>
    <col min="6145" max="6145" width="95.28515625" style="99" customWidth="1"/>
    <col min="6146" max="6147" width="16.140625" style="99" customWidth="1"/>
    <col min="6148" max="6148" width="15.140625" style="99" customWidth="1"/>
    <col min="6149" max="6151" width="16.140625" style="99" customWidth="1"/>
    <col min="6152" max="6152" width="19.85546875" style="99" customWidth="1"/>
    <col min="6153" max="6153" width="16.5703125" style="99" customWidth="1"/>
    <col min="6154" max="6154" width="14.28515625" style="99" customWidth="1"/>
    <col min="6155" max="6155" width="10.140625" style="99"/>
    <col min="6156" max="6156" width="7.42578125" style="99" customWidth="1"/>
    <col min="6157" max="6399" width="10.140625" style="99"/>
    <col min="6400" max="6400" width="9.5703125" style="99" customWidth="1"/>
    <col min="6401" max="6401" width="95.28515625" style="99" customWidth="1"/>
    <col min="6402" max="6403" width="16.140625" style="99" customWidth="1"/>
    <col min="6404" max="6404" width="15.140625" style="99" customWidth="1"/>
    <col min="6405" max="6407" width="16.140625" style="99" customWidth="1"/>
    <col min="6408" max="6408" width="19.85546875" style="99" customWidth="1"/>
    <col min="6409" max="6409" width="16.5703125" style="99" customWidth="1"/>
    <col min="6410" max="6410" width="14.28515625" style="99" customWidth="1"/>
    <col min="6411" max="6411" width="10.140625" style="99"/>
    <col min="6412" max="6412" width="7.42578125" style="99" customWidth="1"/>
    <col min="6413" max="6655" width="10.140625" style="99"/>
    <col min="6656" max="6656" width="9.5703125" style="99" customWidth="1"/>
    <col min="6657" max="6657" width="95.28515625" style="99" customWidth="1"/>
    <col min="6658" max="6659" width="16.140625" style="99" customWidth="1"/>
    <col min="6660" max="6660" width="15.140625" style="99" customWidth="1"/>
    <col min="6661" max="6663" width="16.140625" style="99" customWidth="1"/>
    <col min="6664" max="6664" width="19.85546875" style="99" customWidth="1"/>
    <col min="6665" max="6665" width="16.5703125" style="99" customWidth="1"/>
    <col min="6666" max="6666" width="14.28515625" style="99" customWidth="1"/>
    <col min="6667" max="6667" width="10.140625" style="99"/>
    <col min="6668" max="6668" width="7.42578125" style="99" customWidth="1"/>
    <col min="6669" max="6911" width="10.140625" style="99"/>
    <col min="6912" max="6912" width="9.5703125" style="99" customWidth="1"/>
    <col min="6913" max="6913" width="95.28515625" style="99" customWidth="1"/>
    <col min="6914" max="6915" width="16.140625" style="99" customWidth="1"/>
    <col min="6916" max="6916" width="15.140625" style="99" customWidth="1"/>
    <col min="6917" max="6919" width="16.140625" style="99" customWidth="1"/>
    <col min="6920" max="6920" width="19.85546875" style="99" customWidth="1"/>
    <col min="6921" max="6921" width="16.5703125" style="99" customWidth="1"/>
    <col min="6922" max="6922" width="14.28515625" style="99" customWidth="1"/>
    <col min="6923" max="6923" width="10.140625" style="99"/>
    <col min="6924" max="6924" width="7.42578125" style="99" customWidth="1"/>
    <col min="6925" max="7167" width="10.140625" style="99"/>
    <col min="7168" max="7168" width="9.5703125" style="99" customWidth="1"/>
    <col min="7169" max="7169" width="95.28515625" style="99" customWidth="1"/>
    <col min="7170" max="7171" width="16.140625" style="99" customWidth="1"/>
    <col min="7172" max="7172" width="15.140625" style="99" customWidth="1"/>
    <col min="7173" max="7175" width="16.140625" style="99" customWidth="1"/>
    <col min="7176" max="7176" width="19.85546875" style="99" customWidth="1"/>
    <col min="7177" max="7177" width="16.5703125" style="99" customWidth="1"/>
    <col min="7178" max="7178" width="14.28515625" style="99" customWidth="1"/>
    <col min="7179" max="7179" width="10.140625" style="99"/>
    <col min="7180" max="7180" width="7.42578125" style="99" customWidth="1"/>
    <col min="7181" max="7423" width="10.140625" style="99"/>
    <col min="7424" max="7424" width="9.5703125" style="99" customWidth="1"/>
    <col min="7425" max="7425" width="95.28515625" style="99" customWidth="1"/>
    <col min="7426" max="7427" width="16.140625" style="99" customWidth="1"/>
    <col min="7428" max="7428" width="15.140625" style="99" customWidth="1"/>
    <col min="7429" max="7431" width="16.140625" style="99" customWidth="1"/>
    <col min="7432" max="7432" width="19.85546875" style="99" customWidth="1"/>
    <col min="7433" max="7433" width="16.5703125" style="99" customWidth="1"/>
    <col min="7434" max="7434" width="14.28515625" style="99" customWidth="1"/>
    <col min="7435" max="7435" width="10.140625" style="99"/>
    <col min="7436" max="7436" width="7.42578125" style="99" customWidth="1"/>
    <col min="7437" max="7679" width="10.140625" style="99"/>
    <col min="7680" max="7680" width="9.5703125" style="99" customWidth="1"/>
    <col min="7681" max="7681" width="95.28515625" style="99" customWidth="1"/>
    <col min="7682" max="7683" width="16.140625" style="99" customWidth="1"/>
    <col min="7684" max="7684" width="15.140625" style="99" customWidth="1"/>
    <col min="7685" max="7687" width="16.140625" style="99" customWidth="1"/>
    <col min="7688" max="7688" width="19.85546875" style="99" customWidth="1"/>
    <col min="7689" max="7689" width="16.5703125" style="99" customWidth="1"/>
    <col min="7690" max="7690" width="14.28515625" style="99" customWidth="1"/>
    <col min="7691" max="7691" width="10.140625" style="99"/>
    <col min="7692" max="7692" width="7.42578125" style="99" customWidth="1"/>
    <col min="7693" max="7935" width="10.140625" style="99"/>
    <col min="7936" max="7936" width="9.5703125" style="99" customWidth="1"/>
    <col min="7937" max="7937" width="95.28515625" style="99" customWidth="1"/>
    <col min="7938" max="7939" width="16.140625" style="99" customWidth="1"/>
    <col min="7940" max="7940" width="15.140625" style="99" customWidth="1"/>
    <col min="7941" max="7943" width="16.140625" style="99" customWidth="1"/>
    <col min="7944" max="7944" width="19.85546875" style="99" customWidth="1"/>
    <col min="7945" max="7945" width="16.5703125" style="99" customWidth="1"/>
    <col min="7946" max="7946" width="14.28515625" style="99" customWidth="1"/>
    <col min="7947" max="7947" width="10.140625" style="99"/>
    <col min="7948" max="7948" width="7.42578125" style="99" customWidth="1"/>
    <col min="7949" max="8191" width="10.140625" style="99"/>
    <col min="8192" max="8192" width="9.5703125" style="99" customWidth="1"/>
    <col min="8193" max="8193" width="95.28515625" style="99" customWidth="1"/>
    <col min="8194" max="8195" width="16.140625" style="99" customWidth="1"/>
    <col min="8196" max="8196" width="15.140625" style="99" customWidth="1"/>
    <col min="8197" max="8199" width="16.140625" style="99" customWidth="1"/>
    <col min="8200" max="8200" width="19.85546875" style="99" customWidth="1"/>
    <col min="8201" max="8201" width="16.5703125" style="99" customWidth="1"/>
    <col min="8202" max="8202" width="14.28515625" style="99" customWidth="1"/>
    <col min="8203" max="8203" width="10.140625" style="99"/>
    <col min="8204" max="8204" width="7.42578125" style="99" customWidth="1"/>
    <col min="8205" max="8447" width="10.140625" style="99"/>
    <col min="8448" max="8448" width="9.5703125" style="99" customWidth="1"/>
    <col min="8449" max="8449" width="95.28515625" style="99" customWidth="1"/>
    <col min="8450" max="8451" width="16.140625" style="99" customWidth="1"/>
    <col min="8452" max="8452" width="15.140625" style="99" customWidth="1"/>
    <col min="8453" max="8455" width="16.140625" style="99" customWidth="1"/>
    <col min="8456" max="8456" width="19.85546875" style="99" customWidth="1"/>
    <col min="8457" max="8457" width="16.5703125" style="99" customWidth="1"/>
    <col min="8458" max="8458" width="14.28515625" style="99" customWidth="1"/>
    <col min="8459" max="8459" width="10.140625" style="99"/>
    <col min="8460" max="8460" width="7.42578125" style="99" customWidth="1"/>
    <col min="8461" max="8703" width="10.140625" style="99"/>
    <col min="8704" max="8704" width="9.5703125" style="99" customWidth="1"/>
    <col min="8705" max="8705" width="95.28515625" style="99" customWidth="1"/>
    <col min="8706" max="8707" width="16.140625" style="99" customWidth="1"/>
    <col min="8708" max="8708" width="15.140625" style="99" customWidth="1"/>
    <col min="8709" max="8711" width="16.140625" style="99" customWidth="1"/>
    <col min="8712" max="8712" width="19.85546875" style="99" customWidth="1"/>
    <col min="8713" max="8713" width="16.5703125" style="99" customWidth="1"/>
    <col min="8714" max="8714" width="14.28515625" style="99" customWidth="1"/>
    <col min="8715" max="8715" width="10.140625" style="99"/>
    <col min="8716" max="8716" width="7.42578125" style="99" customWidth="1"/>
    <col min="8717" max="8959" width="10.140625" style="99"/>
    <col min="8960" max="8960" width="9.5703125" style="99" customWidth="1"/>
    <col min="8961" max="8961" width="95.28515625" style="99" customWidth="1"/>
    <col min="8962" max="8963" width="16.140625" style="99" customWidth="1"/>
    <col min="8964" max="8964" width="15.140625" style="99" customWidth="1"/>
    <col min="8965" max="8967" width="16.140625" style="99" customWidth="1"/>
    <col min="8968" max="8968" width="19.85546875" style="99" customWidth="1"/>
    <col min="8969" max="8969" width="16.5703125" style="99" customWidth="1"/>
    <col min="8970" max="8970" width="14.28515625" style="99" customWidth="1"/>
    <col min="8971" max="8971" width="10.140625" style="99"/>
    <col min="8972" max="8972" width="7.42578125" style="99" customWidth="1"/>
    <col min="8973" max="9215" width="10.140625" style="99"/>
    <col min="9216" max="9216" width="9.5703125" style="99" customWidth="1"/>
    <col min="9217" max="9217" width="95.28515625" style="99" customWidth="1"/>
    <col min="9218" max="9219" width="16.140625" style="99" customWidth="1"/>
    <col min="9220" max="9220" width="15.140625" style="99" customWidth="1"/>
    <col min="9221" max="9223" width="16.140625" style="99" customWidth="1"/>
    <col min="9224" max="9224" width="19.85546875" style="99" customWidth="1"/>
    <col min="9225" max="9225" width="16.5703125" style="99" customWidth="1"/>
    <col min="9226" max="9226" width="14.28515625" style="99" customWidth="1"/>
    <col min="9227" max="9227" width="10.140625" style="99"/>
    <col min="9228" max="9228" width="7.42578125" style="99" customWidth="1"/>
    <col min="9229" max="9471" width="10.140625" style="99"/>
    <col min="9472" max="9472" width="9.5703125" style="99" customWidth="1"/>
    <col min="9473" max="9473" width="95.28515625" style="99" customWidth="1"/>
    <col min="9474" max="9475" width="16.140625" style="99" customWidth="1"/>
    <col min="9476" max="9476" width="15.140625" style="99" customWidth="1"/>
    <col min="9477" max="9479" width="16.140625" style="99" customWidth="1"/>
    <col min="9480" max="9480" width="19.85546875" style="99" customWidth="1"/>
    <col min="9481" max="9481" width="16.5703125" style="99" customWidth="1"/>
    <col min="9482" max="9482" width="14.28515625" style="99" customWidth="1"/>
    <col min="9483" max="9483" width="10.140625" style="99"/>
    <col min="9484" max="9484" width="7.42578125" style="99" customWidth="1"/>
    <col min="9485" max="9727" width="10.140625" style="99"/>
    <col min="9728" max="9728" width="9.5703125" style="99" customWidth="1"/>
    <col min="9729" max="9729" width="95.28515625" style="99" customWidth="1"/>
    <col min="9730" max="9731" width="16.140625" style="99" customWidth="1"/>
    <col min="9732" max="9732" width="15.140625" style="99" customWidth="1"/>
    <col min="9733" max="9735" width="16.140625" style="99" customWidth="1"/>
    <col min="9736" max="9736" width="19.85546875" style="99" customWidth="1"/>
    <col min="9737" max="9737" width="16.5703125" style="99" customWidth="1"/>
    <col min="9738" max="9738" width="14.28515625" style="99" customWidth="1"/>
    <col min="9739" max="9739" width="10.140625" style="99"/>
    <col min="9740" max="9740" width="7.42578125" style="99" customWidth="1"/>
    <col min="9741" max="9983" width="10.140625" style="99"/>
    <col min="9984" max="9984" width="9.5703125" style="99" customWidth="1"/>
    <col min="9985" max="9985" width="95.28515625" style="99" customWidth="1"/>
    <col min="9986" max="9987" width="16.140625" style="99" customWidth="1"/>
    <col min="9988" max="9988" width="15.140625" style="99" customWidth="1"/>
    <col min="9989" max="9991" width="16.140625" style="99" customWidth="1"/>
    <col min="9992" max="9992" width="19.85546875" style="99" customWidth="1"/>
    <col min="9993" max="9993" width="16.5703125" style="99" customWidth="1"/>
    <col min="9994" max="9994" width="14.28515625" style="99" customWidth="1"/>
    <col min="9995" max="9995" width="10.140625" style="99"/>
    <col min="9996" max="9996" width="7.42578125" style="99" customWidth="1"/>
    <col min="9997" max="10239" width="10.140625" style="99"/>
    <col min="10240" max="10240" width="9.5703125" style="99" customWidth="1"/>
    <col min="10241" max="10241" width="95.28515625" style="99" customWidth="1"/>
    <col min="10242" max="10243" width="16.140625" style="99" customWidth="1"/>
    <col min="10244" max="10244" width="15.140625" style="99" customWidth="1"/>
    <col min="10245" max="10247" width="16.140625" style="99" customWidth="1"/>
    <col min="10248" max="10248" width="19.85546875" style="99" customWidth="1"/>
    <col min="10249" max="10249" width="16.5703125" style="99" customWidth="1"/>
    <col min="10250" max="10250" width="14.28515625" style="99" customWidth="1"/>
    <col min="10251" max="10251" width="10.140625" style="99"/>
    <col min="10252" max="10252" width="7.42578125" style="99" customWidth="1"/>
    <col min="10253" max="10495" width="10.140625" style="99"/>
    <col min="10496" max="10496" width="9.5703125" style="99" customWidth="1"/>
    <col min="10497" max="10497" width="95.28515625" style="99" customWidth="1"/>
    <col min="10498" max="10499" width="16.140625" style="99" customWidth="1"/>
    <col min="10500" max="10500" width="15.140625" style="99" customWidth="1"/>
    <col min="10501" max="10503" width="16.140625" style="99" customWidth="1"/>
    <col min="10504" max="10504" width="19.85546875" style="99" customWidth="1"/>
    <col min="10505" max="10505" width="16.5703125" style="99" customWidth="1"/>
    <col min="10506" max="10506" width="14.28515625" style="99" customWidth="1"/>
    <col min="10507" max="10507" width="10.140625" style="99"/>
    <col min="10508" max="10508" width="7.42578125" style="99" customWidth="1"/>
    <col min="10509" max="10751" width="10.140625" style="99"/>
    <col min="10752" max="10752" width="9.5703125" style="99" customWidth="1"/>
    <col min="10753" max="10753" width="95.28515625" style="99" customWidth="1"/>
    <col min="10754" max="10755" width="16.140625" style="99" customWidth="1"/>
    <col min="10756" max="10756" width="15.140625" style="99" customWidth="1"/>
    <col min="10757" max="10759" width="16.140625" style="99" customWidth="1"/>
    <col min="10760" max="10760" width="19.85546875" style="99" customWidth="1"/>
    <col min="10761" max="10761" width="16.5703125" style="99" customWidth="1"/>
    <col min="10762" max="10762" width="14.28515625" style="99" customWidth="1"/>
    <col min="10763" max="10763" width="10.140625" style="99"/>
    <col min="10764" max="10764" width="7.42578125" style="99" customWidth="1"/>
    <col min="10765" max="11007" width="10.140625" style="99"/>
    <col min="11008" max="11008" width="9.5703125" style="99" customWidth="1"/>
    <col min="11009" max="11009" width="95.28515625" style="99" customWidth="1"/>
    <col min="11010" max="11011" width="16.140625" style="99" customWidth="1"/>
    <col min="11012" max="11012" width="15.140625" style="99" customWidth="1"/>
    <col min="11013" max="11015" width="16.140625" style="99" customWidth="1"/>
    <col min="11016" max="11016" width="19.85546875" style="99" customWidth="1"/>
    <col min="11017" max="11017" width="16.5703125" style="99" customWidth="1"/>
    <col min="11018" max="11018" width="14.28515625" style="99" customWidth="1"/>
    <col min="11019" max="11019" width="10.140625" style="99"/>
    <col min="11020" max="11020" width="7.42578125" style="99" customWidth="1"/>
    <col min="11021" max="11263" width="10.140625" style="99"/>
    <col min="11264" max="11264" width="9.5703125" style="99" customWidth="1"/>
    <col min="11265" max="11265" width="95.28515625" style="99" customWidth="1"/>
    <col min="11266" max="11267" width="16.140625" style="99" customWidth="1"/>
    <col min="11268" max="11268" width="15.140625" style="99" customWidth="1"/>
    <col min="11269" max="11271" width="16.140625" style="99" customWidth="1"/>
    <col min="11272" max="11272" width="19.85546875" style="99" customWidth="1"/>
    <col min="11273" max="11273" width="16.5703125" style="99" customWidth="1"/>
    <col min="11274" max="11274" width="14.28515625" style="99" customWidth="1"/>
    <col min="11275" max="11275" width="10.140625" style="99"/>
    <col min="11276" max="11276" width="7.42578125" style="99" customWidth="1"/>
    <col min="11277" max="11519" width="10.140625" style="99"/>
    <col min="11520" max="11520" width="9.5703125" style="99" customWidth="1"/>
    <col min="11521" max="11521" width="95.28515625" style="99" customWidth="1"/>
    <col min="11522" max="11523" width="16.140625" style="99" customWidth="1"/>
    <col min="11524" max="11524" width="15.140625" style="99" customWidth="1"/>
    <col min="11525" max="11527" width="16.140625" style="99" customWidth="1"/>
    <col min="11528" max="11528" width="19.85546875" style="99" customWidth="1"/>
    <col min="11529" max="11529" width="16.5703125" style="99" customWidth="1"/>
    <col min="11530" max="11530" width="14.28515625" style="99" customWidth="1"/>
    <col min="11531" max="11531" width="10.140625" style="99"/>
    <col min="11532" max="11532" width="7.42578125" style="99" customWidth="1"/>
    <col min="11533" max="11775" width="10.140625" style="99"/>
    <col min="11776" max="11776" width="9.5703125" style="99" customWidth="1"/>
    <col min="11777" max="11777" width="95.28515625" style="99" customWidth="1"/>
    <col min="11778" max="11779" width="16.140625" style="99" customWidth="1"/>
    <col min="11780" max="11780" width="15.140625" style="99" customWidth="1"/>
    <col min="11781" max="11783" width="16.140625" style="99" customWidth="1"/>
    <col min="11784" max="11784" width="19.85546875" style="99" customWidth="1"/>
    <col min="11785" max="11785" width="16.5703125" style="99" customWidth="1"/>
    <col min="11786" max="11786" width="14.28515625" style="99" customWidth="1"/>
    <col min="11787" max="11787" width="10.140625" style="99"/>
    <col min="11788" max="11788" width="7.42578125" style="99" customWidth="1"/>
    <col min="11789" max="12031" width="10.140625" style="99"/>
    <col min="12032" max="12032" width="9.5703125" style="99" customWidth="1"/>
    <col min="12033" max="12033" width="95.28515625" style="99" customWidth="1"/>
    <col min="12034" max="12035" width="16.140625" style="99" customWidth="1"/>
    <col min="12036" max="12036" width="15.140625" style="99" customWidth="1"/>
    <col min="12037" max="12039" width="16.140625" style="99" customWidth="1"/>
    <col min="12040" max="12040" width="19.85546875" style="99" customWidth="1"/>
    <col min="12041" max="12041" width="16.5703125" style="99" customWidth="1"/>
    <col min="12042" max="12042" width="14.28515625" style="99" customWidth="1"/>
    <col min="12043" max="12043" width="10.140625" style="99"/>
    <col min="12044" max="12044" width="7.42578125" style="99" customWidth="1"/>
    <col min="12045" max="12287" width="10.140625" style="99"/>
    <col min="12288" max="12288" width="9.5703125" style="99" customWidth="1"/>
    <col min="12289" max="12289" width="95.28515625" style="99" customWidth="1"/>
    <col min="12290" max="12291" width="16.140625" style="99" customWidth="1"/>
    <col min="12292" max="12292" width="15.140625" style="99" customWidth="1"/>
    <col min="12293" max="12295" width="16.140625" style="99" customWidth="1"/>
    <col min="12296" max="12296" width="19.85546875" style="99" customWidth="1"/>
    <col min="12297" max="12297" width="16.5703125" style="99" customWidth="1"/>
    <col min="12298" max="12298" width="14.28515625" style="99" customWidth="1"/>
    <col min="12299" max="12299" width="10.140625" style="99"/>
    <col min="12300" max="12300" width="7.42578125" style="99" customWidth="1"/>
    <col min="12301" max="12543" width="10.140625" style="99"/>
    <col min="12544" max="12544" width="9.5703125" style="99" customWidth="1"/>
    <col min="12545" max="12545" width="95.28515625" style="99" customWidth="1"/>
    <col min="12546" max="12547" width="16.140625" style="99" customWidth="1"/>
    <col min="12548" max="12548" width="15.140625" style="99" customWidth="1"/>
    <col min="12549" max="12551" width="16.140625" style="99" customWidth="1"/>
    <col min="12552" max="12552" width="19.85546875" style="99" customWidth="1"/>
    <col min="12553" max="12553" width="16.5703125" style="99" customWidth="1"/>
    <col min="12554" max="12554" width="14.28515625" style="99" customWidth="1"/>
    <col min="12555" max="12555" width="10.140625" style="99"/>
    <col min="12556" max="12556" width="7.42578125" style="99" customWidth="1"/>
    <col min="12557" max="12799" width="10.140625" style="99"/>
    <col min="12800" max="12800" width="9.5703125" style="99" customWidth="1"/>
    <col min="12801" max="12801" width="95.28515625" style="99" customWidth="1"/>
    <col min="12802" max="12803" width="16.140625" style="99" customWidth="1"/>
    <col min="12804" max="12804" width="15.140625" style="99" customWidth="1"/>
    <col min="12805" max="12807" width="16.140625" style="99" customWidth="1"/>
    <col min="12808" max="12808" width="19.85546875" style="99" customWidth="1"/>
    <col min="12809" max="12809" width="16.5703125" style="99" customWidth="1"/>
    <col min="12810" max="12810" width="14.28515625" style="99" customWidth="1"/>
    <col min="12811" max="12811" width="10.140625" style="99"/>
    <col min="12812" max="12812" width="7.42578125" style="99" customWidth="1"/>
    <col min="12813" max="13055" width="10.140625" style="99"/>
    <col min="13056" max="13056" width="9.5703125" style="99" customWidth="1"/>
    <col min="13057" max="13057" width="95.28515625" style="99" customWidth="1"/>
    <col min="13058" max="13059" width="16.140625" style="99" customWidth="1"/>
    <col min="13060" max="13060" width="15.140625" style="99" customWidth="1"/>
    <col min="13061" max="13063" width="16.140625" style="99" customWidth="1"/>
    <col min="13064" max="13064" width="19.85546875" style="99" customWidth="1"/>
    <col min="13065" max="13065" width="16.5703125" style="99" customWidth="1"/>
    <col min="13066" max="13066" width="14.28515625" style="99" customWidth="1"/>
    <col min="13067" max="13067" width="10.140625" style="99"/>
    <col min="13068" max="13068" width="7.42578125" style="99" customWidth="1"/>
    <col min="13069" max="13311" width="10.140625" style="99"/>
    <col min="13312" max="13312" width="9.5703125" style="99" customWidth="1"/>
    <col min="13313" max="13313" width="95.28515625" style="99" customWidth="1"/>
    <col min="13314" max="13315" width="16.140625" style="99" customWidth="1"/>
    <col min="13316" max="13316" width="15.140625" style="99" customWidth="1"/>
    <col min="13317" max="13319" width="16.140625" style="99" customWidth="1"/>
    <col min="13320" max="13320" width="19.85546875" style="99" customWidth="1"/>
    <col min="13321" max="13321" width="16.5703125" style="99" customWidth="1"/>
    <col min="13322" max="13322" width="14.28515625" style="99" customWidth="1"/>
    <col min="13323" max="13323" width="10.140625" style="99"/>
    <col min="13324" max="13324" width="7.42578125" style="99" customWidth="1"/>
    <col min="13325" max="13567" width="10.140625" style="99"/>
    <col min="13568" max="13568" width="9.5703125" style="99" customWidth="1"/>
    <col min="13569" max="13569" width="95.28515625" style="99" customWidth="1"/>
    <col min="13570" max="13571" width="16.140625" style="99" customWidth="1"/>
    <col min="13572" max="13572" width="15.140625" style="99" customWidth="1"/>
    <col min="13573" max="13575" width="16.140625" style="99" customWidth="1"/>
    <col min="13576" max="13576" width="19.85546875" style="99" customWidth="1"/>
    <col min="13577" max="13577" width="16.5703125" style="99" customWidth="1"/>
    <col min="13578" max="13578" width="14.28515625" style="99" customWidth="1"/>
    <col min="13579" max="13579" width="10.140625" style="99"/>
    <col min="13580" max="13580" width="7.42578125" style="99" customWidth="1"/>
    <col min="13581" max="13823" width="10.140625" style="99"/>
    <col min="13824" max="13824" width="9.5703125" style="99" customWidth="1"/>
    <col min="13825" max="13825" width="95.28515625" style="99" customWidth="1"/>
    <col min="13826" max="13827" width="16.140625" style="99" customWidth="1"/>
    <col min="13828" max="13828" width="15.140625" style="99" customWidth="1"/>
    <col min="13829" max="13831" width="16.140625" style="99" customWidth="1"/>
    <col min="13832" max="13832" width="19.85546875" style="99" customWidth="1"/>
    <col min="13833" max="13833" width="16.5703125" style="99" customWidth="1"/>
    <col min="13834" max="13834" width="14.28515625" style="99" customWidth="1"/>
    <col min="13835" max="13835" width="10.140625" style="99"/>
    <col min="13836" max="13836" width="7.42578125" style="99" customWidth="1"/>
    <col min="13837" max="14079" width="10.140625" style="99"/>
    <col min="14080" max="14080" width="9.5703125" style="99" customWidth="1"/>
    <col min="14081" max="14081" width="95.28515625" style="99" customWidth="1"/>
    <col min="14082" max="14083" width="16.140625" style="99" customWidth="1"/>
    <col min="14084" max="14084" width="15.140625" style="99" customWidth="1"/>
    <col min="14085" max="14087" width="16.140625" style="99" customWidth="1"/>
    <col min="14088" max="14088" width="19.85546875" style="99" customWidth="1"/>
    <col min="14089" max="14089" width="16.5703125" style="99" customWidth="1"/>
    <col min="14090" max="14090" width="14.28515625" style="99" customWidth="1"/>
    <col min="14091" max="14091" width="10.140625" style="99"/>
    <col min="14092" max="14092" width="7.42578125" style="99" customWidth="1"/>
    <col min="14093" max="14335" width="10.140625" style="99"/>
    <col min="14336" max="14336" width="9.5703125" style="99" customWidth="1"/>
    <col min="14337" max="14337" width="95.28515625" style="99" customWidth="1"/>
    <col min="14338" max="14339" width="16.140625" style="99" customWidth="1"/>
    <col min="14340" max="14340" width="15.140625" style="99" customWidth="1"/>
    <col min="14341" max="14343" width="16.140625" style="99" customWidth="1"/>
    <col min="14344" max="14344" width="19.85546875" style="99" customWidth="1"/>
    <col min="14345" max="14345" width="16.5703125" style="99" customWidth="1"/>
    <col min="14346" max="14346" width="14.28515625" style="99" customWidth="1"/>
    <col min="14347" max="14347" width="10.140625" style="99"/>
    <col min="14348" max="14348" width="7.42578125" style="99" customWidth="1"/>
    <col min="14349" max="14591" width="10.140625" style="99"/>
    <col min="14592" max="14592" width="9.5703125" style="99" customWidth="1"/>
    <col min="14593" max="14593" width="95.28515625" style="99" customWidth="1"/>
    <col min="14594" max="14595" width="16.140625" style="99" customWidth="1"/>
    <col min="14596" max="14596" width="15.140625" style="99" customWidth="1"/>
    <col min="14597" max="14599" width="16.140625" style="99" customWidth="1"/>
    <col min="14600" max="14600" width="19.85546875" style="99" customWidth="1"/>
    <col min="14601" max="14601" width="16.5703125" style="99" customWidth="1"/>
    <col min="14602" max="14602" width="14.28515625" style="99" customWidth="1"/>
    <col min="14603" max="14603" width="10.140625" style="99"/>
    <col min="14604" max="14604" width="7.42578125" style="99" customWidth="1"/>
    <col min="14605" max="14847" width="10.140625" style="99"/>
    <col min="14848" max="14848" width="9.5703125" style="99" customWidth="1"/>
    <col min="14849" max="14849" width="95.28515625" style="99" customWidth="1"/>
    <col min="14850" max="14851" width="16.140625" style="99" customWidth="1"/>
    <col min="14852" max="14852" width="15.140625" style="99" customWidth="1"/>
    <col min="14853" max="14855" width="16.140625" style="99" customWidth="1"/>
    <col min="14856" max="14856" width="19.85546875" style="99" customWidth="1"/>
    <col min="14857" max="14857" width="16.5703125" style="99" customWidth="1"/>
    <col min="14858" max="14858" width="14.28515625" style="99" customWidth="1"/>
    <col min="14859" max="14859" width="10.140625" style="99"/>
    <col min="14860" max="14860" width="7.42578125" style="99" customWidth="1"/>
    <col min="14861" max="15103" width="10.140625" style="99"/>
    <col min="15104" max="15104" width="9.5703125" style="99" customWidth="1"/>
    <col min="15105" max="15105" width="95.28515625" style="99" customWidth="1"/>
    <col min="15106" max="15107" width="16.140625" style="99" customWidth="1"/>
    <col min="15108" max="15108" width="15.140625" style="99" customWidth="1"/>
    <col min="15109" max="15111" width="16.140625" style="99" customWidth="1"/>
    <col min="15112" max="15112" width="19.85546875" style="99" customWidth="1"/>
    <col min="15113" max="15113" width="16.5703125" style="99" customWidth="1"/>
    <col min="15114" max="15114" width="14.28515625" style="99" customWidth="1"/>
    <col min="15115" max="15115" width="10.140625" style="99"/>
    <col min="15116" max="15116" width="7.42578125" style="99" customWidth="1"/>
    <col min="15117" max="15359" width="10.140625" style="99"/>
    <col min="15360" max="15360" width="9.5703125" style="99" customWidth="1"/>
    <col min="15361" max="15361" width="95.28515625" style="99" customWidth="1"/>
    <col min="15362" max="15363" width="16.140625" style="99" customWidth="1"/>
    <col min="15364" max="15364" width="15.140625" style="99" customWidth="1"/>
    <col min="15365" max="15367" width="16.140625" style="99" customWidth="1"/>
    <col min="15368" max="15368" width="19.85546875" style="99" customWidth="1"/>
    <col min="15369" max="15369" width="16.5703125" style="99" customWidth="1"/>
    <col min="15370" max="15370" width="14.28515625" style="99" customWidth="1"/>
    <col min="15371" max="15371" width="10.140625" style="99"/>
    <col min="15372" max="15372" width="7.42578125" style="99" customWidth="1"/>
    <col min="15373" max="15615" width="10.140625" style="99"/>
    <col min="15616" max="15616" width="9.5703125" style="99" customWidth="1"/>
    <col min="15617" max="15617" width="95.28515625" style="99" customWidth="1"/>
    <col min="15618" max="15619" width="16.140625" style="99" customWidth="1"/>
    <col min="15620" max="15620" width="15.140625" style="99" customWidth="1"/>
    <col min="15621" max="15623" width="16.140625" style="99" customWidth="1"/>
    <col min="15624" max="15624" width="19.85546875" style="99" customWidth="1"/>
    <col min="15625" max="15625" width="16.5703125" style="99" customWidth="1"/>
    <col min="15626" max="15626" width="14.28515625" style="99" customWidth="1"/>
    <col min="15627" max="15627" width="10.140625" style="99"/>
    <col min="15628" max="15628" width="7.42578125" style="99" customWidth="1"/>
    <col min="15629" max="15871" width="10.140625" style="99"/>
    <col min="15872" max="15872" width="9.5703125" style="99" customWidth="1"/>
    <col min="15873" max="15873" width="95.28515625" style="99" customWidth="1"/>
    <col min="15874" max="15875" width="16.140625" style="99" customWidth="1"/>
    <col min="15876" max="15876" width="15.140625" style="99" customWidth="1"/>
    <col min="15877" max="15879" width="16.140625" style="99" customWidth="1"/>
    <col min="15880" max="15880" width="19.85546875" style="99" customWidth="1"/>
    <col min="15881" max="15881" width="16.5703125" style="99" customWidth="1"/>
    <col min="15882" max="15882" width="14.28515625" style="99" customWidth="1"/>
    <col min="15883" max="15883" width="10.140625" style="99"/>
    <col min="15884" max="15884" width="7.42578125" style="99" customWidth="1"/>
    <col min="15885" max="16127" width="10.140625" style="99"/>
    <col min="16128" max="16128" width="9.5703125" style="99" customWidth="1"/>
    <col min="16129" max="16129" width="95.28515625" style="99" customWidth="1"/>
    <col min="16130" max="16131" width="16.140625" style="99" customWidth="1"/>
    <col min="16132" max="16132" width="15.140625" style="99" customWidth="1"/>
    <col min="16133" max="16135" width="16.140625" style="99" customWidth="1"/>
    <col min="16136" max="16136" width="19.85546875" style="99" customWidth="1"/>
    <col min="16137" max="16137" width="16.5703125" style="99" customWidth="1"/>
    <col min="16138" max="16138" width="14.28515625" style="99" customWidth="1"/>
    <col min="16139" max="16139" width="10.140625" style="99"/>
    <col min="16140" max="16140" width="7.42578125" style="99" customWidth="1"/>
    <col min="16141" max="16384" width="10.140625" style="99"/>
  </cols>
  <sheetData>
    <row r="1" spans="1:12">
      <c r="A1" s="69" t="s">
        <v>1284</v>
      </c>
      <c r="B1" s="69"/>
    </row>
    <row r="2" spans="1:12">
      <c r="B2" s="482"/>
      <c r="F2" s="85"/>
    </row>
    <row r="3" spans="1:12">
      <c r="B3" s="146" t="s">
        <v>70</v>
      </c>
    </row>
    <row r="4" spans="1:12">
      <c r="B4" s="146"/>
    </row>
    <row r="5" spans="1:12" s="420" customFormat="1">
      <c r="B5" s="80"/>
      <c r="C5" s="483" t="s">
        <v>160</v>
      </c>
      <c r="D5" s="483" t="s">
        <v>161</v>
      </c>
      <c r="E5" s="483" t="s">
        <v>162</v>
      </c>
      <c r="F5" s="483" t="s">
        <v>163</v>
      </c>
      <c r="G5" s="483" t="s">
        <v>164</v>
      </c>
      <c r="H5" s="483" t="s">
        <v>799</v>
      </c>
      <c r="I5" s="483" t="s">
        <v>800</v>
      </c>
      <c r="J5" s="76" t="s">
        <v>231</v>
      </c>
      <c r="K5" s="420" t="s">
        <v>232</v>
      </c>
      <c r="L5" s="420" t="s">
        <v>233</v>
      </c>
    </row>
    <row r="6" spans="1:12" s="420" customFormat="1" ht="24.6" customHeight="1">
      <c r="B6" s="932" t="s">
        <v>240</v>
      </c>
      <c r="C6" s="1345" t="s">
        <v>801</v>
      </c>
      <c r="D6" s="1346"/>
      <c r="E6" s="1346"/>
      <c r="F6" s="1346"/>
      <c r="G6" s="1347"/>
      <c r="H6" s="1345" t="s">
        <v>802</v>
      </c>
      <c r="I6" s="1346"/>
      <c r="J6" s="1348" t="s">
        <v>803</v>
      </c>
      <c r="K6" s="1350"/>
      <c r="L6" s="1351"/>
    </row>
    <row r="7" spans="1:12" ht="38.25">
      <c r="B7" s="933" t="s">
        <v>804</v>
      </c>
      <c r="C7" s="933" t="s">
        <v>532</v>
      </c>
      <c r="D7" s="934" t="s">
        <v>805</v>
      </c>
      <c r="E7" s="935" t="s">
        <v>806</v>
      </c>
      <c r="F7" s="935" t="s">
        <v>807</v>
      </c>
      <c r="G7" s="935" t="s">
        <v>808</v>
      </c>
      <c r="H7" s="935" t="s">
        <v>809</v>
      </c>
      <c r="I7" s="936" t="s">
        <v>810</v>
      </c>
      <c r="J7" s="1349"/>
      <c r="K7" s="935" t="s">
        <v>811</v>
      </c>
      <c r="L7" s="935" t="s">
        <v>812</v>
      </c>
    </row>
    <row r="8" spans="1:12">
      <c r="A8" s="594">
        <v>1</v>
      </c>
      <c r="B8" s="484" t="s">
        <v>813</v>
      </c>
      <c r="C8" s="485">
        <v>807.80942100000004</v>
      </c>
      <c r="D8" s="485">
        <v>241.01236</v>
      </c>
      <c r="E8" s="485"/>
      <c r="F8" s="485">
        <v>5.9885520000000003</v>
      </c>
      <c r="G8" s="485"/>
      <c r="H8" s="485"/>
      <c r="I8" s="485"/>
      <c r="J8" s="485">
        <v>527.40516600000001</v>
      </c>
      <c r="K8" s="485">
        <v>110.257248</v>
      </c>
      <c r="L8" s="485">
        <v>417.147918</v>
      </c>
    </row>
    <row r="9" spans="1:12">
      <c r="A9" s="595">
        <v>2</v>
      </c>
      <c r="B9" s="486" t="s">
        <v>814</v>
      </c>
      <c r="C9" s="487" t="s">
        <v>534</v>
      </c>
      <c r="D9" s="487" t="s">
        <v>534</v>
      </c>
      <c r="E9" s="487" t="s">
        <v>534</v>
      </c>
      <c r="F9" s="487" t="s">
        <v>534</v>
      </c>
      <c r="G9" s="487" t="s">
        <v>534</v>
      </c>
      <c r="H9" s="485"/>
      <c r="I9" s="485"/>
      <c r="J9" s="487" t="s">
        <v>534</v>
      </c>
      <c r="K9" s="487"/>
      <c r="L9" s="487" t="s">
        <v>534</v>
      </c>
    </row>
    <row r="10" spans="1:12">
      <c r="A10" s="594">
        <v>3</v>
      </c>
      <c r="B10" s="484" t="s">
        <v>815</v>
      </c>
      <c r="C10" s="485">
        <v>33.988498999999997</v>
      </c>
      <c r="D10" s="485">
        <v>398.46810900000003</v>
      </c>
      <c r="E10" s="485">
        <v>41.932586000000001</v>
      </c>
      <c r="F10" s="485">
        <v>76.121611000000001</v>
      </c>
      <c r="G10" s="485">
        <v>78.567260000000005</v>
      </c>
      <c r="H10" s="485"/>
      <c r="I10" s="485"/>
      <c r="J10" s="485">
        <v>629.07806500000004</v>
      </c>
      <c r="K10" s="485">
        <v>575.78338299999996</v>
      </c>
      <c r="L10" s="485">
        <v>53.294682000000002</v>
      </c>
    </row>
    <row r="11" spans="1:12">
      <c r="A11" s="594">
        <v>4</v>
      </c>
      <c r="B11" s="432" t="s">
        <v>816</v>
      </c>
      <c r="C11" s="485">
        <v>4.8629959999999999</v>
      </c>
      <c r="D11" s="485">
        <v>8.0237820000000006</v>
      </c>
      <c r="E11" s="485"/>
      <c r="F11" s="485"/>
      <c r="G11" s="485"/>
      <c r="H11" s="485"/>
      <c r="I11" s="485"/>
      <c r="J11" s="485">
        <v>12.886778</v>
      </c>
      <c r="K11" s="485">
        <v>7.2402100000000003</v>
      </c>
      <c r="L11" s="485">
        <v>5.6465680000000003</v>
      </c>
    </row>
    <row r="12" spans="1:12">
      <c r="A12" s="594">
        <v>5</v>
      </c>
      <c r="B12" s="432" t="s">
        <v>817</v>
      </c>
      <c r="C12" s="485"/>
      <c r="D12" s="485"/>
      <c r="E12" s="485"/>
      <c r="F12" s="485"/>
      <c r="G12" s="485"/>
      <c r="H12" s="485"/>
      <c r="I12" s="485"/>
      <c r="J12" s="485"/>
      <c r="K12" s="485">
        <v>0</v>
      </c>
      <c r="L12" s="485"/>
    </row>
    <row r="13" spans="1:12">
      <c r="A13" s="594">
        <v>6</v>
      </c>
      <c r="B13" s="432" t="s">
        <v>818</v>
      </c>
      <c r="C13" s="485">
        <v>1.2048620000000001</v>
      </c>
      <c r="D13" s="485">
        <v>5.584695</v>
      </c>
      <c r="E13" s="485"/>
      <c r="F13" s="485">
        <v>219.045152</v>
      </c>
      <c r="G13" s="485"/>
      <c r="H13" s="485"/>
      <c r="I13" s="485"/>
      <c r="J13" s="485">
        <v>112.917355</v>
      </c>
      <c r="K13" s="485">
        <v>112.25471</v>
      </c>
      <c r="L13" s="485">
        <v>0.66264500000000004</v>
      </c>
    </row>
    <row r="14" spans="1:12">
      <c r="A14" s="594">
        <v>7</v>
      </c>
      <c r="B14" s="432" t="s">
        <v>819</v>
      </c>
      <c r="C14" s="485"/>
      <c r="D14" s="485"/>
      <c r="E14" s="485"/>
      <c r="F14" s="485"/>
      <c r="G14" s="485"/>
      <c r="H14" s="485" t="s">
        <v>534</v>
      </c>
      <c r="I14" s="485" t="s">
        <v>534</v>
      </c>
      <c r="J14" s="485"/>
      <c r="K14" s="485"/>
      <c r="L14" s="485"/>
    </row>
    <row r="15" spans="1:12">
      <c r="A15" s="595">
        <v>8</v>
      </c>
      <c r="B15" s="488" t="s">
        <v>814</v>
      </c>
      <c r="C15" s="487" t="s">
        <v>534</v>
      </c>
      <c r="D15" s="487" t="s">
        <v>534</v>
      </c>
      <c r="E15" s="487" t="s">
        <v>534</v>
      </c>
      <c r="F15" s="487" t="s">
        <v>534</v>
      </c>
      <c r="G15" s="487" t="s">
        <v>534</v>
      </c>
      <c r="H15" s="487" t="s">
        <v>534</v>
      </c>
      <c r="I15" s="487" t="s">
        <v>534</v>
      </c>
      <c r="J15" s="487" t="s">
        <v>534</v>
      </c>
      <c r="K15" s="487"/>
      <c r="L15" s="487" t="s">
        <v>534</v>
      </c>
    </row>
    <row r="16" spans="1:12">
      <c r="A16" s="595">
        <v>9</v>
      </c>
      <c r="B16" s="488" t="s">
        <v>814</v>
      </c>
      <c r="C16" s="487" t="s">
        <v>534</v>
      </c>
      <c r="D16" s="487" t="s">
        <v>534</v>
      </c>
      <c r="E16" s="487" t="s">
        <v>534</v>
      </c>
      <c r="F16" s="487" t="s">
        <v>534</v>
      </c>
      <c r="G16" s="487" t="s">
        <v>534</v>
      </c>
      <c r="H16" s="487" t="s">
        <v>534</v>
      </c>
      <c r="I16" s="487" t="s">
        <v>534</v>
      </c>
      <c r="J16" s="487" t="s">
        <v>534</v>
      </c>
      <c r="K16" s="487"/>
      <c r="L16" s="487" t="s">
        <v>534</v>
      </c>
    </row>
    <row r="17" spans="1:12">
      <c r="A17" s="594">
        <v>10</v>
      </c>
      <c r="B17" s="174" t="s">
        <v>820</v>
      </c>
      <c r="C17" s="489"/>
      <c r="D17" s="485">
        <v>48.818178000000003</v>
      </c>
      <c r="E17" s="489"/>
      <c r="F17" s="489"/>
      <c r="G17" s="489"/>
      <c r="H17" s="489" t="s">
        <v>534</v>
      </c>
      <c r="I17" s="489" t="s">
        <v>534</v>
      </c>
      <c r="J17" s="485">
        <v>48.818178000000003</v>
      </c>
      <c r="K17" s="485">
        <v>48.818178000000003</v>
      </c>
      <c r="L17" s="485"/>
    </row>
    <row r="18" spans="1:12">
      <c r="A18" s="595">
        <v>11</v>
      </c>
      <c r="B18" s="490" t="s">
        <v>814</v>
      </c>
      <c r="C18" s="491" t="s">
        <v>534</v>
      </c>
      <c r="D18" s="491" t="s">
        <v>534</v>
      </c>
      <c r="E18" s="491" t="s">
        <v>534</v>
      </c>
      <c r="F18" s="491" t="s">
        <v>534</v>
      </c>
      <c r="G18" s="491" t="s">
        <v>534</v>
      </c>
      <c r="H18" s="491" t="s">
        <v>534</v>
      </c>
      <c r="I18" s="491" t="s">
        <v>534</v>
      </c>
      <c r="J18" s="487" t="s">
        <v>534</v>
      </c>
      <c r="K18" s="487"/>
      <c r="L18" s="487" t="s">
        <v>534</v>
      </c>
    </row>
    <row r="19" spans="1:12">
      <c r="A19" s="594">
        <v>12</v>
      </c>
      <c r="B19" s="49" t="s">
        <v>821</v>
      </c>
      <c r="C19" s="491" t="s">
        <v>534</v>
      </c>
      <c r="D19" s="491" t="s">
        <v>534</v>
      </c>
      <c r="E19" s="491" t="s">
        <v>534</v>
      </c>
      <c r="F19" s="491" t="s">
        <v>534</v>
      </c>
      <c r="G19" s="491" t="s">
        <v>534</v>
      </c>
      <c r="H19" s="491" t="s">
        <v>534</v>
      </c>
      <c r="I19" s="491" t="s">
        <v>534</v>
      </c>
      <c r="J19" s="489">
        <v>1331.105542</v>
      </c>
      <c r="K19" s="489">
        <v>854.35372900000004</v>
      </c>
      <c r="L19" s="489">
        <v>476.75181300000003</v>
      </c>
    </row>
    <row r="20" spans="1:12">
      <c r="A20" s="594"/>
    </row>
    <row r="21" spans="1:12" s="420" customFormat="1">
      <c r="B21" s="80"/>
      <c r="C21" s="483" t="s">
        <v>160</v>
      </c>
      <c r="D21" s="483" t="s">
        <v>161</v>
      </c>
      <c r="E21" s="483" t="s">
        <v>162</v>
      </c>
      <c r="F21" s="483" t="s">
        <v>163</v>
      </c>
      <c r="G21" s="483" t="s">
        <v>164</v>
      </c>
      <c r="H21" s="483" t="s">
        <v>799</v>
      </c>
      <c r="I21" s="483" t="s">
        <v>800</v>
      </c>
      <c r="J21" s="76" t="s">
        <v>231</v>
      </c>
      <c r="K21" s="420" t="s">
        <v>232</v>
      </c>
      <c r="L21" s="420" t="s">
        <v>233</v>
      </c>
    </row>
    <row r="22" spans="1:12" s="420" customFormat="1" ht="24.6" customHeight="1">
      <c r="B22" s="937" t="s">
        <v>334</v>
      </c>
      <c r="C22" s="1345" t="s">
        <v>801</v>
      </c>
      <c r="D22" s="1346"/>
      <c r="E22" s="1346"/>
      <c r="F22" s="1346"/>
      <c r="G22" s="1347"/>
      <c r="H22" s="1345" t="s">
        <v>802</v>
      </c>
      <c r="I22" s="1346"/>
      <c r="J22" s="1348" t="s">
        <v>803</v>
      </c>
      <c r="K22" s="1350"/>
      <c r="L22" s="1351"/>
    </row>
    <row r="23" spans="1:12" ht="38.25">
      <c r="A23" s="594"/>
      <c r="B23" s="933" t="s">
        <v>804</v>
      </c>
      <c r="C23" s="933" t="s">
        <v>532</v>
      </c>
      <c r="D23" s="934" t="s">
        <v>805</v>
      </c>
      <c r="E23" s="935" t="s">
        <v>806</v>
      </c>
      <c r="F23" s="935" t="s">
        <v>807</v>
      </c>
      <c r="G23" s="935" t="s">
        <v>808</v>
      </c>
      <c r="H23" s="935" t="s">
        <v>809</v>
      </c>
      <c r="I23" s="936" t="s">
        <v>810</v>
      </c>
      <c r="J23" s="1349"/>
      <c r="K23" s="935" t="s">
        <v>811</v>
      </c>
      <c r="L23" s="935" t="s">
        <v>812</v>
      </c>
    </row>
    <row r="24" spans="1:12">
      <c r="A24" s="594">
        <v>1</v>
      </c>
      <c r="B24" s="484" t="s">
        <v>813</v>
      </c>
      <c r="C24" s="485">
        <v>994.36087499999996</v>
      </c>
      <c r="D24" s="485">
        <v>172.41643400000001</v>
      </c>
      <c r="E24" s="485"/>
      <c r="F24" s="485">
        <v>7.2442359999999999</v>
      </c>
      <c r="G24" s="485"/>
      <c r="H24" s="485"/>
      <c r="I24" s="485"/>
      <c r="J24" s="485">
        <v>587.01076999999998</v>
      </c>
      <c r="K24" s="485">
        <v>86.64161</v>
      </c>
      <c r="L24" s="485">
        <v>500.36916000000002</v>
      </c>
    </row>
    <row r="25" spans="1:12">
      <c r="A25" s="595">
        <v>2</v>
      </c>
      <c r="B25" s="486" t="s">
        <v>814</v>
      </c>
      <c r="C25" s="487" t="s">
        <v>534</v>
      </c>
      <c r="D25" s="487" t="s">
        <v>534</v>
      </c>
      <c r="E25" s="487" t="s">
        <v>534</v>
      </c>
      <c r="F25" s="487" t="s">
        <v>534</v>
      </c>
      <c r="G25" s="487" t="s">
        <v>534</v>
      </c>
      <c r="H25" s="485" t="s">
        <v>534</v>
      </c>
      <c r="I25" s="485" t="s">
        <v>534</v>
      </c>
      <c r="J25" s="487" t="s">
        <v>534</v>
      </c>
      <c r="K25" s="487" t="s">
        <v>534</v>
      </c>
      <c r="L25" s="487" t="s">
        <v>534</v>
      </c>
    </row>
    <row r="26" spans="1:12">
      <c r="A26" s="594">
        <v>3</v>
      </c>
      <c r="B26" s="484" t="s">
        <v>815</v>
      </c>
      <c r="C26" s="485">
        <v>48.510303</v>
      </c>
      <c r="D26" s="485">
        <v>249.55620200000001</v>
      </c>
      <c r="E26" s="485">
        <v>13.53415</v>
      </c>
      <c r="F26" s="485">
        <v>58.833547000000003</v>
      </c>
      <c r="G26" s="485">
        <v>57.156925999999999</v>
      </c>
      <c r="H26" s="485"/>
      <c r="I26" s="485"/>
      <c r="J26" s="485">
        <v>427.59112800000003</v>
      </c>
      <c r="K26" s="485">
        <v>402.37429700000001</v>
      </c>
      <c r="L26" s="485">
        <v>25.216830999999999</v>
      </c>
    </row>
    <row r="27" spans="1:12">
      <c r="A27" s="594">
        <v>4</v>
      </c>
      <c r="B27" s="432" t="s">
        <v>816</v>
      </c>
      <c r="C27" s="485">
        <v>12.481424000000001</v>
      </c>
      <c r="D27" s="485">
        <v>6.5707649999999997</v>
      </c>
      <c r="E27" s="485"/>
      <c r="F27" s="485"/>
      <c r="G27" s="485"/>
      <c r="H27" s="485" t="s">
        <v>534</v>
      </c>
      <c r="I27" s="485" t="s">
        <v>534</v>
      </c>
      <c r="J27" s="485">
        <v>19.052188999999998</v>
      </c>
      <c r="K27" s="485">
        <v>4.9229310000000002</v>
      </c>
      <c r="L27" s="485">
        <v>14.129258</v>
      </c>
    </row>
    <row r="28" spans="1:12">
      <c r="A28" s="594">
        <v>5</v>
      </c>
      <c r="B28" s="432" t="s">
        <v>817</v>
      </c>
      <c r="C28" s="485"/>
      <c r="D28" s="485"/>
      <c r="E28" s="485"/>
      <c r="F28" s="485"/>
      <c r="G28" s="485"/>
      <c r="H28" s="485" t="s">
        <v>534</v>
      </c>
      <c r="I28" s="485" t="s">
        <v>534</v>
      </c>
      <c r="J28" s="485"/>
      <c r="K28" s="485"/>
      <c r="L28" s="485"/>
    </row>
    <row r="29" spans="1:12">
      <c r="A29" s="594">
        <v>6</v>
      </c>
      <c r="B29" s="432" t="s">
        <v>818</v>
      </c>
      <c r="C29" s="485">
        <v>1.7360610000000001</v>
      </c>
      <c r="D29" s="485">
        <v>20.018577000000001</v>
      </c>
      <c r="E29" s="485"/>
      <c r="F29" s="485">
        <v>65.355682000000002</v>
      </c>
      <c r="G29" s="485"/>
      <c r="H29" s="485"/>
      <c r="I29" s="485"/>
      <c r="J29" s="485">
        <v>43.555160000000001</v>
      </c>
      <c r="K29" s="485">
        <v>43.555160000000001</v>
      </c>
      <c r="L29" s="485"/>
    </row>
    <row r="30" spans="1:12">
      <c r="A30" s="594">
        <v>7</v>
      </c>
      <c r="B30" s="432" t="s">
        <v>819</v>
      </c>
      <c r="C30" s="485"/>
      <c r="D30" s="485"/>
      <c r="E30" s="485"/>
      <c r="F30" s="485"/>
      <c r="G30" s="485"/>
      <c r="H30" s="485" t="s">
        <v>534</v>
      </c>
      <c r="I30" s="485" t="s">
        <v>534</v>
      </c>
      <c r="J30" s="485"/>
      <c r="K30" s="485"/>
      <c r="L30" s="485"/>
    </row>
    <row r="31" spans="1:12">
      <c r="A31" s="595">
        <v>8</v>
      </c>
      <c r="B31" s="488" t="s">
        <v>814</v>
      </c>
      <c r="C31" s="487" t="s">
        <v>534</v>
      </c>
      <c r="D31" s="487" t="s">
        <v>534</v>
      </c>
      <c r="E31" s="487" t="s">
        <v>534</v>
      </c>
      <c r="F31" s="487" t="s">
        <v>534</v>
      </c>
      <c r="G31" s="487" t="s">
        <v>534</v>
      </c>
      <c r="H31" s="487" t="s">
        <v>534</v>
      </c>
      <c r="I31" s="487" t="s">
        <v>534</v>
      </c>
      <c r="J31" s="487" t="s">
        <v>534</v>
      </c>
      <c r="K31" s="487" t="s">
        <v>534</v>
      </c>
      <c r="L31" s="487" t="s">
        <v>534</v>
      </c>
    </row>
    <row r="32" spans="1:12">
      <c r="A32" s="595">
        <v>9</v>
      </c>
      <c r="B32" s="488" t="s">
        <v>814</v>
      </c>
      <c r="C32" s="487" t="s">
        <v>534</v>
      </c>
      <c r="D32" s="487" t="s">
        <v>534</v>
      </c>
      <c r="E32" s="487" t="s">
        <v>534</v>
      </c>
      <c r="F32" s="487" t="s">
        <v>534</v>
      </c>
      <c r="G32" s="487" t="s">
        <v>534</v>
      </c>
      <c r="H32" s="487" t="s">
        <v>534</v>
      </c>
      <c r="I32" s="487" t="s">
        <v>534</v>
      </c>
      <c r="J32" s="487" t="s">
        <v>534</v>
      </c>
      <c r="K32" s="487" t="s">
        <v>534</v>
      </c>
      <c r="L32" s="487" t="s">
        <v>534</v>
      </c>
    </row>
    <row r="33" spans="1:12">
      <c r="A33" s="594">
        <v>10</v>
      </c>
      <c r="B33" s="174" t="s">
        <v>820</v>
      </c>
      <c r="C33" s="489"/>
      <c r="D33" s="485">
        <v>55.421163</v>
      </c>
      <c r="E33" s="489"/>
      <c r="F33" s="489"/>
      <c r="G33" s="489"/>
      <c r="H33" s="489" t="s">
        <v>534</v>
      </c>
      <c r="I33" s="489" t="s">
        <v>534</v>
      </c>
      <c r="J33" s="485">
        <v>55.421163</v>
      </c>
      <c r="K33" s="485">
        <v>55.421163</v>
      </c>
      <c r="L33" s="485"/>
    </row>
    <row r="34" spans="1:12">
      <c r="A34" s="595">
        <v>11</v>
      </c>
      <c r="B34" s="490" t="s">
        <v>814</v>
      </c>
      <c r="C34" s="491" t="s">
        <v>534</v>
      </c>
      <c r="D34" s="491" t="s">
        <v>534</v>
      </c>
      <c r="E34" s="491" t="s">
        <v>534</v>
      </c>
      <c r="F34" s="491" t="s">
        <v>534</v>
      </c>
      <c r="G34" s="491" t="s">
        <v>534</v>
      </c>
      <c r="H34" s="491" t="s">
        <v>534</v>
      </c>
      <c r="I34" s="491" t="s">
        <v>534</v>
      </c>
      <c r="J34" s="487" t="s">
        <v>534</v>
      </c>
      <c r="K34" s="487" t="s">
        <v>534</v>
      </c>
      <c r="L34" s="487" t="s">
        <v>534</v>
      </c>
    </row>
    <row r="35" spans="1:12">
      <c r="A35" s="594">
        <v>12</v>
      </c>
      <c r="B35" s="49" t="s">
        <v>821</v>
      </c>
      <c r="C35" s="491" t="s">
        <v>534</v>
      </c>
      <c r="D35" s="491" t="s">
        <v>534</v>
      </c>
      <c r="E35" s="491" t="s">
        <v>534</v>
      </c>
      <c r="F35" s="491" t="s">
        <v>534</v>
      </c>
      <c r="G35" s="491" t="s">
        <v>534</v>
      </c>
      <c r="H35" s="491" t="s">
        <v>534</v>
      </c>
      <c r="I35" s="491" t="s">
        <v>534</v>
      </c>
      <c r="J35" s="489">
        <v>1132.63041</v>
      </c>
      <c r="K35" s="489">
        <v>592.91516100000001</v>
      </c>
      <c r="L35" s="489">
        <v>539.71524899999997</v>
      </c>
    </row>
    <row r="36" spans="1:12">
      <c r="A36" s="594"/>
    </row>
    <row r="37" spans="1:12" ht="12.75" customHeight="1">
      <c r="B37" s="146" t="s">
        <v>290</v>
      </c>
    </row>
    <row r="38" spans="1:12" ht="12.75" customHeight="1">
      <c r="B38" s="1344" t="s">
        <v>822</v>
      </c>
      <c r="C38" s="1344"/>
      <c r="D38" s="1344"/>
      <c r="E38" s="1344"/>
      <c r="F38" s="1344"/>
      <c r="G38" s="1344"/>
      <c r="H38" s="1344"/>
      <c r="I38" s="1344"/>
      <c r="J38" s="1344"/>
      <c r="K38" s="1344"/>
      <c r="L38" s="1344"/>
    </row>
    <row r="39" spans="1:12" ht="12.75" customHeight="1">
      <c r="B39" s="1344"/>
      <c r="C39" s="1344"/>
      <c r="D39" s="1344"/>
      <c r="E39" s="1344"/>
      <c r="F39" s="1344"/>
      <c r="G39" s="1344"/>
      <c r="H39" s="1344"/>
      <c r="I39" s="1344"/>
      <c r="J39" s="1344"/>
      <c r="K39" s="1344"/>
      <c r="L39" s="1344"/>
    </row>
    <row r="40" spans="1:12">
      <c r="B40" s="1344"/>
      <c r="C40" s="1344"/>
      <c r="D40" s="1344"/>
      <c r="E40" s="1344"/>
      <c r="F40" s="1344"/>
      <c r="G40" s="1344"/>
      <c r="H40" s="1344"/>
      <c r="I40" s="1344"/>
      <c r="J40" s="1344"/>
      <c r="K40" s="1344"/>
      <c r="L40" s="1344"/>
    </row>
    <row r="41" spans="1:12">
      <c r="B41" s="1344"/>
      <c r="C41" s="1344"/>
      <c r="D41" s="1344"/>
      <c r="E41" s="1344"/>
      <c r="F41" s="1344"/>
      <c r="G41" s="1344"/>
      <c r="H41" s="1344"/>
      <c r="I41" s="1344"/>
      <c r="J41" s="1344"/>
      <c r="K41" s="1344"/>
      <c r="L41" s="1344"/>
    </row>
    <row r="42" spans="1:12">
      <c r="B42" s="557"/>
      <c r="C42" s="557"/>
      <c r="D42" s="557"/>
      <c r="E42" s="557"/>
      <c r="F42" s="557"/>
      <c r="G42" s="557"/>
      <c r="H42" s="557"/>
      <c r="I42" s="557"/>
      <c r="J42" s="557"/>
      <c r="K42" s="557"/>
      <c r="L42" s="557"/>
    </row>
    <row r="43" spans="1:12">
      <c r="B43" s="557"/>
      <c r="C43" s="557"/>
      <c r="D43" s="557"/>
      <c r="E43" s="557"/>
      <c r="F43" s="557"/>
      <c r="G43" s="557"/>
      <c r="H43" s="557"/>
      <c r="I43" s="557"/>
      <c r="J43" s="557"/>
      <c r="K43" s="557"/>
      <c r="L43" s="557"/>
    </row>
    <row r="44" spans="1:12">
      <c r="B44" s="557"/>
      <c r="C44" s="557"/>
      <c r="D44" s="557"/>
      <c r="E44" s="557"/>
      <c r="F44" s="557"/>
      <c r="G44" s="557"/>
      <c r="H44" s="557"/>
      <c r="I44" s="557"/>
      <c r="J44" s="557"/>
      <c r="K44" s="557"/>
      <c r="L44" s="557"/>
    </row>
    <row r="45" spans="1:12">
      <c r="B45" s="557"/>
      <c r="C45" s="557"/>
      <c r="D45" s="557"/>
      <c r="E45" s="557"/>
      <c r="F45" s="557"/>
      <c r="G45" s="557"/>
      <c r="H45" s="557"/>
      <c r="I45" s="557"/>
      <c r="J45" s="557"/>
      <c r="K45" s="557"/>
      <c r="L45" s="557"/>
    </row>
  </sheetData>
  <mergeCells count="9">
    <mergeCell ref="B38:L41"/>
    <mergeCell ref="C6:G6"/>
    <mergeCell ref="H6:I6"/>
    <mergeCell ref="J6:J7"/>
    <mergeCell ref="K6:L6"/>
    <mergeCell ref="C22:G22"/>
    <mergeCell ref="H22:I22"/>
    <mergeCell ref="J22:J23"/>
    <mergeCell ref="K22:L22"/>
  </mergeCells>
  <pageMargins left="0.70866141732283472" right="0.70866141732283472" top="0.74803149606299213" bottom="0.74803149606299213" header="0.31496062992125984" footer="0.31496062992125984"/>
  <pageSetup paperSize="9" scale="5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CA8C3-83FA-4749-AEF3-CAB7E1E98AF0}">
  <sheetPr>
    <pageSetUpPr fitToPage="1"/>
  </sheetPr>
  <dimension ref="A1:Q43"/>
  <sheetViews>
    <sheetView zoomScaleNormal="100" workbookViewId="0">
      <selection activeCell="S6" sqref="S6"/>
    </sheetView>
  </sheetViews>
  <sheetFormatPr defaultColWidth="10.28515625" defaultRowHeight="12.75"/>
  <cols>
    <col min="1" max="1" width="7.85546875" style="230" customWidth="1"/>
    <col min="2" max="16384" width="10.28515625" style="230"/>
  </cols>
  <sheetData>
    <row r="1" spans="1:3">
      <c r="A1" s="69" t="s">
        <v>1284</v>
      </c>
      <c r="B1" s="69"/>
      <c r="C1" s="417"/>
    </row>
    <row r="2" spans="1:3">
      <c r="A2" s="492"/>
    </row>
    <row r="3" spans="1:3">
      <c r="A3" s="231"/>
      <c r="B3" s="493" t="s">
        <v>72</v>
      </c>
    </row>
    <row r="4" spans="1:3">
      <c r="A4" s="231"/>
      <c r="B4" s="493"/>
    </row>
    <row r="5" spans="1:3">
      <c r="A5" s="231"/>
      <c r="B5" s="493"/>
    </row>
    <row r="6" spans="1:3">
      <c r="A6" s="231"/>
      <c r="B6" s="493"/>
    </row>
    <row r="7" spans="1:3">
      <c r="A7" s="231"/>
      <c r="B7" s="493"/>
    </row>
    <row r="8" spans="1:3">
      <c r="A8" s="231"/>
      <c r="B8" s="493"/>
    </row>
    <row r="9" spans="1:3">
      <c r="A9" s="231"/>
      <c r="B9" s="493"/>
    </row>
    <row r="10" spans="1:3">
      <c r="A10" s="231"/>
      <c r="B10" s="493"/>
    </row>
    <row r="11" spans="1:3">
      <c r="A11" s="231"/>
      <c r="B11" s="493"/>
    </row>
    <row r="12" spans="1:3">
      <c r="A12" s="231"/>
      <c r="B12" s="493"/>
    </row>
    <row r="13" spans="1:3">
      <c r="A13" s="231"/>
      <c r="B13" s="493"/>
    </row>
    <row r="14" spans="1:3">
      <c r="A14" s="231"/>
      <c r="B14" s="493"/>
    </row>
    <row r="15" spans="1:3">
      <c r="A15" s="231"/>
      <c r="B15" s="493"/>
    </row>
    <row r="16" spans="1:3">
      <c r="A16" s="231"/>
      <c r="B16" s="493"/>
    </row>
    <row r="17" spans="1:2">
      <c r="A17" s="231"/>
      <c r="B17" s="493"/>
    </row>
    <row r="18" spans="1:2">
      <c r="A18" s="231"/>
      <c r="B18" s="493"/>
    </row>
    <row r="19" spans="1:2">
      <c r="A19" s="231"/>
      <c r="B19" s="493"/>
    </row>
    <row r="20" spans="1:2">
      <c r="A20" s="231"/>
      <c r="B20" s="493"/>
    </row>
    <row r="21" spans="1:2">
      <c r="A21" s="231"/>
      <c r="B21" s="493"/>
    </row>
    <row r="22" spans="1:2">
      <c r="A22" s="231"/>
      <c r="B22" s="493"/>
    </row>
    <row r="23" spans="1:2">
      <c r="A23" s="231"/>
      <c r="B23" s="493"/>
    </row>
    <row r="24" spans="1:2">
      <c r="A24" s="231"/>
      <c r="B24" s="493"/>
    </row>
    <row r="25" spans="1:2">
      <c r="A25" s="231"/>
      <c r="B25" s="493"/>
    </row>
    <row r="26" spans="1:2">
      <c r="A26" s="231"/>
      <c r="B26" s="493"/>
    </row>
    <row r="27" spans="1:2">
      <c r="A27" s="231"/>
      <c r="B27" s="493"/>
    </row>
    <row r="28" spans="1:2">
      <c r="A28" s="231"/>
      <c r="B28" s="493"/>
    </row>
    <row r="29" spans="1:2">
      <c r="A29" s="231"/>
      <c r="B29" s="493"/>
    </row>
    <row r="30" spans="1:2">
      <c r="A30" s="231"/>
      <c r="B30" s="493"/>
    </row>
    <row r="35" spans="2:17">
      <c r="B35" s="231" t="s">
        <v>290</v>
      </c>
      <c r="M35" s="270"/>
    </row>
    <row r="36" spans="2:17" ht="12.75" customHeight="1">
      <c r="B36" s="1352" t="s">
        <v>823</v>
      </c>
      <c r="C36" s="1352"/>
      <c r="D36" s="1352"/>
      <c r="E36" s="1352"/>
      <c r="F36" s="1352"/>
      <c r="G36" s="1352"/>
      <c r="H36" s="1352"/>
      <c r="I36" s="1352"/>
      <c r="J36" s="1352"/>
      <c r="K36" s="1352"/>
      <c r="L36" s="1352"/>
      <c r="M36" s="1352"/>
      <c r="N36" s="1352"/>
      <c r="O36" s="1352"/>
      <c r="P36" s="1352"/>
      <c r="Q36" s="1352"/>
    </row>
    <row r="37" spans="2:17">
      <c r="B37" s="1352"/>
      <c r="C37" s="1352"/>
      <c r="D37" s="1352"/>
      <c r="E37" s="1352"/>
      <c r="F37" s="1352"/>
      <c r="G37" s="1352"/>
      <c r="H37" s="1352"/>
      <c r="I37" s="1352"/>
      <c r="J37" s="1352"/>
      <c r="K37" s="1352"/>
      <c r="L37" s="1352"/>
      <c r="M37" s="1352"/>
      <c r="N37" s="1352"/>
      <c r="O37" s="1352"/>
      <c r="P37" s="1352"/>
      <c r="Q37" s="1352"/>
    </row>
    <row r="38" spans="2:17">
      <c r="M38" s="270"/>
    </row>
    <row r="39" spans="2:17">
      <c r="M39" s="270"/>
    </row>
    <row r="40" spans="2:17" ht="12.75" customHeight="1">
      <c r="M40" s="270"/>
    </row>
    <row r="41" spans="2:17" ht="12.75" customHeight="1">
      <c r="M41" s="270"/>
    </row>
    <row r="42" spans="2:17" ht="12.75" customHeight="1">
      <c r="M42" s="270"/>
    </row>
    <row r="43" spans="2:17">
      <c r="M43" s="270"/>
    </row>
  </sheetData>
  <mergeCells count="1">
    <mergeCell ref="B36:Q37"/>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82B2-A288-4C50-AB02-13D3BB8D2083}">
  <sheetPr>
    <pageSetUpPr fitToPage="1"/>
  </sheetPr>
  <dimension ref="A1:N24"/>
  <sheetViews>
    <sheetView zoomScaleNormal="100" workbookViewId="0">
      <selection activeCell="A2" sqref="A2"/>
    </sheetView>
  </sheetViews>
  <sheetFormatPr defaultColWidth="11.42578125" defaultRowHeight="12.75"/>
  <cols>
    <col min="1" max="1" width="6.7109375" style="1" customWidth="1"/>
    <col min="2" max="2" width="72.140625" style="1" customWidth="1"/>
    <col min="3" max="3" width="19.7109375" style="1" customWidth="1"/>
    <col min="4" max="4" width="19.7109375" style="71" customWidth="1"/>
    <col min="5" max="7" width="19.7109375" style="1" customWidth="1"/>
    <col min="8" max="16384" width="11.42578125" style="1"/>
  </cols>
  <sheetData>
    <row r="1" spans="1:14">
      <c r="A1" s="22" t="s">
        <v>1284</v>
      </c>
    </row>
    <row r="3" spans="1:14">
      <c r="A3" s="72"/>
      <c r="B3" s="72" t="s">
        <v>74</v>
      </c>
      <c r="C3" s="71"/>
      <c r="E3" s="71"/>
    </row>
    <row r="4" spans="1:14">
      <c r="A4" s="72"/>
      <c r="B4" s="72"/>
      <c r="C4" s="71"/>
      <c r="E4" s="71"/>
    </row>
    <row r="5" spans="1:14" ht="14.25" customHeight="1">
      <c r="A5" s="72"/>
      <c r="B5" s="72"/>
      <c r="C5" s="136" t="s">
        <v>160</v>
      </c>
      <c r="D5" s="136" t="s">
        <v>161</v>
      </c>
      <c r="E5" s="136" t="s">
        <v>162</v>
      </c>
      <c r="F5" s="136" t="s">
        <v>163</v>
      </c>
      <c r="G5" s="136" t="s">
        <v>164</v>
      </c>
    </row>
    <row r="6" spans="1:14" s="7" customFormat="1" ht="15.95" customHeight="1">
      <c r="A6" s="71"/>
      <c r="B6" s="938" t="s">
        <v>824</v>
      </c>
      <c r="C6" s="1353" t="s">
        <v>825</v>
      </c>
      <c r="D6" s="1353"/>
      <c r="E6" s="1353"/>
      <c r="F6" s="1354" t="s">
        <v>771</v>
      </c>
      <c r="G6" s="1356" t="s">
        <v>826</v>
      </c>
      <c r="I6" s="1"/>
      <c r="J6" s="1"/>
      <c r="K6" s="1"/>
      <c r="L6" s="1"/>
      <c r="M6" s="1"/>
      <c r="N6" s="1"/>
    </row>
    <row r="7" spans="1:14">
      <c r="A7" s="71"/>
      <c r="B7" s="494" t="s">
        <v>240</v>
      </c>
      <c r="C7" s="137" t="s">
        <v>827</v>
      </c>
      <c r="D7" s="137" t="s">
        <v>828</v>
      </c>
      <c r="E7" s="137" t="s">
        <v>829</v>
      </c>
      <c r="F7" s="1355"/>
      <c r="G7" s="1357" t="s">
        <v>758</v>
      </c>
    </row>
    <row r="8" spans="1:14">
      <c r="A8" s="71"/>
      <c r="B8" s="138" t="s">
        <v>830</v>
      </c>
      <c r="C8" s="495">
        <v>46830.098749999997</v>
      </c>
      <c r="D8" s="496">
        <v>46628.94</v>
      </c>
      <c r="E8" s="140">
        <v>50694.978990000003</v>
      </c>
      <c r="F8" s="47">
        <v>4036.1345160000001</v>
      </c>
      <c r="G8" s="47">
        <v>50451.681453999998</v>
      </c>
    </row>
    <row r="9" spans="1:14">
      <c r="A9" s="71"/>
    </row>
    <row r="10" spans="1:14" ht="14.25" customHeight="1">
      <c r="A10" s="71"/>
      <c r="B10" s="72"/>
      <c r="C10" s="136" t="s">
        <v>160</v>
      </c>
      <c r="D10" s="136" t="s">
        <v>161</v>
      </c>
      <c r="E10" s="136" t="s">
        <v>162</v>
      </c>
      <c r="F10" s="136" t="s">
        <v>163</v>
      </c>
      <c r="G10" s="136" t="s">
        <v>164</v>
      </c>
    </row>
    <row r="11" spans="1:14" s="7" customFormat="1" ht="15.95" customHeight="1">
      <c r="A11" s="71"/>
      <c r="B11" s="938" t="s">
        <v>824</v>
      </c>
      <c r="C11" s="1353" t="s">
        <v>825</v>
      </c>
      <c r="D11" s="1353"/>
      <c r="E11" s="1353"/>
      <c r="F11" s="1354" t="s">
        <v>771</v>
      </c>
      <c r="G11" s="1356" t="s">
        <v>826</v>
      </c>
      <c r="I11" s="1"/>
      <c r="J11" s="1"/>
      <c r="K11" s="1"/>
      <c r="L11" s="1"/>
      <c r="M11" s="1"/>
      <c r="N11" s="1"/>
    </row>
    <row r="12" spans="1:14">
      <c r="A12" s="71"/>
      <c r="B12" s="494" t="s">
        <v>334</v>
      </c>
      <c r="C12" s="137" t="s">
        <v>827</v>
      </c>
      <c r="D12" s="137" t="s">
        <v>828</v>
      </c>
      <c r="E12" s="137" t="s">
        <v>829</v>
      </c>
      <c r="F12" s="1355"/>
      <c r="G12" s="1357" t="s">
        <v>758</v>
      </c>
    </row>
    <row r="13" spans="1:14">
      <c r="A13" s="71"/>
      <c r="B13" s="138" t="s">
        <v>830</v>
      </c>
      <c r="C13" s="495">
        <v>40055.254670000002</v>
      </c>
      <c r="D13" s="496">
        <v>46830.098749999997</v>
      </c>
      <c r="E13" s="140">
        <v>46628.94</v>
      </c>
      <c r="F13" s="47">
        <v>3991.7466800000002</v>
      </c>
      <c r="G13" s="47">
        <v>49896.833504000002</v>
      </c>
    </row>
    <row r="14" spans="1:14">
      <c r="A14" s="71"/>
    </row>
    <row r="16" spans="1:14" ht="12.75" customHeight="1">
      <c r="B16" s="4" t="s">
        <v>290</v>
      </c>
    </row>
    <row r="17" spans="2:3" ht="12.75" customHeight="1">
      <c r="B17" s="7" t="s">
        <v>831</v>
      </c>
      <c r="C17" s="7"/>
    </row>
    <row r="18" spans="2:3" ht="12.75" customHeight="1"/>
    <row r="19" spans="2:3" ht="12.75" customHeight="1"/>
    <row r="20" spans="2:3" ht="12.75" customHeight="1"/>
    <row r="21" spans="2:3" ht="12.75" customHeight="1"/>
    <row r="22" spans="2:3" ht="12.75" customHeight="1"/>
    <row r="23" spans="2:3" ht="12.75" customHeight="1"/>
    <row r="24" spans="2:3" ht="12.75" customHeight="1"/>
  </sheetData>
  <mergeCells count="6">
    <mergeCell ref="C11:E11"/>
    <mergeCell ref="F11:F12"/>
    <mergeCell ref="G11:G12"/>
    <mergeCell ref="C6:E6"/>
    <mergeCell ref="F6:F7"/>
    <mergeCell ref="G6:G7"/>
  </mergeCells>
  <pageMargins left="0.70866141732283472" right="0.70866141732283472" top="0.74803149606299213" bottom="0.74803149606299213" header="0.31496062992125984" footer="0.31496062992125984"/>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501F-791F-466E-BBFF-3CF84722C847}">
  <sheetPr codeName="Sheet7">
    <pageSetUpPr fitToPage="1"/>
  </sheetPr>
  <dimension ref="A1:J23"/>
  <sheetViews>
    <sheetView zoomScaleNormal="100" workbookViewId="0">
      <selection activeCell="A2" sqref="A2"/>
    </sheetView>
  </sheetViews>
  <sheetFormatPr defaultColWidth="9.140625" defaultRowHeight="12.75"/>
  <cols>
    <col min="1" max="1" width="7.140625" style="1" customWidth="1"/>
    <col min="2" max="2" width="9.85546875" style="1" customWidth="1"/>
    <col min="3" max="3" width="27" style="1" customWidth="1"/>
    <col min="4" max="9" width="18.5703125" style="1" customWidth="1"/>
    <col min="10" max="16384" width="9.140625" style="1"/>
  </cols>
  <sheetData>
    <row r="1" spans="1:10">
      <c r="A1" s="22" t="s">
        <v>1284</v>
      </c>
    </row>
    <row r="2" spans="1:10">
      <c r="A2" s="22"/>
      <c r="E2" s="334"/>
      <c r="F2" s="334"/>
      <c r="G2" s="334"/>
    </row>
    <row r="3" spans="1:10">
      <c r="B3" s="10" t="s">
        <v>6</v>
      </c>
      <c r="E3" s="334"/>
      <c r="F3" s="334"/>
      <c r="G3" s="334"/>
    </row>
    <row r="4" spans="1:10">
      <c r="B4" s="11"/>
    </row>
    <row r="5" spans="1:10">
      <c r="B5" s="11"/>
      <c r="D5" s="3" t="s">
        <v>160</v>
      </c>
      <c r="E5" s="3" t="s">
        <v>161</v>
      </c>
      <c r="F5" s="3" t="s">
        <v>162</v>
      </c>
      <c r="G5" s="3" t="s">
        <v>163</v>
      </c>
      <c r="H5" s="3" t="s">
        <v>164</v>
      </c>
      <c r="I5" s="3" t="s">
        <v>231</v>
      </c>
    </row>
    <row r="6" spans="1:10">
      <c r="D6" s="1219" t="s">
        <v>295</v>
      </c>
      <c r="E6" s="1219"/>
      <c r="F6" s="1219"/>
      <c r="G6" s="1219"/>
      <c r="H6" s="1219"/>
      <c r="I6" s="1219"/>
    </row>
    <row r="7" spans="1:10">
      <c r="B7" s="799" t="s">
        <v>296</v>
      </c>
      <c r="C7" s="800"/>
      <c r="D7" s="801" t="s">
        <v>297</v>
      </c>
      <c r="E7" s="801" t="s">
        <v>298</v>
      </c>
      <c r="F7" s="801" t="s">
        <v>299</v>
      </c>
      <c r="G7" s="801" t="s">
        <v>300</v>
      </c>
      <c r="H7" s="801" t="s">
        <v>301</v>
      </c>
      <c r="I7" s="801" t="s">
        <v>288</v>
      </c>
    </row>
    <row r="8" spans="1:10">
      <c r="B8" s="13">
        <v>1</v>
      </c>
      <c r="C8" s="40" t="s">
        <v>257</v>
      </c>
      <c r="D8" s="57">
        <v>259303.325407</v>
      </c>
      <c r="E8" s="57">
        <v>209299.27647000001</v>
      </c>
      <c r="F8" s="57">
        <v>978123.07750699995</v>
      </c>
      <c r="G8" s="57">
        <v>1243497.119866</v>
      </c>
      <c r="H8" s="57"/>
      <c r="I8" s="58">
        <f t="shared" ref="I8:I10" si="0">SUM(D8:H8)</f>
        <v>2690222.7992500002</v>
      </c>
    </row>
    <row r="9" spans="1:10">
      <c r="B9" s="13">
        <v>2</v>
      </c>
      <c r="C9" s="40" t="s">
        <v>273</v>
      </c>
      <c r="D9" s="57">
        <v>56620.113559999998</v>
      </c>
      <c r="E9" s="57">
        <v>6422.6436540000004</v>
      </c>
      <c r="F9" s="57">
        <v>49542.585454</v>
      </c>
      <c r="G9" s="57">
        <v>8805.1498869999996</v>
      </c>
      <c r="H9" s="57"/>
      <c r="I9" s="58">
        <f t="shared" si="0"/>
        <v>121390.492555</v>
      </c>
    </row>
    <row r="10" spans="1:10" s="4" customFormat="1">
      <c r="B10" s="196">
        <v>3</v>
      </c>
      <c r="C10" s="177" t="s">
        <v>288</v>
      </c>
      <c r="D10" s="58">
        <f t="shared" ref="D10:G10" si="1">SUM(D8:D9)</f>
        <v>315923.43896699999</v>
      </c>
      <c r="E10" s="58">
        <f t="shared" si="1"/>
        <v>215721.92012400003</v>
      </c>
      <c r="F10" s="58">
        <f t="shared" si="1"/>
        <v>1027665.662961</v>
      </c>
      <c r="G10" s="58">
        <f t="shared" si="1"/>
        <v>1252302.269753</v>
      </c>
      <c r="H10" s="58"/>
      <c r="I10" s="58">
        <f t="shared" si="0"/>
        <v>2811613.291805</v>
      </c>
    </row>
    <row r="11" spans="1:10" s="4" customFormat="1">
      <c r="B11" s="1"/>
      <c r="C11" s="1"/>
      <c r="D11" s="1"/>
      <c r="E11" s="1"/>
      <c r="F11" s="1"/>
      <c r="G11" s="1"/>
      <c r="H11" s="1"/>
      <c r="I11" s="1"/>
      <c r="J11" s="60"/>
    </row>
    <row r="12" spans="1:10" s="4" customFormat="1">
      <c r="B12" s="11"/>
      <c r="C12" s="1"/>
      <c r="D12" s="3" t="s">
        <v>160</v>
      </c>
      <c r="E12" s="3" t="s">
        <v>161</v>
      </c>
      <c r="F12" s="3" t="s">
        <v>162</v>
      </c>
      <c r="G12" s="3" t="s">
        <v>163</v>
      </c>
      <c r="H12" s="3" t="s">
        <v>164</v>
      </c>
      <c r="I12" s="3" t="s">
        <v>231</v>
      </c>
    </row>
    <row r="13" spans="1:10">
      <c r="D13" s="1219" t="s">
        <v>295</v>
      </c>
      <c r="E13" s="1219"/>
      <c r="F13" s="1219"/>
      <c r="G13" s="1219"/>
      <c r="H13" s="1219"/>
      <c r="I13" s="1219"/>
    </row>
    <row r="14" spans="1:10">
      <c r="B14" s="802" t="s">
        <v>302</v>
      </c>
      <c r="C14" s="800"/>
      <c r="D14" s="801" t="s">
        <v>297</v>
      </c>
      <c r="E14" s="801" t="s">
        <v>298</v>
      </c>
      <c r="F14" s="801" t="s">
        <v>299</v>
      </c>
      <c r="G14" s="801" t="s">
        <v>300</v>
      </c>
      <c r="H14" s="801" t="s">
        <v>301</v>
      </c>
      <c r="I14" s="801" t="s">
        <v>288</v>
      </c>
    </row>
    <row r="15" spans="1:10">
      <c r="B15" s="13">
        <v>1</v>
      </c>
      <c r="C15" s="40" t="s">
        <v>257</v>
      </c>
      <c r="D15" s="57">
        <v>220857.54240800001</v>
      </c>
      <c r="E15" s="57">
        <v>217258.01315799999</v>
      </c>
      <c r="F15" s="57">
        <v>900327.03574399999</v>
      </c>
      <c r="G15" s="57">
        <v>1215338.4195409999</v>
      </c>
      <c r="H15" s="57"/>
      <c r="I15" s="58">
        <f>SUM(D15:H15)</f>
        <v>2553781.010851</v>
      </c>
    </row>
    <row r="16" spans="1:10">
      <c r="B16" s="13">
        <v>2</v>
      </c>
      <c r="C16" s="40" t="s">
        <v>273</v>
      </c>
      <c r="D16" s="57">
        <v>119994.38983299999</v>
      </c>
      <c r="E16" s="57">
        <v>18444.272896999999</v>
      </c>
      <c r="F16" s="57">
        <v>56040.136356000003</v>
      </c>
      <c r="G16" s="57">
        <v>9219.5631020000001</v>
      </c>
      <c r="H16" s="57"/>
      <c r="I16" s="58">
        <f>SUM(D16:H16)</f>
        <v>203698.362188</v>
      </c>
    </row>
    <row r="17" spans="2:9">
      <c r="B17" s="196">
        <v>3</v>
      </c>
      <c r="C17" s="177" t="s">
        <v>288</v>
      </c>
      <c r="D17" s="58">
        <f>SUM(D15:D16)</f>
        <v>340851.932241</v>
      </c>
      <c r="E17" s="58">
        <f t="shared" ref="E17:I17" si="2">SUM(E15:E16)</f>
        <v>235702.28605499998</v>
      </c>
      <c r="F17" s="58">
        <f t="shared" si="2"/>
        <v>956367.17209999997</v>
      </c>
      <c r="G17" s="58">
        <f t="shared" si="2"/>
        <v>1224557.9826429999</v>
      </c>
      <c r="H17" s="58"/>
      <c r="I17" s="58">
        <f t="shared" si="2"/>
        <v>2757479.3730389997</v>
      </c>
    </row>
    <row r="18" spans="2:9">
      <c r="B18" s="196"/>
      <c r="C18" s="177"/>
      <c r="D18" s="58"/>
      <c r="E18" s="58"/>
      <c r="F18" s="58"/>
      <c r="G18" s="58"/>
      <c r="H18" s="58"/>
      <c r="I18" s="58"/>
    </row>
    <row r="19" spans="2:9" s="4" customFormat="1">
      <c r="B19" s="59"/>
      <c r="C19" s="60"/>
      <c r="D19" s="60"/>
      <c r="E19" s="60"/>
      <c r="F19" s="60"/>
      <c r="G19" s="60"/>
      <c r="H19" s="60"/>
      <c r="I19" s="60"/>
    </row>
    <row r="20" spans="2:9">
      <c r="B20" s="4" t="s">
        <v>290</v>
      </c>
      <c r="C20" s="334"/>
      <c r="D20" s="334"/>
      <c r="E20" s="334"/>
      <c r="F20" s="334"/>
      <c r="G20" s="334"/>
      <c r="H20" s="334"/>
      <c r="I20" s="334"/>
    </row>
    <row r="21" spans="2:9">
      <c r="B21" s="1" t="s">
        <v>303</v>
      </c>
      <c r="C21" s="9"/>
      <c r="D21" s="9"/>
      <c r="E21" s="334"/>
      <c r="F21" s="334"/>
      <c r="G21" s="334"/>
      <c r="H21" s="334"/>
      <c r="I21" s="334"/>
    </row>
    <row r="22" spans="2:9">
      <c r="C22" s="334"/>
      <c r="D22" s="334"/>
      <c r="E22" s="334"/>
      <c r="F22" s="334"/>
      <c r="G22" s="334"/>
      <c r="H22" s="334"/>
      <c r="I22" s="334"/>
    </row>
    <row r="23" spans="2:9">
      <c r="E23" s="334"/>
      <c r="F23" s="334"/>
      <c r="G23" s="334"/>
      <c r="H23" s="334"/>
      <c r="I23" s="334"/>
    </row>
  </sheetData>
  <mergeCells count="2">
    <mergeCell ref="D13:I13"/>
    <mergeCell ref="D6:I6"/>
  </mergeCells>
  <pageMargins left="0.70866141732283472" right="0.70866141732283472" top="0.74803149606299213" bottom="0.74803149606299213" header="0.31496062992125984" footer="0.31496062992125984"/>
  <pageSetup paperSize="9" scale="8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C14A7-5DE3-4093-A7BC-DABE94C274A9}">
  <sheetPr>
    <pageSetUpPr fitToPage="1"/>
  </sheetPr>
  <dimension ref="A1:S52"/>
  <sheetViews>
    <sheetView zoomScaleNormal="100" workbookViewId="0">
      <selection activeCell="A2" sqref="A2"/>
    </sheetView>
  </sheetViews>
  <sheetFormatPr defaultColWidth="9.140625" defaultRowHeight="12.75"/>
  <cols>
    <col min="1" max="1" width="8.85546875" style="9" customWidth="1"/>
    <col min="2" max="2" width="10.28515625" style="9" customWidth="1"/>
    <col min="3" max="3" width="34.85546875" style="9" customWidth="1"/>
    <col min="4" max="4" width="26" style="9" customWidth="1"/>
    <col min="5" max="5" width="23.5703125" style="9" customWidth="1"/>
    <col min="6" max="6" width="20" style="9" customWidth="1"/>
    <col min="7" max="7" width="29.42578125" style="9" customWidth="1"/>
    <col min="8" max="8" width="25.5703125" style="9" customWidth="1"/>
    <col min="9" max="9" width="26" style="9" customWidth="1"/>
    <col min="10" max="10" width="23.42578125" style="9" customWidth="1"/>
    <col min="11" max="11" width="25.140625" style="9" customWidth="1"/>
    <col min="12" max="16384" width="9.140625" style="9"/>
  </cols>
  <sheetData>
    <row r="1" spans="1:11">
      <c r="A1" s="22" t="s">
        <v>1284</v>
      </c>
    </row>
    <row r="2" spans="1:11">
      <c r="A2" s="10"/>
    </row>
    <row r="3" spans="1:11">
      <c r="B3" s="10" t="s">
        <v>76</v>
      </c>
    </row>
    <row r="4" spans="1:11">
      <c r="B4" s="10"/>
    </row>
    <row r="5" spans="1:11">
      <c r="C5" s="48" t="s">
        <v>832</v>
      </c>
    </row>
    <row r="6" spans="1:11">
      <c r="C6" s="48"/>
    </row>
    <row r="7" spans="1:11">
      <c r="B7" s="918"/>
      <c r="C7" s="939"/>
      <c r="D7" s="940" t="s">
        <v>160</v>
      </c>
      <c r="E7" s="940" t="s">
        <v>161</v>
      </c>
      <c r="F7" s="940" t="s">
        <v>162</v>
      </c>
      <c r="G7" s="940" t="s">
        <v>163</v>
      </c>
      <c r="H7" s="940" t="s">
        <v>164</v>
      </c>
      <c r="I7" s="940" t="s">
        <v>231</v>
      </c>
      <c r="J7" s="940" t="s">
        <v>232</v>
      </c>
      <c r="K7" s="940" t="s">
        <v>233</v>
      </c>
    </row>
    <row r="8" spans="1:11" ht="12.75" customHeight="1">
      <c r="B8" s="655" t="s">
        <v>420</v>
      </c>
      <c r="C8" s="656"/>
      <c r="D8" s="1208" t="s">
        <v>833</v>
      </c>
      <c r="E8" s="1206"/>
      <c r="F8" s="1206"/>
      <c r="G8" s="1207"/>
      <c r="H8" s="1208" t="s">
        <v>834</v>
      </c>
      <c r="I8" s="1206"/>
      <c r="J8" s="1206"/>
      <c r="K8" s="1207"/>
    </row>
    <row r="9" spans="1:11">
      <c r="B9" s="940" t="s">
        <v>835</v>
      </c>
      <c r="C9" s="771" t="s">
        <v>836</v>
      </c>
      <c r="D9" s="773" t="s">
        <v>837</v>
      </c>
      <c r="E9" s="773" t="s">
        <v>838</v>
      </c>
      <c r="F9" s="773" t="s">
        <v>839</v>
      </c>
      <c r="G9" s="773" t="s">
        <v>840</v>
      </c>
      <c r="H9" s="773" t="s">
        <v>837</v>
      </c>
      <c r="I9" s="773" t="s">
        <v>838</v>
      </c>
      <c r="J9" s="773" t="s">
        <v>839</v>
      </c>
      <c r="K9" s="773" t="s">
        <v>840</v>
      </c>
    </row>
    <row r="10" spans="1:11" ht="45.75" customHeight="1" thickBot="1">
      <c r="B10" s="940" t="s">
        <v>841</v>
      </c>
      <c r="C10" s="941" t="s">
        <v>842</v>
      </c>
      <c r="D10" s="941">
        <v>12</v>
      </c>
      <c r="E10" s="941">
        <v>12</v>
      </c>
      <c r="F10" s="941">
        <v>12</v>
      </c>
      <c r="G10" s="941">
        <v>12</v>
      </c>
      <c r="H10" s="941">
        <v>12</v>
      </c>
      <c r="I10" s="941">
        <v>12</v>
      </c>
      <c r="J10" s="941">
        <v>12</v>
      </c>
      <c r="K10" s="941">
        <v>12</v>
      </c>
    </row>
    <row r="11" spans="1:11" ht="13.5" customHeight="1" thickBot="1">
      <c r="B11" s="1390" t="s">
        <v>843</v>
      </c>
      <c r="C11" s="1391"/>
      <c r="D11" s="1391"/>
      <c r="E11" s="1391"/>
      <c r="F11" s="1391"/>
      <c r="G11" s="1391"/>
      <c r="H11" s="1391"/>
      <c r="I11" s="1391"/>
      <c r="J11" s="1391"/>
      <c r="K11" s="1392"/>
    </row>
    <row r="12" spans="1:11" ht="39" customHeight="1" thickBot="1">
      <c r="B12" s="357">
        <v>1</v>
      </c>
      <c r="C12" s="358" t="s">
        <v>844</v>
      </c>
      <c r="D12" s="1387"/>
      <c r="E12" s="1388"/>
      <c r="F12" s="1388"/>
      <c r="G12" s="1389"/>
      <c r="H12" s="359">
        <v>1067.445226772518</v>
      </c>
      <c r="I12" s="359">
        <v>1016.7732100229834</v>
      </c>
      <c r="J12" s="359">
        <v>949.19223675593105</v>
      </c>
      <c r="K12" s="360">
        <v>909.77489593115445</v>
      </c>
    </row>
    <row r="13" spans="1:11" ht="13.5" customHeight="1" thickBot="1">
      <c r="B13" s="1390" t="s">
        <v>845</v>
      </c>
      <c r="C13" s="1391"/>
      <c r="D13" s="1391"/>
      <c r="E13" s="1391"/>
      <c r="F13" s="1391"/>
      <c r="G13" s="1391"/>
      <c r="H13" s="1391"/>
      <c r="I13" s="1391"/>
      <c r="J13" s="1391"/>
      <c r="K13" s="1392"/>
    </row>
    <row r="14" spans="1:11" ht="69.75" customHeight="1" thickBot="1">
      <c r="B14" s="357">
        <v>2</v>
      </c>
      <c r="C14" s="361" t="s">
        <v>846</v>
      </c>
      <c r="D14" s="359">
        <v>551.32013070391554</v>
      </c>
      <c r="E14" s="359">
        <v>543.44005462184134</v>
      </c>
      <c r="F14" s="359">
        <v>532.57021025206029</v>
      </c>
      <c r="G14" s="359">
        <v>517.00820445678175</v>
      </c>
      <c r="H14" s="359">
        <v>41.80412269169166</v>
      </c>
      <c r="I14" s="359">
        <v>41.235313547779825</v>
      </c>
      <c r="J14" s="359">
        <v>40.301002915901002</v>
      </c>
      <c r="K14" s="360">
        <v>38.847692452732666</v>
      </c>
    </row>
    <row r="15" spans="1:11" ht="13.5" thickBot="1">
      <c r="B15" s="357">
        <v>3</v>
      </c>
      <c r="C15" s="362" t="s">
        <v>847</v>
      </c>
      <c r="D15" s="359">
        <v>353.62861136897607</v>
      </c>
      <c r="E15" s="359">
        <v>348.82977440958661</v>
      </c>
      <c r="F15" s="359">
        <v>343.57677800130898</v>
      </c>
      <c r="G15" s="359">
        <v>337.12055065069404</v>
      </c>
      <c r="H15" s="359">
        <v>17.68143056844875</v>
      </c>
      <c r="I15" s="359">
        <v>17.441488720479253</v>
      </c>
      <c r="J15" s="359">
        <v>17.178838900065415</v>
      </c>
      <c r="K15" s="360">
        <v>16.856027532534664</v>
      </c>
    </row>
    <row r="16" spans="1:11" ht="13.5" thickBot="1">
      <c r="B16" s="357">
        <v>4</v>
      </c>
      <c r="C16" s="362" t="s">
        <v>848</v>
      </c>
      <c r="D16" s="359">
        <v>197.69151933493947</v>
      </c>
      <c r="E16" s="359">
        <v>194.61028021225476</v>
      </c>
      <c r="F16" s="359">
        <v>188.99343225075134</v>
      </c>
      <c r="G16" s="359">
        <v>179.88765380608783</v>
      </c>
      <c r="H16" s="359">
        <v>24.122692123242754</v>
      </c>
      <c r="I16" s="359">
        <v>23.793824827300583</v>
      </c>
      <c r="J16" s="359">
        <v>23.122164015835665</v>
      </c>
      <c r="K16" s="360">
        <v>21.991664920198001</v>
      </c>
    </row>
    <row r="17" spans="2:19" ht="13.5" thickBot="1">
      <c r="B17" s="357">
        <v>5</v>
      </c>
      <c r="C17" s="361" t="s">
        <v>849</v>
      </c>
      <c r="D17" s="359">
        <v>1479.2287922872511</v>
      </c>
      <c r="E17" s="359">
        <v>1433.3390727576602</v>
      </c>
      <c r="F17" s="359">
        <v>1361.8753822038959</v>
      </c>
      <c r="G17" s="359">
        <v>1302.740771199115</v>
      </c>
      <c r="H17" s="359">
        <v>796.40799866170414</v>
      </c>
      <c r="I17" s="359">
        <v>758.48131790044749</v>
      </c>
      <c r="J17" s="359">
        <v>704.15490412444615</v>
      </c>
      <c r="K17" s="363">
        <v>669.12094162015171</v>
      </c>
      <c r="M17" s="657"/>
      <c r="N17" s="657"/>
      <c r="O17" s="657"/>
    </row>
    <row r="18" spans="2:19" ht="40.5" thickBot="1">
      <c r="B18" s="357">
        <v>6</v>
      </c>
      <c r="C18" s="364" t="s">
        <v>850</v>
      </c>
      <c r="D18" s="365">
        <v>751.23005578006462</v>
      </c>
      <c r="E18" s="365">
        <v>745.73331349085163</v>
      </c>
      <c r="F18" s="365">
        <v>732.1373734009137</v>
      </c>
      <c r="G18" s="365">
        <v>709.95829355053775</v>
      </c>
      <c r="H18" s="365">
        <v>182.83882879078683</v>
      </c>
      <c r="I18" s="365">
        <v>181.36607661142136</v>
      </c>
      <c r="J18" s="365">
        <v>178.01476637165226</v>
      </c>
      <c r="K18" s="363">
        <v>172.53913802468458</v>
      </c>
      <c r="M18" s="657"/>
      <c r="N18" s="657"/>
      <c r="O18" s="657"/>
      <c r="Q18" s="657"/>
      <c r="R18" s="657"/>
      <c r="S18" s="657"/>
    </row>
    <row r="19" spans="2:19" ht="27">
      <c r="B19" s="366">
        <v>7</v>
      </c>
      <c r="C19" s="736" t="s">
        <v>851</v>
      </c>
      <c r="D19" s="368">
        <v>647.62566695363398</v>
      </c>
      <c r="E19" s="368">
        <v>614.52236791331609</v>
      </c>
      <c r="F19" s="368">
        <v>563.16504725586412</v>
      </c>
      <c r="G19" s="368">
        <v>523.6838103273933</v>
      </c>
      <c r="H19" s="369">
        <v>533.19610031736488</v>
      </c>
      <c r="I19" s="369">
        <v>504.03184993553373</v>
      </c>
      <c r="J19" s="369">
        <v>459.56717620567554</v>
      </c>
      <c r="K19" s="363">
        <v>427.48313627428331</v>
      </c>
      <c r="M19" s="657"/>
      <c r="N19" s="657"/>
      <c r="O19" s="657"/>
      <c r="Q19" s="657"/>
      <c r="R19" s="657"/>
      <c r="S19" s="657"/>
    </row>
    <row r="20" spans="2:19" ht="13.5" thickBot="1">
      <c r="B20" s="370">
        <v>8</v>
      </c>
      <c r="C20" s="367" t="s">
        <v>852</v>
      </c>
      <c r="D20" s="365">
        <v>80.373069553552327</v>
      </c>
      <c r="E20" s="365">
        <v>73.083391353492416</v>
      </c>
      <c r="F20" s="365">
        <v>66.572961547118268</v>
      </c>
      <c r="G20" s="365">
        <v>69.098667321183839</v>
      </c>
      <c r="H20" s="369">
        <v>80.373069553552327</v>
      </c>
      <c r="I20" s="369">
        <v>73.083391353492416</v>
      </c>
      <c r="J20" s="369">
        <v>66.572961547118268</v>
      </c>
      <c r="K20" s="371">
        <v>69.098667321183839</v>
      </c>
    </row>
    <row r="21" spans="2:19" ht="39" customHeight="1" thickBot="1">
      <c r="B21" s="370">
        <v>9</v>
      </c>
      <c r="C21" s="367" t="s">
        <v>853</v>
      </c>
      <c r="D21" s="1384"/>
      <c r="E21" s="1385"/>
      <c r="F21" s="1385"/>
      <c r="G21" s="1386"/>
      <c r="H21" s="369">
        <v>121.47171653808607</v>
      </c>
      <c r="I21" s="369">
        <v>111.83828653548767</v>
      </c>
      <c r="J21" s="369">
        <v>96.563666008457247</v>
      </c>
      <c r="K21" s="363">
        <v>87.769973277695826</v>
      </c>
    </row>
    <row r="22" spans="2:19" ht="13.5" thickBot="1">
      <c r="B22" s="370">
        <v>10</v>
      </c>
      <c r="C22" s="372" t="s">
        <v>854</v>
      </c>
      <c r="D22" s="368">
        <v>707.09318560038912</v>
      </c>
      <c r="E22" s="368">
        <v>685.14220414884176</v>
      </c>
      <c r="F22" s="368">
        <v>664.46212996541647</v>
      </c>
      <c r="G22" s="368">
        <v>644.25930165918919</v>
      </c>
      <c r="H22" s="368">
        <v>132.19341763335112</v>
      </c>
      <c r="I22" s="368">
        <v>120.27426121520536</v>
      </c>
      <c r="J22" s="368">
        <v>109.07678740453217</v>
      </c>
      <c r="K22" s="363">
        <v>101.37939194958724</v>
      </c>
    </row>
    <row r="23" spans="2:19" ht="26.25" thickBot="1">
      <c r="B23" s="357">
        <v>11</v>
      </c>
      <c r="C23" s="362" t="s">
        <v>855</v>
      </c>
      <c r="D23" s="359">
        <v>67.515460431733004</v>
      </c>
      <c r="E23" s="359">
        <v>59.978897160957004</v>
      </c>
      <c r="F23" s="359">
        <v>50.222461181819504</v>
      </c>
      <c r="G23" s="359">
        <v>44.896526605728837</v>
      </c>
      <c r="H23" s="359">
        <v>49.726521924261583</v>
      </c>
      <c r="I23" s="359">
        <v>41.342927684100005</v>
      </c>
      <c r="J23" s="359">
        <v>32.160886668426251</v>
      </c>
      <c r="K23" s="363">
        <v>27.112619175319086</v>
      </c>
    </row>
    <row r="24" spans="2:19" ht="55.5" customHeight="1" thickBot="1">
      <c r="B24" s="357">
        <v>12</v>
      </c>
      <c r="C24" s="362" t="s">
        <v>856</v>
      </c>
      <c r="D24" s="359"/>
      <c r="E24" s="359"/>
      <c r="F24" s="359"/>
      <c r="G24" s="359"/>
      <c r="H24" s="359"/>
      <c r="I24" s="359"/>
      <c r="J24" s="359"/>
      <c r="K24" s="363"/>
    </row>
    <row r="25" spans="2:19" ht="13.5" thickBot="1">
      <c r="B25" s="357">
        <v>13</v>
      </c>
      <c r="C25" s="362" t="s">
        <v>857</v>
      </c>
      <c r="D25" s="359">
        <v>639.57772516865612</v>
      </c>
      <c r="E25" s="359">
        <v>625.16330698788477</v>
      </c>
      <c r="F25" s="359">
        <v>614.23966878359704</v>
      </c>
      <c r="G25" s="359">
        <v>599.36277505346038</v>
      </c>
      <c r="H25" s="359">
        <v>82.466895709089528</v>
      </c>
      <c r="I25" s="359">
        <v>78.931333531105352</v>
      </c>
      <c r="J25" s="359">
        <v>76.915900736105911</v>
      </c>
      <c r="K25" s="363">
        <v>74.266772774268176</v>
      </c>
    </row>
    <row r="26" spans="2:19" ht="50.25" customHeight="1" thickBot="1">
      <c r="B26" s="357">
        <v>14</v>
      </c>
      <c r="C26" s="361" t="s">
        <v>858</v>
      </c>
      <c r="D26" s="359">
        <v>68.388170318443827</v>
      </c>
      <c r="E26" s="359">
        <v>72.104901954395487</v>
      </c>
      <c r="F26" s="359">
        <v>72.382231053216984</v>
      </c>
      <c r="G26" s="359">
        <v>71.453671244585834</v>
      </c>
      <c r="H26" s="359">
        <v>38.16603144315075</v>
      </c>
      <c r="I26" s="359">
        <v>39.111007347283163</v>
      </c>
      <c r="J26" s="359">
        <v>35.495014373616996</v>
      </c>
      <c r="K26" s="363">
        <v>32.090733616125668</v>
      </c>
    </row>
    <row r="27" spans="2:19" ht="13.5" thickBot="1">
      <c r="B27" s="357">
        <v>15</v>
      </c>
      <c r="C27" s="361" t="s">
        <v>859</v>
      </c>
      <c r="D27" s="359">
        <v>229.61643569887758</v>
      </c>
      <c r="E27" s="365">
        <v>228.11279440545664</v>
      </c>
      <c r="F27" s="365">
        <v>223.22698442007828</v>
      </c>
      <c r="G27" s="365">
        <v>218.41809281622949</v>
      </c>
      <c r="H27" s="365">
        <v>11.968316563723668</v>
      </c>
      <c r="I27" s="365">
        <v>11.935775012009417</v>
      </c>
      <c r="J27" s="365">
        <v>11.727722476418753</v>
      </c>
      <c r="K27" s="363">
        <v>11.517289609905584</v>
      </c>
    </row>
    <row r="28" spans="2:19" ht="39" customHeight="1" thickBot="1">
      <c r="B28" s="357">
        <v>16</v>
      </c>
      <c r="C28" s="361" t="s">
        <v>860</v>
      </c>
      <c r="D28" s="1387"/>
      <c r="E28" s="1388"/>
      <c r="F28" s="1388"/>
      <c r="G28" s="1389"/>
      <c r="H28" s="359">
        <v>1142.0116035317074</v>
      </c>
      <c r="I28" s="359">
        <v>1082.8759615582128</v>
      </c>
      <c r="J28" s="359">
        <v>997.31909730337236</v>
      </c>
      <c r="K28" s="363">
        <v>940.72602252619868</v>
      </c>
    </row>
    <row r="29" spans="2:19" ht="13.5" customHeight="1" thickBot="1">
      <c r="B29" s="1390" t="s">
        <v>861</v>
      </c>
      <c r="C29" s="1391"/>
      <c r="D29" s="1391"/>
      <c r="E29" s="1391"/>
      <c r="F29" s="1391"/>
      <c r="G29" s="1391"/>
      <c r="H29" s="1391"/>
      <c r="I29" s="1391"/>
      <c r="J29" s="1391"/>
      <c r="K29" s="1391"/>
    </row>
    <row r="30" spans="2:19" ht="109.5" customHeight="1" thickBot="1">
      <c r="B30" s="357">
        <v>17</v>
      </c>
      <c r="C30" s="361" t="s">
        <v>862</v>
      </c>
      <c r="D30" s="359">
        <v>419.13080852438662</v>
      </c>
      <c r="E30" s="359">
        <v>390.12734222196315</v>
      </c>
      <c r="F30" s="359">
        <v>361.05224256946008</v>
      </c>
      <c r="G30" s="359">
        <v>339.13259582814925</v>
      </c>
      <c r="H30" s="359">
        <v>128.86583021973206</v>
      </c>
      <c r="I30" s="359">
        <v>118.06737517410114</v>
      </c>
      <c r="J30" s="359">
        <v>107.06080902154115</v>
      </c>
      <c r="K30" s="363">
        <v>99.366213892179914</v>
      </c>
    </row>
    <row r="31" spans="2:19" ht="84.75" customHeight="1" thickBot="1">
      <c r="B31" s="357">
        <v>18</v>
      </c>
      <c r="C31" s="361" t="s">
        <v>863</v>
      </c>
      <c r="D31" s="359">
        <v>141.88106073625261</v>
      </c>
      <c r="E31" s="359">
        <v>133.46119174248923</v>
      </c>
      <c r="F31" s="359">
        <v>126.97900007085232</v>
      </c>
      <c r="G31" s="359">
        <v>119.18290515765649</v>
      </c>
      <c r="H31" s="359">
        <v>110.30884578304317</v>
      </c>
      <c r="I31" s="359">
        <v>104.15777157560923</v>
      </c>
      <c r="J31" s="359">
        <v>99.31992791761084</v>
      </c>
      <c r="K31" s="363">
        <v>92.461304170612848</v>
      </c>
    </row>
    <row r="32" spans="2:19" ht="13.5" thickBot="1">
      <c r="B32" s="650">
        <v>19</v>
      </c>
      <c r="C32" s="358" t="s">
        <v>864</v>
      </c>
      <c r="D32" s="359">
        <v>47.072489748894498</v>
      </c>
      <c r="E32" s="359">
        <v>46.450048812467493</v>
      </c>
      <c r="F32" s="359">
        <v>39.888133679536331</v>
      </c>
      <c r="G32" s="359">
        <v>35.083124824392662</v>
      </c>
      <c r="H32" s="359">
        <v>47.072489748894498</v>
      </c>
      <c r="I32" s="373">
        <v>46.450048812467493</v>
      </c>
      <c r="J32" s="373">
        <v>39.888133679536331</v>
      </c>
      <c r="K32" s="374">
        <v>35.083124824392662</v>
      </c>
    </row>
    <row r="33" spans="2:11" ht="20.100000000000001" customHeight="1">
      <c r="B33" s="1368" t="s">
        <v>865</v>
      </c>
      <c r="C33" s="1376" t="s">
        <v>866</v>
      </c>
      <c r="D33" s="1378"/>
      <c r="E33" s="1379"/>
      <c r="F33" s="1379"/>
      <c r="G33" s="1380"/>
      <c r="H33" s="1372"/>
      <c r="I33" s="1372"/>
      <c r="J33" s="1372"/>
      <c r="K33" s="1372"/>
    </row>
    <row r="34" spans="2:11" ht="30.75" customHeight="1" thickBot="1">
      <c r="B34" s="1374"/>
      <c r="C34" s="1377"/>
      <c r="D34" s="1381"/>
      <c r="E34" s="1382"/>
      <c r="F34" s="1382"/>
      <c r="G34" s="1383"/>
      <c r="H34" s="1373"/>
      <c r="I34" s="1373"/>
      <c r="J34" s="1373"/>
      <c r="K34" s="1373"/>
    </row>
    <row r="35" spans="2:11" ht="18.75" customHeight="1">
      <c r="B35" s="1368" t="s">
        <v>867</v>
      </c>
      <c r="C35" s="1376" t="s">
        <v>868</v>
      </c>
      <c r="D35" s="1378"/>
      <c r="E35" s="1379"/>
      <c r="F35" s="1379"/>
      <c r="G35" s="1380"/>
      <c r="H35" s="1372"/>
      <c r="I35" s="1372"/>
      <c r="J35" s="1372"/>
      <c r="K35" s="1372"/>
    </row>
    <row r="36" spans="2:11" ht="18.75" customHeight="1" thickBot="1">
      <c r="B36" s="1374"/>
      <c r="C36" s="1377"/>
      <c r="D36" s="1381"/>
      <c r="E36" s="1382"/>
      <c r="F36" s="1382"/>
      <c r="G36" s="1383"/>
      <c r="H36" s="1373"/>
      <c r="I36" s="1373"/>
      <c r="J36" s="1373"/>
      <c r="K36" s="1373"/>
    </row>
    <row r="37" spans="2:11" ht="180.75" customHeight="1" thickBot="1">
      <c r="B37" s="650">
        <v>20</v>
      </c>
      <c r="C37" s="358" t="s">
        <v>869</v>
      </c>
      <c r="D37" s="359">
        <v>608.08435900953373</v>
      </c>
      <c r="E37" s="359">
        <v>570.03858277691995</v>
      </c>
      <c r="F37" s="359">
        <v>527.91937631984865</v>
      </c>
      <c r="G37" s="359">
        <v>493.39862581019838</v>
      </c>
      <c r="H37" s="359">
        <v>286.24716575166974</v>
      </c>
      <c r="I37" s="373">
        <v>268.67519556217786</v>
      </c>
      <c r="J37" s="373">
        <v>246.26887061868828</v>
      </c>
      <c r="K37" s="374">
        <v>226.91064288718545</v>
      </c>
    </row>
    <row r="38" spans="2:11">
      <c r="B38" s="1368" t="s">
        <v>870</v>
      </c>
      <c r="C38" s="1370" t="s">
        <v>871</v>
      </c>
      <c r="D38" s="1372"/>
      <c r="E38" s="1372"/>
      <c r="F38" s="1372"/>
      <c r="G38" s="1372"/>
      <c r="H38" s="1372"/>
      <c r="I38" s="1372"/>
      <c r="J38" s="1372"/>
      <c r="K38" s="1372"/>
    </row>
    <row r="39" spans="2:11" ht="13.5" thickBot="1">
      <c r="B39" s="1374"/>
      <c r="C39" s="1375"/>
      <c r="D39" s="1373"/>
      <c r="E39" s="1373"/>
      <c r="F39" s="1373"/>
      <c r="G39" s="1373"/>
      <c r="H39" s="1373"/>
      <c r="I39" s="1373"/>
      <c r="J39" s="1373"/>
      <c r="K39" s="1373"/>
    </row>
    <row r="40" spans="2:11">
      <c r="B40" s="1368" t="s">
        <v>872</v>
      </c>
      <c r="C40" s="1370" t="s">
        <v>873</v>
      </c>
      <c r="D40" s="1372"/>
      <c r="E40" s="1372"/>
      <c r="F40" s="1372"/>
      <c r="G40" s="1372"/>
      <c r="H40" s="1372"/>
      <c r="I40" s="1372"/>
      <c r="J40" s="1372"/>
      <c r="K40" s="1372"/>
    </row>
    <row r="41" spans="2:11" ht="13.5" thickBot="1">
      <c r="B41" s="1374"/>
      <c r="C41" s="1375"/>
      <c r="D41" s="1373"/>
      <c r="E41" s="1373"/>
      <c r="F41" s="1373"/>
      <c r="G41" s="1373"/>
      <c r="H41" s="1373"/>
      <c r="I41" s="1373"/>
      <c r="J41" s="1373"/>
      <c r="K41" s="1373"/>
    </row>
    <row r="42" spans="2:11">
      <c r="B42" s="1368" t="s">
        <v>874</v>
      </c>
      <c r="C42" s="1370" t="s">
        <v>875</v>
      </c>
      <c r="D42" s="1366">
        <v>425.02419956608878</v>
      </c>
      <c r="E42" s="1366">
        <v>396.14100000000002</v>
      </c>
      <c r="F42" s="1366">
        <v>369.58902761874396</v>
      </c>
      <c r="G42" s="1366">
        <v>352.17973561328</v>
      </c>
      <c r="H42" s="1366">
        <v>286.2471657516694</v>
      </c>
      <c r="I42" s="1366">
        <v>268.67500000000001</v>
      </c>
      <c r="J42" s="1366">
        <v>246.26887061868783</v>
      </c>
      <c r="K42" s="1366">
        <v>226.91064288718499</v>
      </c>
    </row>
    <row r="43" spans="2:11">
      <c r="B43" s="1369"/>
      <c r="C43" s="1371"/>
      <c r="D43" s="1367"/>
      <c r="E43" s="1367"/>
      <c r="F43" s="1367">
        <v>0</v>
      </c>
      <c r="G43" s="1367">
        <v>0</v>
      </c>
      <c r="H43" s="1367"/>
      <c r="I43" s="1367"/>
      <c r="J43" s="1367">
        <v>0</v>
      </c>
      <c r="K43" s="1367">
        <v>0</v>
      </c>
    </row>
    <row r="44" spans="2:11">
      <c r="B44" s="1358" t="s">
        <v>876</v>
      </c>
      <c r="C44" s="1359"/>
      <c r="D44" s="1359"/>
      <c r="E44" s="1359"/>
      <c r="F44" s="1359"/>
      <c r="G44" s="1359"/>
      <c r="H44" s="1359"/>
      <c r="I44" s="1359"/>
      <c r="J44" s="1359"/>
      <c r="K44" s="1359"/>
    </row>
    <row r="45" spans="2:11" ht="20.100000000000001" customHeight="1" thickBot="1">
      <c r="B45" s="375">
        <v>21</v>
      </c>
      <c r="C45" s="25" t="s">
        <v>877</v>
      </c>
      <c r="D45" s="1360"/>
      <c r="E45" s="1361"/>
      <c r="F45" s="1361"/>
      <c r="G45" s="1362"/>
      <c r="H45" s="371">
        <v>1067.445226772518</v>
      </c>
      <c r="I45" s="376">
        <v>1016.7732100229834</v>
      </c>
      <c r="J45" s="376">
        <v>949.19223675593105</v>
      </c>
      <c r="K45" s="377">
        <v>909.77489593115445</v>
      </c>
    </row>
    <row r="46" spans="2:11" ht="20.100000000000001" customHeight="1" thickBot="1">
      <c r="B46" s="378">
        <v>22</v>
      </c>
      <c r="C46" s="379" t="s">
        <v>878</v>
      </c>
      <c r="D46" s="1363"/>
      <c r="E46" s="1364"/>
      <c r="F46" s="1364"/>
      <c r="G46" s="1365"/>
      <c r="H46" s="365">
        <v>855.76443778003795</v>
      </c>
      <c r="I46" s="380">
        <v>814.20076599603533</v>
      </c>
      <c r="J46" s="380">
        <v>751.05022668468462</v>
      </c>
      <c r="K46" s="374">
        <v>713.81537963901326</v>
      </c>
    </row>
    <row r="47" spans="2:11" ht="20.100000000000001" customHeight="1" thickBot="1">
      <c r="B47" s="381">
        <v>23</v>
      </c>
      <c r="C47" s="382" t="s">
        <v>879</v>
      </c>
      <c r="D47" s="1363"/>
      <c r="E47" s="1364"/>
      <c r="F47" s="1364"/>
      <c r="G47" s="1365"/>
      <c r="H47" s="596">
        <v>1.2555675000000002</v>
      </c>
      <c r="I47" s="383">
        <v>1.2565681666666666</v>
      </c>
      <c r="J47" s="383">
        <v>1.2710624118070866</v>
      </c>
      <c r="K47" s="384">
        <v>1.282025208858655</v>
      </c>
    </row>
    <row r="49" spans="2:11" ht="14.25">
      <c r="B49" s="387" t="s">
        <v>880</v>
      </c>
      <c r="H49" s="597"/>
      <c r="I49" s="597"/>
      <c r="J49" s="597"/>
      <c r="K49" s="597"/>
    </row>
    <row r="50" spans="2:11">
      <c r="H50" s="598"/>
      <c r="I50" s="598"/>
      <c r="J50" s="598"/>
      <c r="K50" s="598"/>
    </row>
    <row r="51" spans="2:11">
      <c r="H51" s="597"/>
      <c r="I51" s="597"/>
      <c r="J51" s="597"/>
      <c r="K51" s="597"/>
    </row>
    <row r="52" spans="2:11">
      <c r="H52" s="598"/>
      <c r="I52" s="598"/>
      <c r="J52" s="598"/>
      <c r="K52" s="598"/>
    </row>
  </sheetData>
  <mergeCells count="58">
    <mergeCell ref="B13:C13"/>
    <mergeCell ref="D13:K13"/>
    <mergeCell ref="D8:G8"/>
    <mergeCell ref="H8:K8"/>
    <mergeCell ref="B11:C11"/>
    <mergeCell ref="D11:K11"/>
    <mergeCell ref="D12:G12"/>
    <mergeCell ref="D21:G21"/>
    <mergeCell ref="D28:G28"/>
    <mergeCell ref="B29:K29"/>
    <mergeCell ref="B33:B34"/>
    <mergeCell ref="C33:C34"/>
    <mergeCell ref="D33:G34"/>
    <mergeCell ref="H33:H34"/>
    <mergeCell ref="I33:I34"/>
    <mergeCell ref="J33:J34"/>
    <mergeCell ref="K33:K34"/>
    <mergeCell ref="K35:K36"/>
    <mergeCell ref="B38:B39"/>
    <mergeCell ref="C38:C39"/>
    <mergeCell ref="D38:D39"/>
    <mergeCell ref="E38:E39"/>
    <mergeCell ref="F38:F39"/>
    <mergeCell ref="G38:G39"/>
    <mergeCell ref="H38:H39"/>
    <mergeCell ref="I38:I39"/>
    <mergeCell ref="J38:J39"/>
    <mergeCell ref="B35:B36"/>
    <mergeCell ref="C35:C36"/>
    <mergeCell ref="D35:G36"/>
    <mergeCell ref="H35:H36"/>
    <mergeCell ref="I35:I36"/>
    <mergeCell ref="J35:J36"/>
    <mergeCell ref="K38:K39"/>
    <mergeCell ref="B40:B41"/>
    <mergeCell ref="C40:C41"/>
    <mergeCell ref="D40:D41"/>
    <mergeCell ref="E40:E41"/>
    <mergeCell ref="F40:F41"/>
    <mergeCell ref="G40:G41"/>
    <mergeCell ref="H40:H41"/>
    <mergeCell ref="I40:I41"/>
    <mergeCell ref="J40:J41"/>
    <mergeCell ref="K40:K41"/>
    <mergeCell ref="B44:K44"/>
    <mergeCell ref="D45:G45"/>
    <mergeCell ref="D46:G46"/>
    <mergeCell ref="D47:G47"/>
    <mergeCell ref="G42:G43"/>
    <mergeCell ref="H42:H43"/>
    <mergeCell ref="I42:I43"/>
    <mergeCell ref="J42:J43"/>
    <mergeCell ref="K42:K43"/>
    <mergeCell ref="B42:B43"/>
    <mergeCell ref="C42:C43"/>
    <mergeCell ref="D42:D43"/>
    <mergeCell ref="E42:E43"/>
    <mergeCell ref="F42:F43"/>
  </mergeCells>
  <pageMargins left="0.7" right="0.7" top="0.75" bottom="0.75" header="0.3" footer="0.3"/>
  <pageSetup paperSize="9" scale="3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E8BAB-5DD3-4989-A708-2D7358D0552E}">
  <sheetPr>
    <pageSetUpPr fitToPage="1"/>
  </sheetPr>
  <dimension ref="A1:D14"/>
  <sheetViews>
    <sheetView zoomScaleNormal="100" workbookViewId="0">
      <selection activeCell="A2" sqref="A2"/>
    </sheetView>
  </sheetViews>
  <sheetFormatPr defaultColWidth="9.140625" defaultRowHeight="12.75"/>
  <cols>
    <col min="1" max="1" width="8.85546875" style="1" customWidth="1"/>
    <col min="2" max="2" width="11.42578125" style="1" customWidth="1"/>
    <col min="3" max="3" width="65.28515625" style="1" customWidth="1"/>
    <col min="4" max="4" width="135.85546875" style="9" customWidth="1"/>
    <col min="5" max="16384" width="9.140625" style="1"/>
  </cols>
  <sheetData>
    <row r="1" spans="1:4">
      <c r="A1" s="86" t="s">
        <v>1284</v>
      </c>
    </row>
    <row r="3" spans="1:4">
      <c r="B3" s="16" t="s">
        <v>881</v>
      </c>
    </row>
    <row r="4" spans="1:4">
      <c r="B4" s="7" t="s">
        <v>882</v>
      </c>
    </row>
    <row r="5" spans="1:4">
      <c r="B5" s="7"/>
    </row>
    <row r="6" spans="1:4">
      <c r="B6" s="658" t="s">
        <v>240</v>
      </c>
    </row>
    <row r="7" spans="1:4">
      <c r="B7" s="776" t="s">
        <v>883</v>
      </c>
      <c r="C7" s="1393" t="s">
        <v>884</v>
      </c>
      <c r="D7" s="1394"/>
    </row>
    <row r="8" spans="1:4" ht="65.25" customHeight="1">
      <c r="A8" s="385"/>
      <c r="B8" s="776" t="s">
        <v>773</v>
      </c>
      <c r="C8" s="771" t="s">
        <v>885</v>
      </c>
      <c r="D8" s="772" t="s">
        <v>886</v>
      </c>
    </row>
    <row r="9" spans="1:4" ht="38.25">
      <c r="A9" s="385"/>
      <c r="B9" s="776" t="s">
        <v>775</v>
      </c>
      <c r="C9" s="771" t="s">
        <v>887</v>
      </c>
      <c r="D9" s="772" t="s">
        <v>888</v>
      </c>
    </row>
    <row r="10" spans="1:4" ht="51">
      <c r="A10" s="385"/>
      <c r="B10" s="940" t="s">
        <v>786</v>
      </c>
      <c r="C10" s="771" t="s">
        <v>889</v>
      </c>
      <c r="D10" s="772" t="s">
        <v>890</v>
      </c>
    </row>
    <row r="11" spans="1:4" ht="38.25">
      <c r="A11" s="385"/>
      <c r="B11" s="776" t="s">
        <v>891</v>
      </c>
      <c r="C11" s="771" t="s">
        <v>892</v>
      </c>
      <c r="D11" s="772" t="s">
        <v>893</v>
      </c>
    </row>
    <row r="12" spans="1:4">
      <c r="A12" s="385"/>
      <c r="B12" s="940" t="s">
        <v>894</v>
      </c>
      <c r="C12" s="771" t="s">
        <v>895</v>
      </c>
      <c r="D12" s="772" t="s">
        <v>896</v>
      </c>
    </row>
    <row r="13" spans="1:4">
      <c r="A13" s="385"/>
      <c r="B13" s="776" t="s">
        <v>897</v>
      </c>
      <c r="C13" s="771" t="s">
        <v>898</v>
      </c>
      <c r="D13" s="772" t="s">
        <v>899</v>
      </c>
    </row>
    <row r="14" spans="1:4" ht="25.5">
      <c r="A14" s="385"/>
      <c r="B14" s="776" t="s">
        <v>900</v>
      </c>
      <c r="C14" s="771" t="s">
        <v>901</v>
      </c>
      <c r="D14" s="772" t="s">
        <v>902</v>
      </c>
    </row>
  </sheetData>
  <mergeCells count="1">
    <mergeCell ref="C7:D7"/>
  </mergeCells>
  <pageMargins left="0.7" right="0.7" top="0.75" bottom="0.75" header="0.3" footer="0.3"/>
  <pageSetup paperSize="9" scale="3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7666A-C9C2-4FB9-8CC1-22C6F652FA8E}">
  <dimension ref="A1:N100"/>
  <sheetViews>
    <sheetView topLeftCell="A81" zoomScaleNormal="100" workbookViewId="0">
      <selection activeCell="C98" sqref="C98:L100"/>
    </sheetView>
  </sheetViews>
  <sheetFormatPr defaultColWidth="9.140625" defaultRowHeight="12.75"/>
  <cols>
    <col min="1" max="1" width="2" style="9" customWidth="1"/>
    <col min="2" max="3" width="9.140625" style="9"/>
    <col min="4" max="4" width="33.7109375" style="9" customWidth="1"/>
    <col min="5" max="5" width="9.140625" style="9"/>
    <col min="6" max="6" width="18.7109375" style="9" customWidth="1"/>
    <col min="7" max="7" width="9.140625" style="9"/>
    <col min="8" max="8" width="19.28515625" style="9" customWidth="1"/>
    <col min="9" max="9" width="9.140625" style="9"/>
    <col min="10" max="10" width="35" style="9" customWidth="1"/>
    <col min="11" max="11" width="28" style="9" customWidth="1"/>
    <col min="12" max="12" width="26" style="9" customWidth="1"/>
    <col min="13" max="13" width="12.140625" style="9" bestFit="1" customWidth="1"/>
    <col min="14" max="14" width="13.28515625" style="9" bestFit="1" customWidth="1"/>
    <col min="15" max="16384" width="9.140625" style="9"/>
  </cols>
  <sheetData>
    <row r="1" spans="1:12">
      <c r="A1" s="28" t="s">
        <v>1284</v>
      </c>
    </row>
    <row r="3" spans="1:12">
      <c r="B3" s="10" t="s">
        <v>903</v>
      </c>
    </row>
    <row r="5" spans="1:12" ht="13.5" thickBot="1"/>
    <row r="6" spans="1:12" ht="13.5" thickBot="1">
      <c r="C6" s="1454"/>
      <c r="D6" s="1455"/>
      <c r="E6" s="1443" t="s">
        <v>160</v>
      </c>
      <c r="F6" s="1445"/>
      <c r="G6" s="1444" t="s">
        <v>161</v>
      </c>
      <c r="H6" s="1444"/>
      <c r="I6" s="1443" t="s">
        <v>162</v>
      </c>
      <c r="J6" s="1445"/>
      <c r="K6" s="649" t="s">
        <v>163</v>
      </c>
      <c r="L6" s="305" t="s">
        <v>164</v>
      </c>
    </row>
    <row r="7" spans="1:12" ht="13.5" thickBot="1">
      <c r="C7" s="1456" t="s">
        <v>240</v>
      </c>
      <c r="D7" s="1438"/>
      <c r="E7" s="1443" t="s">
        <v>904</v>
      </c>
      <c r="F7" s="1444"/>
      <c r="G7" s="1444"/>
      <c r="H7" s="1444"/>
      <c r="I7" s="1444"/>
      <c r="J7" s="1444"/>
      <c r="K7" s="1445"/>
      <c r="L7" s="1446" t="s">
        <v>905</v>
      </c>
    </row>
    <row r="8" spans="1:12" ht="15" customHeight="1">
      <c r="C8" s="1439"/>
      <c r="D8" s="1440"/>
      <c r="E8" s="1449" t="s">
        <v>906</v>
      </c>
      <c r="F8" s="1450"/>
      <c r="G8" s="1449" t="s">
        <v>907</v>
      </c>
      <c r="H8" s="1450"/>
      <c r="I8" s="1449" t="s">
        <v>908</v>
      </c>
      <c r="J8" s="1450"/>
      <c r="K8" s="1453" t="s">
        <v>909</v>
      </c>
      <c r="L8" s="1447"/>
    </row>
    <row r="9" spans="1:12" ht="13.5" thickBot="1">
      <c r="C9" s="1441"/>
      <c r="D9" s="1442"/>
      <c r="E9" s="1451"/>
      <c r="F9" s="1452"/>
      <c r="G9" s="1451"/>
      <c r="H9" s="1452"/>
      <c r="I9" s="1451"/>
      <c r="J9" s="1452"/>
      <c r="K9" s="1448"/>
      <c r="L9" s="1448"/>
    </row>
    <row r="10" spans="1:12" ht="13.5" thickBot="1">
      <c r="C10" s="1421" t="s">
        <v>910</v>
      </c>
      <c r="D10" s="1422"/>
      <c r="E10" s="1422"/>
      <c r="F10" s="1422"/>
      <c r="G10" s="1422"/>
      <c r="H10" s="1422"/>
      <c r="I10" s="1422"/>
      <c r="J10" s="1422"/>
      <c r="K10" s="1422"/>
      <c r="L10" s="1423"/>
    </row>
    <row r="11" spans="1:12" ht="30" customHeight="1" thickBot="1">
      <c r="C11" s="306">
        <v>1</v>
      </c>
      <c r="D11" s="18" t="s">
        <v>911</v>
      </c>
      <c r="E11" s="1433">
        <v>204002.77560639998</v>
      </c>
      <c r="F11" s="1434"/>
      <c r="G11" s="1418">
        <v>0</v>
      </c>
      <c r="H11" s="1419"/>
      <c r="I11" s="1418">
        <v>9220.5415442999983</v>
      </c>
      <c r="J11" s="1419"/>
      <c r="K11" s="271">
        <v>6606.6882401599996</v>
      </c>
      <c r="L11" s="307">
        <v>215219.73461871</v>
      </c>
    </row>
    <row r="12" spans="1:12" ht="35.1" customHeight="1" thickBot="1">
      <c r="C12" s="25">
        <v>2</v>
      </c>
      <c r="D12" s="19" t="s">
        <v>912</v>
      </c>
      <c r="E12" s="1435">
        <v>204002.77560639998</v>
      </c>
      <c r="F12" s="1436"/>
      <c r="G12" s="1405">
        <v>0</v>
      </c>
      <c r="H12" s="1406"/>
      <c r="I12" s="1431">
        <v>9220.5415442999983</v>
      </c>
      <c r="J12" s="1432"/>
      <c r="K12" s="272">
        <v>6606.6882401599996</v>
      </c>
      <c r="L12" s="272">
        <v>215219.73461871</v>
      </c>
    </row>
    <row r="13" spans="1:12" ht="13.5" thickBot="1">
      <c r="C13" s="25">
        <v>3</v>
      </c>
      <c r="D13" s="19" t="s">
        <v>913</v>
      </c>
      <c r="E13" s="1427"/>
      <c r="F13" s="1428"/>
      <c r="G13" s="1431">
        <v>0</v>
      </c>
      <c r="H13" s="1432"/>
      <c r="I13" s="1431">
        <v>0</v>
      </c>
      <c r="J13" s="1432"/>
      <c r="K13" s="272">
        <v>0</v>
      </c>
      <c r="L13" s="272">
        <v>0</v>
      </c>
    </row>
    <row r="14" spans="1:12" ht="15.75" customHeight="1" thickBot="1">
      <c r="C14" s="308">
        <v>4</v>
      </c>
      <c r="D14" s="18" t="s">
        <v>914</v>
      </c>
      <c r="E14" s="1427"/>
      <c r="F14" s="1428"/>
      <c r="G14" s="1420">
        <v>555785.53019830398</v>
      </c>
      <c r="H14" s="1412"/>
      <c r="I14" s="1420">
        <v>0</v>
      </c>
      <c r="J14" s="1412"/>
      <c r="K14" s="648">
        <v>0</v>
      </c>
      <c r="L14" s="120">
        <v>518149.07371993997</v>
      </c>
    </row>
    <row r="15" spans="1:12" ht="15.75" customHeight="1" thickBot="1">
      <c r="C15" s="25">
        <v>5</v>
      </c>
      <c r="D15" s="19" t="s">
        <v>847</v>
      </c>
      <c r="E15" s="1427"/>
      <c r="F15" s="1428"/>
      <c r="G15" s="1416">
        <v>358841.93082932499</v>
      </c>
      <c r="H15" s="1417"/>
      <c r="I15" s="1416">
        <v>0</v>
      </c>
      <c r="J15" s="1417"/>
      <c r="K15" s="646">
        <v>0</v>
      </c>
      <c r="L15" s="121">
        <v>340899.83428785903</v>
      </c>
    </row>
    <row r="16" spans="1:12" ht="15.75" customHeight="1" thickBot="1">
      <c r="C16" s="25">
        <v>6</v>
      </c>
      <c r="D16" s="19" t="s">
        <v>848</v>
      </c>
      <c r="E16" s="1427"/>
      <c r="F16" s="1428"/>
      <c r="G16" s="1416">
        <v>196943.59936897899</v>
      </c>
      <c r="H16" s="1417"/>
      <c r="I16" s="1416">
        <v>0</v>
      </c>
      <c r="J16" s="1417"/>
      <c r="K16" s="646">
        <v>0</v>
      </c>
      <c r="L16" s="121">
        <v>177249.239432081</v>
      </c>
    </row>
    <row r="17" spans="3:12" ht="50.25" customHeight="1" thickBot="1">
      <c r="C17" s="308">
        <v>7</v>
      </c>
      <c r="D17" s="18" t="s">
        <v>915</v>
      </c>
      <c r="E17" s="1427"/>
      <c r="F17" s="1428"/>
      <c r="G17" s="1420">
        <v>1230762.6370620888</v>
      </c>
      <c r="H17" s="1412"/>
      <c r="I17" s="1420">
        <v>9889.3349003849999</v>
      </c>
      <c r="J17" s="1412"/>
      <c r="K17" s="120">
        <v>11336.998336976001</v>
      </c>
      <c r="L17" s="120">
        <v>493929.86161246704</v>
      </c>
    </row>
    <row r="18" spans="3:12" ht="23.25" customHeight="1" thickBot="1">
      <c r="C18" s="25">
        <v>8</v>
      </c>
      <c r="D18" s="19" t="s">
        <v>916</v>
      </c>
      <c r="E18" s="1427"/>
      <c r="F18" s="1428"/>
      <c r="G18" s="1405">
        <v>718493.47781659593</v>
      </c>
      <c r="H18" s="1406"/>
      <c r="I18" s="1405">
        <v>0</v>
      </c>
      <c r="J18" s="1406"/>
      <c r="K18" s="645">
        <v>0</v>
      </c>
      <c r="L18" s="272">
        <v>359246.73890829796</v>
      </c>
    </row>
    <row r="19" spans="3:12" ht="57" customHeight="1" thickBot="1">
      <c r="C19" s="25">
        <v>9</v>
      </c>
      <c r="D19" s="20" t="s">
        <v>917</v>
      </c>
      <c r="E19" s="1427"/>
      <c r="F19" s="1428"/>
      <c r="G19" s="1405">
        <v>512269.15924549295</v>
      </c>
      <c r="H19" s="1406"/>
      <c r="I19" s="1405">
        <v>9889.3349003849999</v>
      </c>
      <c r="J19" s="1406"/>
      <c r="K19" s="645">
        <v>11336.998336976001</v>
      </c>
      <c r="L19" s="272">
        <v>134683.12270416907</v>
      </c>
    </row>
    <row r="20" spans="3:12" ht="22.5" customHeight="1" thickBot="1">
      <c r="C20" s="308">
        <v>10</v>
      </c>
      <c r="D20" s="18" t="s">
        <v>918</v>
      </c>
      <c r="E20" s="1427"/>
      <c r="F20" s="1428"/>
      <c r="G20" s="1418">
        <v>0</v>
      </c>
      <c r="H20" s="1419"/>
      <c r="I20" s="1418">
        <v>0</v>
      </c>
      <c r="J20" s="1419"/>
      <c r="K20" s="647">
        <v>0</v>
      </c>
      <c r="L20" s="271">
        <v>0</v>
      </c>
    </row>
    <row r="21" spans="3:12" ht="25.5" customHeight="1" thickBot="1">
      <c r="C21" s="308">
        <v>11</v>
      </c>
      <c r="D21" s="18" t="s">
        <v>919</v>
      </c>
      <c r="E21" s="1420">
        <v>170135.46664819901</v>
      </c>
      <c r="F21" s="1412"/>
      <c r="G21" s="1420">
        <v>375084.134703435</v>
      </c>
      <c r="H21" s="1412"/>
      <c r="I21" s="1420">
        <v>132939.002694742</v>
      </c>
      <c r="J21" s="1412"/>
      <c r="K21" s="120">
        <v>355942.07437438</v>
      </c>
      <c r="L21" s="120">
        <v>415104.963383706</v>
      </c>
    </row>
    <row r="22" spans="3:12" ht="15.75" customHeight="1" thickBot="1">
      <c r="C22" s="25">
        <v>12</v>
      </c>
      <c r="D22" s="19" t="s">
        <v>920</v>
      </c>
      <c r="E22" s="1416">
        <v>170135.46664819901</v>
      </c>
      <c r="F22" s="1417"/>
      <c r="G22" s="1427"/>
      <c r="H22" s="1428"/>
      <c r="I22" s="1427"/>
      <c r="J22" s="1428"/>
      <c r="K22" s="124"/>
      <c r="L22" s="124"/>
    </row>
    <row r="23" spans="3:12" ht="42.75" customHeight="1" thickBot="1">
      <c r="C23" s="25">
        <v>13</v>
      </c>
      <c r="D23" s="19" t="s">
        <v>921</v>
      </c>
      <c r="E23" s="1427"/>
      <c r="F23" s="1428"/>
      <c r="G23" s="1416">
        <v>375084.134703435</v>
      </c>
      <c r="H23" s="1417"/>
      <c r="I23" s="1416">
        <v>132939.002694742</v>
      </c>
      <c r="J23" s="1417"/>
      <c r="K23" s="121">
        <v>355942.07437438</v>
      </c>
      <c r="L23" s="121">
        <v>415104.963383706</v>
      </c>
    </row>
    <row r="24" spans="3:12" ht="13.5" thickBot="1">
      <c r="C24" s="309">
        <v>14</v>
      </c>
      <c r="D24" s="21" t="s">
        <v>922</v>
      </c>
      <c r="E24" s="1429"/>
      <c r="F24" s="1430"/>
      <c r="G24" s="1429"/>
      <c r="H24" s="1430"/>
      <c r="I24" s="1429"/>
      <c r="J24" s="1430"/>
      <c r="K24" s="125"/>
      <c r="L24" s="310">
        <v>1642403.633334822</v>
      </c>
    </row>
    <row r="25" spans="3:12" ht="13.5" thickBot="1"/>
    <row r="26" spans="3:12" ht="13.5" thickBot="1">
      <c r="C26" s="1421" t="s">
        <v>923</v>
      </c>
      <c r="D26" s="1422"/>
      <c r="E26" s="1422"/>
      <c r="F26" s="1422"/>
      <c r="G26" s="1422"/>
      <c r="H26" s="1422"/>
      <c r="I26" s="1422"/>
      <c r="J26" s="1422"/>
      <c r="K26" s="1422"/>
      <c r="L26" s="1423"/>
    </row>
    <row r="27" spans="3:12" ht="135.75" customHeight="1" thickBot="1">
      <c r="C27" s="311">
        <v>15</v>
      </c>
      <c r="D27" s="18" t="s">
        <v>924</v>
      </c>
      <c r="E27" s="1397"/>
      <c r="F27" s="1398"/>
      <c r="G27" s="1424"/>
      <c r="H27" s="1425"/>
      <c r="I27" s="1424"/>
      <c r="J27" s="1425"/>
      <c r="K27" s="126"/>
      <c r="L27" s="120">
        <v>7599.5306199229999</v>
      </c>
    </row>
    <row r="28" spans="3:12" ht="27" customHeight="1" thickBot="1">
      <c r="C28" s="311" t="s">
        <v>925</v>
      </c>
      <c r="D28" s="18" t="s">
        <v>926</v>
      </c>
      <c r="E28" s="643"/>
      <c r="F28" s="644"/>
      <c r="G28" s="1418">
        <v>0</v>
      </c>
      <c r="H28" s="1426"/>
      <c r="I28" s="1418">
        <v>0</v>
      </c>
      <c r="J28" s="1426"/>
      <c r="K28" s="123">
        <v>210261.68030055999</v>
      </c>
      <c r="L28" s="120">
        <v>178722.428255476</v>
      </c>
    </row>
    <row r="29" spans="3:12" ht="29.25" customHeight="1" thickBot="1">
      <c r="C29" s="311">
        <v>16</v>
      </c>
      <c r="D29" s="18" t="s">
        <v>927</v>
      </c>
      <c r="E29" s="1397"/>
      <c r="F29" s="1398"/>
      <c r="G29" s="1418">
        <v>0</v>
      </c>
      <c r="H29" s="1419"/>
      <c r="I29" s="1418">
        <v>0</v>
      </c>
      <c r="J29" s="1419"/>
      <c r="K29" s="271">
        <v>0</v>
      </c>
      <c r="L29" s="271">
        <v>0</v>
      </c>
    </row>
    <row r="30" spans="3:12" ht="38.450000000000003" customHeight="1" thickBot="1">
      <c r="C30" s="311">
        <v>17</v>
      </c>
      <c r="D30" s="18" t="s">
        <v>928</v>
      </c>
      <c r="E30" s="1397"/>
      <c r="F30" s="1398"/>
      <c r="G30" s="1420">
        <v>618823.68416726694</v>
      </c>
      <c r="H30" s="1412"/>
      <c r="I30" s="1420">
        <v>202062.67506472798</v>
      </c>
      <c r="J30" s="1412"/>
      <c r="K30" s="123">
        <v>1171978.5155557429</v>
      </c>
      <c r="L30" s="120">
        <v>1151041.9361097079</v>
      </c>
    </row>
    <row r="31" spans="3:12" ht="54.75" customHeight="1" thickBot="1">
      <c r="C31" s="311">
        <v>18</v>
      </c>
      <c r="D31" s="19" t="s">
        <v>929</v>
      </c>
      <c r="E31" s="1397"/>
      <c r="F31" s="1398"/>
      <c r="G31" s="1416">
        <v>20497.351261240001</v>
      </c>
      <c r="H31" s="1417"/>
      <c r="I31" s="1405">
        <v>0</v>
      </c>
      <c r="J31" s="1406"/>
      <c r="K31" s="272">
        <v>0</v>
      </c>
      <c r="L31" s="272">
        <v>0</v>
      </c>
    </row>
    <row r="32" spans="3:12" ht="112.5" customHeight="1" thickBot="1">
      <c r="C32" s="311">
        <v>19</v>
      </c>
      <c r="D32" s="19" t="s">
        <v>930</v>
      </c>
      <c r="E32" s="1397"/>
      <c r="F32" s="1398"/>
      <c r="G32" s="1416">
        <v>275552.45749079698</v>
      </c>
      <c r="H32" s="1417"/>
      <c r="I32" s="1416">
        <v>15265.300184524</v>
      </c>
      <c r="J32" s="1417"/>
      <c r="K32" s="121">
        <v>45998.169363814995</v>
      </c>
      <c r="L32" s="121">
        <v>71756.87259472</v>
      </c>
    </row>
    <row r="33" spans="3:13" ht="51.75" thickBot="1">
      <c r="C33" s="311">
        <v>20</v>
      </c>
      <c r="D33" s="19" t="s">
        <v>931</v>
      </c>
      <c r="E33" s="1397"/>
      <c r="F33" s="1398"/>
      <c r="G33" s="1416">
        <v>231718.72907110598</v>
      </c>
      <c r="H33" s="1417"/>
      <c r="I33" s="1416">
        <v>165626.16321695797</v>
      </c>
      <c r="J33" s="1417"/>
      <c r="K33" s="121">
        <v>638328.89981378498</v>
      </c>
      <c r="L33" s="272">
        <v>720708.66770784371</v>
      </c>
      <c r="M33" s="659"/>
    </row>
    <row r="34" spans="3:13" ht="51.75" thickBot="1">
      <c r="C34" s="311">
        <v>21</v>
      </c>
      <c r="D34" s="23" t="s">
        <v>932</v>
      </c>
      <c r="E34" s="1443"/>
      <c r="F34" s="1445"/>
      <c r="G34" s="1405">
        <v>16919.30986084</v>
      </c>
      <c r="H34" s="1406"/>
      <c r="I34" s="1405">
        <v>44149.759243509994</v>
      </c>
      <c r="J34" s="1406"/>
      <c r="K34" s="272">
        <v>102716.71638952997</v>
      </c>
      <c r="L34" s="272">
        <v>97300.400205369748</v>
      </c>
      <c r="M34" s="659"/>
    </row>
    <row r="35" spans="3:13" ht="26.25" thickBot="1">
      <c r="C35" s="311">
        <v>22</v>
      </c>
      <c r="D35" s="19" t="s">
        <v>933</v>
      </c>
      <c r="E35" s="1443"/>
      <c r="F35" s="1445"/>
      <c r="G35" s="1405">
        <v>15843.142218499999</v>
      </c>
      <c r="H35" s="1406"/>
      <c r="I35" s="1405">
        <v>14880.573448700001</v>
      </c>
      <c r="J35" s="1406"/>
      <c r="K35" s="660">
        <v>426046.052252942</v>
      </c>
      <c r="L35" s="272">
        <v>292291.79179801227</v>
      </c>
      <c r="M35" s="659"/>
    </row>
    <row r="36" spans="3:13" ht="51.75" thickBot="1">
      <c r="C36" s="311">
        <v>23</v>
      </c>
      <c r="D36" s="23" t="s">
        <v>932</v>
      </c>
      <c r="E36" s="1443"/>
      <c r="F36" s="1445"/>
      <c r="G36" s="1405">
        <v>15843.142218499999</v>
      </c>
      <c r="H36" s="1406"/>
      <c r="I36" s="1405">
        <v>14880.573448700001</v>
      </c>
      <c r="J36" s="1406"/>
      <c r="K36" s="660">
        <v>426046.052252942</v>
      </c>
      <c r="L36" s="272">
        <v>292291.79179801227</v>
      </c>
      <c r="M36" s="659"/>
    </row>
    <row r="37" spans="3:13" ht="64.5" thickBot="1">
      <c r="C37" s="311">
        <v>24</v>
      </c>
      <c r="D37" s="19" t="s">
        <v>934</v>
      </c>
      <c r="E37" s="1397"/>
      <c r="F37" s="1398"/>
      <c r="G37" s="1416">
        <v>75212.004125623993</v>
      </c>
      <c r="H37" s="1417"/>
      <c r="I37" s="1416">
        <v>6290.6382145459993</v>
      </c>
      <c r="J37" s="1417"/>
      <c r="K37" s="121">
        <v>61605.394125200997</v>
      </c>
      <c r="L37" s="121">
        <v>66284.604009132003</v>
      </c>
    </row>
    <row r="38" spans="3:13" ht="15.75" customHeight="1" thickBot="1">
      <c r="C38" s="311">
        <v>25</v>
      </c>
      <c r="D38" s="18" t="s">
        <v>935</v>
      </c>
      <c r="E38" s="1397"/>
      <c r="F38" s="1398"/>
      <c r="G38" s="1418">
        <v>0</v>
      </c>
      <c r="H38" s="1419"/>
      <c r="I38" s="1418">
        <v>0</v>
      </c>
      <c r="J38" s="1419"/>
      <c r="K38" s="271">
        <v>0</v>
      </c>
      <c r="L38" s="271">
        <v>0</v>
      </c>
    </row>
    <row r="39" spans="3:13" ht="30.75" customHeight="1" thickBot="1">
      <c r="C39" s="311">
        <v>26</v>
      </c>
      <c r="D39" s="18" t="s">
        <v>936</v>
      </c>
      <c r="E39" s="1397"/>
      <c r="F39" s="1398"/>
      <c r="G39" s="1411">
        <v>237012.28980030902</v>
      </c>
      <c r="H39" s="1412"/>
      <c r="I39" s="1411">
        <v>742.88777338</v>
      </c>
      <c r="J39" s="1413"/>
      <c r="K39" s="127">
        <v>67416.531592048996</v>
      </c>
      <c r="L39" s="127">
        <v>113683.55077865798</v>
      </c>
    </row>
    <row r="40" spans="3:13" ht="13.5" thickBot="1">
      <c r="C40" s="311">
        <v>27</v>
      </c>
      <c r="D40" s="19" t="s">
        <v>937</v>
      </c>
      <c r="E40" s="1397"/>
      <c r="F40" s="1398"/>
      <c r="G40" s="1414"/>
      <c r="H40" s="1415"/>
      <c r="I40" s="1414"/>
      <c r="J40" s="1415"/>
      <c r="K40" s="122">
        <v>2099.8513813899999</v>
      </c>
      <c r="L40" s="312">
        <v>1784.8736741819998</v>
      </c>
    </row>
    <row r="41" spans="3:13" ht="60.75" customHeight="1" thickBot="1">
      <c r="C41" s="311">
        <v>28</v>
      </c>
      <c r="D41" s="19" t="s">
        <v>938</v>
      </c>
      <c r="E41" s="1397"/>
      <c r="F41" s="1398"/>
      <c r="G41" s="1405">
        <v>35636.539427059004</v>
      </c>
      <c r="H41" s="1406"/>
      <c r="I41" s="1405">
        <v>0</v>
      </c>
      <c r="J41" s="1406"/>
      <c r="K41" s="272">
        <v>0</v>
      </c>
      <c r="L41" s="121">
        <v>30291.058513</v>
      </c>
    </row>
    <row r="42" spans="3:13" ht="15.75" customHeight="1" thickBot="1">
      <c r="C42" s="311">
        <v>29</v>
      </c>
      <c r="D42" s="19" t="s">
        <v>939</v>
      </c>
      <c r="E42" s="1409"/>
      <c r="F42" s="1410"/>
      <c r="G42" s="1405">
        <v>0</v>
      </c>
      <c r="H42" s="1406"/>
      <c r="I42" s="1405">
        <v>0</v>
      </c>
      <c r="J42" s="1406"/>
      <c r="K42" s="272">
        <v>0</v>
      </c>
      <c r="L42" s="313">
        <v>0</v>
      </c>
    </row>
    <row r="43" spans="3:13" ht="26.25" thickBot="1">
      <c r="C43" s="311">
        <v>30</v>
      </c>
      <c r="D43" s="19" t="s">
        <v>940</v>
      </c>
      <c r="E43" s="1397"/>
      <c r="F43" s="1398"/>
      <c r="G43" s="1405">
        <v>170135.46664819901</v>
      </c>
      <c r="H43" s="1406"/>
      <c r="I43" s="1405">
        <v>0</v>
      </c>
      <c r="J43" s="1406"/>
      <c r="K43" s="272">
        <v>0</v>
      </c>
      <c r="L43" s="314">
        <v>8506.7733324099991</v>
      </c>
    </row>
    <row r="44" spans="3:13" ht="111.95" customHeight="1" thickBot="1">
      <c r="C44" s="311">
        <v>31</v>
      </c>
      <c r="D44" s="19" t="s">
        <v>941</v>
      </c>
      <c r="E44" s="1397"/>
      <c r="F44" s="1398"/>
      <c r="G44" s="1407">
        <v>31240.283725050998</v>
      </c>
      <c r="H44" s="1408"/>
      <c r="I44" s="1407">
        <v>742.88777338</v>
      </c>
      <c r="J44" s="1408"/>
      <c r="K44" s="121">
        <v>65316.680210658997</v>
      </c>
      <c r="L44" s="121">
        <v>73100.845259065987</v>
      </c>
    </row>
    <row r="45" spans="3:13" ht="15.75" customHeight="1" thickBot="1">
      <c r="C45" s="311">
        <v>32</v>
      </c>
      <c r="D45" s="18" t="s">
        <v>942</v>
      </c>
      <c r="E45" s="1397"/>
      <c r="F45" s="1398"/>
      <c r="G45" s="1399">
        <v>260433.59970893999</v>
      </c>
      <c r="H45" s="1400"/>
      <c r="I45" s="1399">
        <v>87783.086969363998</v>
      </c>
      <c r="J45" s="1400"/>
      <c r="K45" s="128">
        <v>567958.44360084494</v>
      </c>
      <c r="L45" s="315">
        <v>52536.715100190006</v>
      </c>
    </row>
    <row r="46" spans="3:13" ht="13.5" thickBot="1">
      <c r="C46" s="311">
        <v>33</v>
      </c>
      <c r="D46" s="21" t="s">
        <v>943</v>
      </c>
      <c r="E46" s="1401"/>
      <c r="F46" s="1402"/>
      <c r="G46" s="1403"/>
      <c r="H46" s="1404"/>
      <c r="I46" s="1403"/>
      <c r="J46" s="1404"/>
      <c r="K46" s="129"/>
      <c r="L46" s="316">
        <v>1503584.160863955</v>
      </c>
    </row>
    <row r="47" spans="3:13" ht="13.5" thickBot="1"/>
    <row r="48" spans="3:13" ht="13.5" thickBot="1">
      <c r="C48" s="311">
        <v>34</v>
      </c>
      <c r="D48" s="24" t="s">
        <v>944</v>
      </c>
      <c r="E48" s="1395"/>
      <c r="F48" s="1396"/>
      <c r="G48" s="1395"/>
      <c r="H48" s="1396"/>
      <c r="I48" s="1395"/>
      <c r="J48" s="1396"/>
      <c r="K48" s="642"/>
      <c r="L48" s="356">
        <v>1.0923259999999999</v>
      </c>
    </row>
    <row r="51" spans="3:12" ht="13.5" thickBot="1"/>
    <row r="52" spans="3:12" ht="13.5" thickBot="1">
      <c r="C52" s="1454"/>
      <c r="D52" s="1455"/>
      <c r="E52" s="1443" t="s">
        <v>160</v>
      </c>
      <c r="F52" s="1445"/>
      <c r="G52" s="1444" t="s">
        <v>161</v>
      </c>
      <c r="H52" s="1444"/>
      <c r="I52" s="1443" t="s">
        <v>162</v>
      </c>
      <c r="J52" s="1445"/>
      <c r="K52" s="649" t="s">
        <v>163</v>
      </c>
      <c r="L52" s="305" t="s">
        <v>164</v>
      </c>
    </row>
    <row r="53" spans="3:12" ht="13.5" customHeight="1" thickBot="1">
      <c r="C53" s="1437" t="s">
        <v>289</v>
      </c>
      <c r="D53" s="1438"/>
      <c r="E53" s="1443" t="s">
        <v>904</v>
      </c>
      <c r="F53" s="1444"/>
      <c r="G53" s="1444"/>
      <c r="H53" s="1444"/>
      <c r="I53" s="1444"/>
      <c r="J53" s="1444"/>
      <c r="K53" s="1445"/>
      <c r="L53" s="1446" t="s">
        <v>905</v>
      </c>
    </row>
    <row r="54" spans="3:12" ht="15" customHeight="1">
      <c r="C54" s="1439"/>
      <c r="D54" s="1440"/>
      <c r="E54" s="1449" t="s">
        <v>906</v>
      </c>
      <c r="F54" s="1450"/>
      <c r="G54" s="1449" t="s">
        <v>907</v>
      </c>
      <c r="H54" s="1450"/>
      <c r="I54" s="1449" t="s">
        <v>908</v>
      </c>
      <c r="J54" s="1450"/>
      <c r="K54" s="1453" t="s">
        <v>909</v>
      </c>
      <c r="L54" s="1447"/>
    </row>
    <row r="55" spans="3:12" ht="13.5" thickBot="1">
      <c r="C55" s="1441"/>
      <c r="D55" s="1442"/>
      <c r="E55" s="1451"/>
      <c r="F55" s="1452"/>
      <c r="G55" s="1451"/>
      <c r="H55" s="1452"/>
      <c r="I55" s="1451"/>
      <c r="J55" s="1452"/>
      <c r="K55" s="1448"/>
      <c r="L55" s="1448"/>
    </row>
    <row r="56" spans="3:12" ht="13.5" thickBot="1">
      <c r="C56" s="1421" t="s">
        <v>910</v>
      </c>
      <c r="D56" s="1422"/>
      <c r="E56" s="1422"/>
      <c r="F56" s="1422"/>
      <c r="G56" s="1422"/>
      <c r="H56" s="1422"/>
      <c r="I56" s="1422"/>
      <c r="J56" s="1422"/>
      <c r="K56" s="1422"/>
      <c r="L56" s="1423"/>
    </row>
    <row r="57" spans="3:12" ht="30" customHeight="1" thickBot="1">
      <c r="C57" s="306">
        <v>1</v>
      </c>
      <c r="D57" s="18" t="s">
        <v>911</v>
      </c>
      <c r="E57" s="1433">
        <v>200803.41003247001</v>
      </c>
      <c r="F57" s="1434"/>
      <c r="G57" s="1418"/>
      <c r="H57" s="1419"/>
      <c r="I57" s="1418"/>
      <c r="J57" s="1419"/>
      <c r="K57" s="271">
        <v>15238.43973736</v>
      </c>
      <c r="L57" s="307">
        <v>216041.84976982998</v>
      </c>
    </row>
    <row r="58" spans="3:12" ht="35.1" customHeight="1" thickBot="1">
      <c r="C58" s="25">
        <v>2</v>
      </c>
      <c r="D58" s="19" t="s">
        <v>912</v>
      </c>
      <c r="E58" s="1435">
        <v>200803.41003247001</v>
      </c>
      <c r="F58" s="1436"/>
      <c r="G58" s="1405"/>
      <c r="H58" s="1406"/>
      <c r="I58" s="1431"/>
      <c r="J58" s="1432"/>
      <c r="K58" s="272">
        <v>15238.43973736</v>
      </c>
      <c r="L58" s="272">
        <v>216041.84976983001</v>
      </c>
    </row>
    <row r="59" spans="3:12" ht="13.5" thickBot="1">
      <c r="C59" s="25">
        <v>3</v>
      </c>
      <c r="D59" s="19" t="s">
        <v>913</v>
      </c>
      <c r="E59" s="1427"/>
      <c r="F59" s="1428"/>
      <c r="G59" s="1431"/>
      <c r="H59" s="1432"/>
      <c r="I59" s="1431"/>
      <c r="J59" s="1432"/>
      <c r="K59" s="272"/>
      <c r="L59" s="272"/>
    </row>
    <row r="60" spans="3:12" ht="15.75" customHeight="1" thickBot="1">
      <c r="C60" s="308">
        <v>4</v>
      </c>
      <c r="D60" s="18" t="s">
        <v>914</v>
      </c>
      <c r="E60" s="1427"/>
      <c r="F60" s="1428"/>
      <c r="G60" s="1420">
        <v>562001.87396239792</v>
      </c>
      <c r="H60" s="1412"/>
      <c r="I60" s="1420"/>
      <c r="J60" s="1412"/>
      <c r="K60" s="648"/>
      <c r="L60" s="120">
        <v>523803.29734418401</v>
      </c>
    </row>
    <row r="61" spans="3:12" ht="15.75" customHeight="1" thickBot="1">
      <c r="C61" s="25">
        <v>5</v>
      </c>
      <c r="D61" s="19" t="s">
        <v>847</v>
      </c>
      <c r="E61" s="1427"/>
      <c r="F61" s="1428"/>
      <c r="G61" s="1416">
        <v>360032.21556050598</v>
      </c>
      <c r="H61" s="1417"/>
      <c r="I61" s="1416"/>
      <c r="J61" s="1417"/>
      <c r="K61" s="646"/>
      <c r="L61" s="121">
        <v>342030.60478248104</v>
      </c>
    </row>
    <row r="62" spans="3:12" ht="15.75" customHeight="1" thickBot="1">
      <c r="C62" s="25">
        <v>6</v>
      </c>
      <c r="D62" s="19" t="s">
        <v>848</v>
      </c>
      <c r="E62" s="1427"/>
      <c r="F62" s="1428"/>
      <c r="G62" s="1416">
        <v>201969.658401892</v>
      </c>
      <c r="H62" s="1417"/>
      <c r="I62" s="1416"/>
      <c r="J62" s="1417"/>
      <c r="K62" s="646"/>
      <c r="L62" s="121">
        <v>181772.69256170301</v>
      </c>
    </row>
    <row r="63" spans="3:12" ht="50.25" customHeight="1" thickBot="1">
      <c r="C63" s="308">
        <v>7</v>
      </c>
      <c r="D63" s="18" t="s">
        <v>915</v>
      </c>
      <c r="E63" s="1427"/>
      <c r="F63" s="1428"/>
      <c r="G63" s="1420">
        <v>1720353.6233894131</v>
      </c>
      <c r="H63" s="1412"/>
      <c r="I63" s="1420">
        <v>5511.3926356340007</v>
      </c>
      <c r="J63" s="1412"/>
      <c r="K63" s="120">
        <v>14999.786074286998</v>
      </c>
      <c r="L63" s="120">
        <v>534555.68887605891</v>
      </c>
    </row>
    <row r="64" spans="3:12" ht="23.25" customHeight="1" thickBot="1">
      <c r="C64" s="25">
        <v>8</v>
      </c>
      <c r="D64" s="19" t="s">
        <v>916</v>
      </c>
      <c r="E64" s="1427"/>
      <c r="F64" s="1428"/>
      <c r="G64" s="1405">
        <v>752516.26981587405</v>
      </c>
      <c r="H64" s="1406"/>
      <c r="I64" s="1405"/>
      <c r="J64" s="1406"/>
      <c r="K64" s="645"/>
      <c r="L64" s="272">
        <v>376258.13490793703</v>
      </c>
    </row>
    <row r="65" spans="3:14" ht="57" customHeight="1" thickBot="1">
      <c r="C65" s="25">
        <v>9</v>
      </c>
      <c r="D65" s="20" t="s">
        <v>917</v>
      </c>
      <c r="E65" s="1427"/>
      <c r="F65" s="1428"/>
      <c r="G65" s="1405">
        <v>967837.35357353906</v>
      </c>
      <c r="H65" s="1406"/>
      <c r="I65" s="1405">
        <v>5511.3926356340007</v>
      </c>
      <c r="J65" s="1406"/>
      <c r="K65" s="645">
        <v>14999.786074286998</v>
      </c>
      <c r="L65" s="272">
        <v>158297.55396812194</v>
      </c>
    </row>
    <row r="66" spans="3:14" ht="22.5" customHeight="1" thickBot="1">
      <c r="C66" s="308">
        <v>10</v>
      </c>
      <c r="D66" s="18" t="s">
        <v>918</v>
      </c>
      <c r="E66" s="1427"/>
      <c r="F66" s="1428"/>
      <c r="G66" s="1418"/>
      <c r="H66" s="1419"/>
      <c r="I66" s="1418"/>
      <c r="J66" s="1419"/>
      <c r="K66" s="647"/>
      <c r="L66" s="271"/>
    </row>
    <row r="67" spans="3:14" ht="25.5" customHeight="1" thickBot="1">
      <c r="C67" s="308">
        <v>11</v>
      </c>
      <c r="D67" s="18" t="s">
        <v>919</v>
      </c>
      <c r="E67" s="1420">
        <v>175620.117232344</v>
      </c>
      <c r="F67" s="1412"/>
      <c r="G67" s="1420">
        <v>453634.69236391399</v>
      </c>
      <c r="H67" s="1412"/>
      <c r="I67" s="1420">
        <v>63864.996298748003</v>
      </c>
      <c r="J67" s="1412"/>
      <c r="K67" s="120">
        <v>391088.38210629899</v>
      </c>
      <c r="L67" s="120">
        <v>392859.64177821099</v>
      </c>
    </row>
    <row r="68" spans="3:14" ht="15.75" customHeight="1" thickBot="1">
      <c r="C68" s="25">
        <v>12</v>
      </c>
      <c r="D68" s="19" t="s">
        <v>920</v>
      </c>
      <c r="E68" s="1416">
        <v>175620.117232344</v>
      </c>
      <c r="F68" s="1417"/>
      <c r="G68" s="1427"/>
      <c r="H68" s="1428"/>
      <c r="I68" s="1427"/>
      <c r="J68" s="1428"/>
      <c r="K68" s="124"/>
      <c r="L68" s="124"/>
    </row>
    <row r="69" spans="3:14" ht="39" thickBot="1">
      <c r="C69" s="25">
        <v>13</v>
      </c>
      <c r="D69" s="19" t="s">
        <v>921</v>
      </c>
      <c r="E69" s="1427"/>
      <c r="F69" s="1428"/>
      <c r="G69" s="1416">
        <v>453634.69236391399</v>
      </c>
      <c r="H69" s="1417"/>
      <c r="I69" s="1416">
        <v>63864.996298748003</v>
      </c>
      <c r="J69" s="1417"/>
      <c r="K69" s="121">
        <v>391088.38210629899</v>
      </c>
      <c r="L69" s="121">
        <v>392859.64177821099</v>
      </c>
    </row>
    <row r="70" spans="3:14" ht="13.5" thickBot="1">
      <c r="C70" s="309">
        <v>14</v>
      </c>
      <c r="D70" s="21" t="s">
        <v>922</v>
      </c>
      <c r="E70" s="1429"/>
      <c r="F70" s="1430"/>
      <c r="G70" s="1429"/>
      <c r="H70" s="1430"/>
      <c r="I70" s="1429"/>
      <c r="J70" s="1430"/>
      <c r="K70" s="125"/>
      <c r="L70" s="310">
        <v>1667260.4777682829</v>
      </c>
    </row>
    <row r="71" spans="3:14" ht="13.5" thickBot="1"/>
    <row r="72" spans="3:14" ht="13.5" thickBot="1">
      <c r="C72" s="1421" t="s">
        <v>923</v>
      </c>
      <c r="D72" s="1422"/>
      <c r="E72" s="1422"/>
      <c r="F72" s="1422"/>
      <c r="G72" s="1422"/>
      <c r="H72" s="1422"/>
      <c r="I72" s="1422"/>
      <c r="J72" s="1422"/>
      <c r="K72" s="1422"/>
      <c r="L72" s="1423"/>
    </row>
    <row r="73" spans="3:14" ht="135.75" customHeight="1" thickBot="1">
      <c r="C73" s="311">
        <v>15</v>
      </c>
      <c r="D73" s="18" t="s">
        <v>924</v>
      </c>
      <c r="E73" s="1397"/>
      <c r="F73" s="1398"/>
      <c r="G73" s="1424"/>
      <c r="H73" s="1425"/>
      <c r="I73" s="1424"/>
      <c r="J73" s="1425"/>
      <c r="K73" s="126"/>
      <c r="L73" s="120">
        <v>7631.9707340450004</v>
      </c>
    </row>
    <row r="74" spans="3:14" ht="26.25" thickBot="1">
      <c r="C74" s="311" t="s">
        <v>925</v>
      </c>
      <c r="D74" s="18" t="s">
        <v>926</v>
      </c>
      <c r="E74" s="643"/>
      <c r="F74" s="644"/>
      <c r="G74" s="1418"/>
      <c r="H74" s="1426"/>
      <c r="I74" s="1418"/>
      <c r="J74" s="1426"/>
      <c r="K74" s="123">
        <v>243702.45267435</v>
      </c>
      <c r="L74" s="120">
        <v>207147.084773198</v>
      </c>
    </row>
    <row r="75" spans="3:14" ht="26.25" thickBot="1">
      <c r="C75" s="311">
        <v>16</v>
      </c>
      <c r="D75" s="18" t="s">
        <v>927</v>
      </c>
      <c r="E75" s="1397"/>
      <c r="F75" s="1398"/>
      <c r="G75" s="1418"/>
      <c r="H75" s="1419"/>
      <c r="I75" s="1418"/>
      <c r="J75" s="1419"/>
      <c r="K75" s="271"/>
      <c r="L75" s="271"/>
    </row>
    <row r="76" spans="3:14" ht="38.450000000000003" customHeight="1" thickBot="1">
      <c r="C76" s="311">
        <v>17</v>
      </c>
      <c r="D76" s="18" t="s">
        <v>928</v>
      </c>
      <c r="E76" s="1397"/>
      <c r="F76" s="1398"/>
      <c r="G76" s="1420">
        <v>577295.636372037</v>
      </c>
      <c r="H76" s="1412"/>
      <c r="I76" s="1420">
        <v>207236.29674255801</v>
      </c>
      <c r="J76" s="1412"/>
      <c r="K76" s="123">
        <v>1154354.012908648</v>
      </c>
      <c r="L76" s="120">
        <v>1123946.7295509591</v>
      </c>
    </row>
    <row r="77" spans="3:14" ht="51.75" thickBot="1">
      <c r="C77" s="311">
        <v>18</v>
      </c>
      <c r="D77" s="19" t="s">
        <v>929</v>
      </c>
      <c r="E77" s="1397"/>
      <c r="F77" s="1398"/>
      <c r="G77" s="1416">
        <v>35598.114810860003</v>
      </c>
      <c r="H77" s="1417"/>
      <c r="I77" s="1405"/>
      <c r="J77" s="1406"/>
      <c r="K77" s="272"/>
      <c r="L77" s="272"/>
    </row>
    <row r="78" spans="3:14" ht="112.5" customHeight="1" thickBot="1">
      <c r="C78" s="311">
        <v>19</v>
      </c>
      <c r="D78" s="19" t="s">
        <v>930</v>
      </c>
      <c r="E78" s="1397"/>
      <c r="F78" s="1398"/>
      <c r="G78" s="1416">
        <v>256083.51702049701</v>
      </c>
      <c r="H78" s="1417"/>
      <c r="I78" s="1416">
        <v>23775.132397128</v>
      </c>
      <c r="J78" s="1417"/>
      <c r="K78" s="121">
        <v>46059.667564259005</v>
      </c>
      <c r="L78" s="121">
        <v>74435.47310257201</v>
      </c>
    </row>
    <row r="79" spans="3:14" ht="51.75" thickBot="1">
      <c r="C79" s="311">
        <v>20</v>
      </c>
      <c r="D79" s="19" t="s">
        <v>931</v>
      </c>
      <c r="E79" s="1397"/>
      <c r="F79" s="1398"/>
      <c r="G79" s="1416">
        <v>189445.850063711</v>
      </c>
      <c r="H79" s="1417"/>
      <c r="I79" s="1416">
        <v>163501.207176308</v>
      </c>
      <c r="J79" s="1417"/>
      <c r="K79" s="121">
        <v>632292.1058852931</v>
      </c>
      <c r="L79" s="121">
        <v>692339.46355521074</v>
      </c>
      <c r="M79" s="661"/>
      <c r="N79" s="662"/>
    </row>
    <row r="80" spans="3:14" ht="51.75" thickBot="1">
      <c r="C80" s="311">
        <v>21</v>
      </c>
      <c r="D80" s="23" t="s">
        <v>932</v>
      </c>
      <c r="E80" s="1397"/>
      <c r="F80" s="1398"/>
      <c r="G80" s="1416">
        <v>13845.755108588999</v>
      </c>
      <c r="H80" s="1417"/>
      <c r="I80" s="1416">
        <v>43414.855353763996</v>
      </c>
      <c r="J80" s="1417"/>
      <c r="K80" s="121">
        <v>107911.775336487</v>
      </c>
      <c r="L80" s="121">
        <v>98772.959199892706</v>
      </c>
      <c r="M80" s="661"/>
      <c r="N80" s="662"/>
    </row>
    <row r="81" spans="3:14" ht="26.25" thickBot="1">
      <c r="C81" s="311">
        <v>22</v>
      </c>
      <c r="D81" s="19" t="s">
        <v>933</v>
      </c>
      <c r="E81" s="1397"/>
      <c r="F81" s="1398"/>
      <c r="G81" s="1416">
        <v>14448.330444752</v>
      </c>
      <c r="H81" s="1417"/>
      <c r="I81" s="1416">
        <v>14638.962413287001</v>
      </c>
      <c r="J81" s="1417"/>
      <c r="K81" s="122">
        <v>389481.95175445202</v>
      </c>
      <c r="L81" s="121">
        <v>267706.91506941331</v>
      </c>
      <c r="M81" s="661"/>
      <c r="N81" s="662"/>
    </row>
    <row r="82" spans="3:14" ht="51.75" thickBot="1">
      <c r="C82" s="311">
        <v>23</v>
      </c>
      <c r="D82" s="23" t="s">
        <v>932</v>
      </c>
      <c r="E82" s="1397"/>
      <c r="F82" s="1398"/>
      <c r="G82" s="1416">
        <v>14448.330444752</v>
      </c>
      <c r="H82" s="1417"/>
      <c r="I82" s="1416">
        <v>14638.962413287001</v>
      </c>
      <c r="J82" s="1417"/>
      <c r="K82" s="122">
        <v>389481.95175445202</v>
      </c>
      <c r="L82" s="121">
        <v>267706.91506941331</v>
      </c>
      <c r="M82" s="661"/>
      <c r="N82" s="662"/>
    </row>
    <row r="83" spans="3:14" ht="64.5" thickBot="1">
      <c r="C83" s="311">
        <v>24</v>
      </c>
      <c r="D83" s="19" t="s">
        <v>934</v>
      </c>
      <c r="E83" s="1397"/>
      <c r="F83" s="1398"/>
      <c r="G83" s="1416">
        <v>81719.824032217017</v>
      </c>
      <c r="H83" s="1417"/>
      <c r="I83" s="1416">
        <v>5320.9947558350004</v>
      </c>
      <c r="J83" s="1417"/>
      <c r="K83" s="121">
        <v>86520.287704644012</v>
      </c>
      <c r="L83" s="121">
        <v>89464.877823763993</v>
      </c>
    </row>
    <row r="84" spans="3:14" ht="15.75" customHeight="1" thickBot="1">
      <c r="C84" s="311">
        <v>25</v>
      </c>
      <c r="D84" s="18" t="s">
        <v>935</v>
      </c>
      <c r="E84" s="1397"/>
      <c r="F84" s="1398"/>
      <c r="G84" s="1418"/>
      <c r="H84" s="1419"/>
      <c r="I84" s="1418"/>
      <c r="J84" s="1419"/>
      <c r="K84" s="271"/>
      <c r="L84" s="271"/>
    </row>
    <row r="85" spans="3:14" ht="30.75" customHeight="1" thickBot="1">
      <c r="C85" s="311">
        <v>26</v>
      </c>
      <c r="D85" s="18" t="s">
        <v>936</v>
      </c>
      <c r="E85" s="1397"/>
      <c r="F85" s="1398"/>
      <c r="G85" s="1411">
        <v>259941.018758366</v>
      </c>
      <c r="H85" s="1412"/>
      <c r="I85" s="1411">
        <v>2416.7011929089999</v>
      </c>
      <c r="J85" s="1413"/>
      <c r="K85" s="127">
        <v>73722.110009147</v>
      </c>
      <c r="L85" s="127">
        <v>122713.090279125</v>
      </c>
    </row>
    <row r="86" spans="3:14" ht="13.5" thickBot="1">
      <c r="C86" s="311">
        <v>27</v>
      </c>
      <c r="D86" s="19" t="s">
        <v>937</v>
      </c>
      <c r="E86" s="1397"/>
      <c r="F86" s="1398"/>
      <c r="G86" s="1414"/>
      <c r="H86" s="1415"/>
      <c r="I86" s="1414"/>
      <c r="J86" s="1415"/>
      <c r="K86" s="122">
        <v>6446.8430021800004</v>
      </c>
      <c r="L86" s="312">
        <v>5479.8165518529995</v>
      </c>
    </row>
    <row r="87" spans="3:14" ht="60.75" customHeight="1" thickBot="1">
      <c r="C87" s="311">
        <v>28</v>
      </c>
      <c r="D87" s="19" t="s">
        <v>938</v>
      </c>
      <c r="E87" s="1397"/>
      <c r="F87" s="1398"/>
      <c r="G87" s="1405">
        <v>37225.098554712</v>
      </c>
      <c r="H87" s="1406"/>
      <c r="I87" s="1405"/>
      <c r="J87" s="1406"/>
      <c r="K87" s="272"/>
      <c r="L87" s="121">
        <v>31641.333771506001</v>
      </c>
    </row>
    <row r="88" spans="3:14" ht="15.75" customHeight="1" thickBot="1">
      <c r="C88" s="311">
        <v>29</v>
      </c>
      <c r="D88" s="19" t="s">
        <v>939</v>
      </c>
      <c r="E88" s="1409"/>
      <c r="F88" s="1410"/>
      <c r="G88" s="1405"/>
      <c r="H88" s="1406"/>
      <c r="I88" s="1405"/>
      <c r="J88" s="1406"/>
      <c r="K88" s="272"/>
      <c r="L88" s="313"/>
    </row>
    <row r="89" spans="3:14" ht="26.25" thickBot="1">
      <c r="C89" s="311">
        <v>30</v>
      </c>
      <c r="D89" s="19" t="s">
        <v>940</v>
      </c>
      <c r="E89" s="1397"/>
      <c r="F89" s="1398"/>
      <c r="G89" s="1405">
        <v>175620.117232344</v>
      </c>
      <c r="H89" s="1406"/>
      <c r="I89" s="1405"/>
      <c r="J89" s="1406"/>
      <c r="K89" s="272"/>
      <c r="L89" s="314">
        <v>8781.0058616170008</v>
      </c>
    </row>
    <row r="90" spans="3:14" ht="111.95" customHeight="1" thickBot="1">
      <c r="C90" s="311">
        <v>31</v>
      </c>
      <c r="D90" s="19" t="s">
        <v>941</v>
      </c>
      <c r="E90" s="1397"/>
      <c r="F90" s="1398"/>
      <c r="G90" s="1407">
        <v>47095.802971309997</v>
      </c>
      <c r="H90" s="1408"/>
      <c r="I90" s="1407">
        <v>2416.7011929089999</v>
      </c>
      <c r="J90" s="1408"/>
      <c r="K90" s="121">
        <v>67275.267006966998</v>
      </c>
      <c r="L90" s="121">
        <v>76810.934094149008</v>
      </c>
    </row>
    <row r="91" spans="3:14" ht="15.75" customHeight="1" thickBot="1">
      <c r="C91" s="311">
        <v>32</v>
      </c>
      <c r="D91" s="18" t="s">
        <v>942</v>
      </c>
      <c r="E91" s="1397"/>
      <c r="F91" s="1398"/>
      <c r="G91" s="1399">
        <v>243273.29170957598</v>
      </c>
      <c r="H91" s="1400"/>
      <c r="I91" s="1399">
        <v>90479.923555531001</v>
      </c>
      <c r="J91" s="1400"/>
      <c r="K91" s="128">
        <v>526368.90148657002</v>
      </c>
      <c r="L91" s="315">
        <v>49135.100129945997</v>
      </c>
    </row>
    <row r="92" spans="3:14" ht="13.5" thickBot="1">
      <c r="C92" s="311">
        <v>33</v>
      </c>
      <c r="D92" s="21" t="s">
        <v>943</v>
      </c>
      <c r="E92" s="1401"/>
      <c r="F92" s="1402"/>
      <c r="G92" s="1403"/>
      <c r="H92" s="1404"/>
      <c r="I92" s="1403"/>
      <c r="J92" s="1404"/>
      <c r="K92" s="129"/>
      <c r="L92" s="316">
        <v>1510573.9754672719</v>
      </c>
    </row>
    <row r="93" spans="3:14" ht="13.5" thickBot="1"/>
    <row r="94" spans="3:14" ht="13.5" thickBot="1">
      <c r="C94" s="311">
        <v>34</v>
      </c>
      <c r="D94" s="24" t="s">
        <v>944</v>
      </c>
      <c r="E94" s="1395"/>
      <c r="F94" s="1396"/>
      <c r="G94" s="1395"/>
      <c r="H94" s="1396"/>
      <c r="I94" s="1395"/>
      <c r="J94" s="1396"/>
      <c r="K94" s="642"/>
      <c r="L94" s="356">
        <v>1.103726</v>
      </c>
    </row>
    <row r="97" spans="3:12">
      <c r="C97" s="22" t="s">
        <v>290</v>
      </c>
    </row>
    <row r="98" spans="3:12" ht="12.95" customHeight="1">
      <c r="C98" s="1261" t="s">
        <v>945</v>
      </c>
      <c r="D98" s="1261"/>
      <c r="E98" s="1261"/>
      <c r="F98" s="1261"/>
      <c r="G98" s="1261"/>
      <c r="H98" s="1261"/>
      <c r="I98" s="1261"/>
      <c r="J98" s="1261"/>
      <c r="K98" s="1261"/>
      <c r="L98" s="1261"/>
    </row>
    <row r="99" spans="3:12">
      <c r="C99" s="1261"/>
      <c r="D99" s="1261"/>
      <c r="E99" s="1261"/>
      <c r="F99" s="1261"/>
      <c r="G99" s="1261"/>
      <c r="H99" s="1261"/>
      <c r="I99" s="1261"/>
      <c r="J99" s="1261"/>
      <c r="K99" s="1261"/>
      <c r="L99" s="1261"/>
    </row>
    <row r="100" spans="3:12">
      <c r="C100" s="1261"/>
      <c r="D100" s="1261"/>
      <c r="E100" s="1261"/>
      <c r="F100" s="1261"/>
      <c r="G100" s="1261"/>
      <c r="H100" s="1261"/>
      <c r="I100" s="1261"/>
      <c r="J100" s="1261"/>
      <c r="K100" s="1261"/>
      <c r="L100" s="1261"/>
    </row>
  </sheetData>
  <mergeCells count="235">
    <mergeCell ref="C6:D6"/>
    <mergeCell ref="E6:F6"/>
    <mergeCell ref="G6:H6"/>
    <mergeCell ref="I6:J6"/>
    <mergeCell ref="C7:D9"/>
    <mergeCell ref="E7:K7"/>
    <mergeCell ref="E11:F11"/>
    <mergeCell ref="G11:H11"/>
    <mergeCell ref="I11:J11"/>
    <mergeCell ref="E12:F12"/>
    <mergeCell ref="G12:H12"/>
    <mergeCell ref="I12:J12"/>
    <mergeCell ref="L7:L9"/>
    <mergeCell ref="E8:F9"/>
    <mergeCell ref="G8:H9"/>
    <mergeCell ref="I8:J9"/>
    <mergeCell ref="K8:K9"/>
    <mergeCell ref="C10:L10"/>
    <mergeCell ref="E15:F15"/>
    <mergeCell ref="G15:H15"/>
    <mergeCell ref="I15:J15"/>
    <mergeCell ref="E16:F16"/>
    <mergeCell ref="G16:H16"/>
    <mergeCell ref="I16:J16"/>
    <mergeCell ref="E13:F13"/>
    <mergeCell ref="G13:H13"/>
    <mergeCell ref="I13:J13"/>
    <mergeCell ref="E14:F14"/>
    <mergeCell ref="G14:H14"/>
    <mergeCell ref="I14:J14"/>
    <mergeCell ref="E19:F19"/>
    <mergeCell ref="G19:H19"/>
    <mergeCell ref="I19:J19"/>
    <mergeCell ref="E20:F20"/>
    <mergeCell ref="G20:H20"/>
    <mergeCell ref="I20:J20"/>
    <mergeCell ref="E17:F17"/>
    <mergeCell ref="G17:H17"/>
    <mergeCell ref="I17:J17"/>
    <mergeCell ref="E18:F18"/>
    <mergeCell ref="G18:H18"/>
    <mergeCell ref="I18:J18"/>
    <mergeCell ref="E23:F23"/>
    <mergeCell ref="G23:H23"/>
    <mergeCell ref="I23:J23"/>
    <mergeCell ref="E24:F24"/>
    <mergeCell ref="G24:H24"/>
    <mergeCell ref="I24:J24"/>
    <mergeCell ref="E21:F21"/>
    <mergeCell ref="G21:H21"/>
    <mergeCell ref="I21:J21"/>
    <mergeCell ref="E22:F22"/>
    <mergeCell ref="G22:H22"/>
    <mergeCell ref="I22:J22"/>
    <mergeCell ref="E29:F29"/>
    <mergeCell ref="G29:H29"/>
    <mergeCell ref="I29:J29"/>
    <mergeCell ref="E30:F30"/>
    <mergeCell ref="G30:H30"/>
    <mergeCell ref="I30:J30"/>
    <mergeCell ref="C26:L26"/>
    <mergeCell ref="E27:F27"/>
    <mergeCell ref="G27:H27"/>
    <mergeCell ref="I27:J27"/>
    <mergeCell ref="G28:H28"/>
    <mergeCell ref="I28:J28"/>
    <mergeCell ref="E33:F33"/>
    <mergeCell ref="G33:H33"/>
    <mergeCell ref="I33:J33"/>
    <mergeCell ref="E34:F34"/>
    <mergeCell ref="G34:H34"/>
    <mergeCell ref="I34:J34"/>
    <mergeCell ref="E31:F31"/>
    <mergeCell ref="G31:H31"/>
    <mergeCell ref="I31:J31"/>
    <mergeCell ref="E32:F32"/>
    <mergeCell ref="G32:H32"/>
    <mergeCell ref="I32:J32"/>
    <mergeCell ref="E37:F37"/>
    <mergeCell ref="G37:H37"/>
    <mergeCell ref="I37:J37"/>
    <mergeCell ref="E38:F38"/>
    <mergeCell ref="G38:H38"/>
    <mergeCell ref="I38:J38"/>
    <mergeCell ref="E35:F35"/>
    <mergeCell ref="G35:H35"/>
    <mergeCell ref="I35:J35"/>
    <mergeCell ref="E36:F36"/>
    <mergeCell ref="G36:H36"/>
    <mergeCell ref="I36:J36"/>
    <mergeCell ref="E41:F41"/>
    <mergeCell ref="G41:H41"/>
    <mergeCell ref="I41:J41"/>
    <mergeCell ref="E42:F42"/>
    <mergeCell ref="G42:H42"/>
    <mergeCell ref="I42:J42"/>
    <mergeCell ref="E39:F39"/>
    <mergeCell ref="G39:H39"/>
    <mergeCell ref="I39:J39"/>
    <mergeCell ref="E40:F40"/>
    <mergeCell ref="G40:H40"/>
    <mergeCell ref="I40:J40"/>
    <mergeCell ref="E45:F45"/>
    <mergeCell ref="G45:H45"/>
    <mergeCell ref="I45:J45"/>
    <mergeCell ref="E46:F46"/>
    <mergeCell ref="G46:H46"/>
    <mergeCell ref="I46:J46"/>
    <mergeCell ref="E43:F43"/>
    <mergeCell ref="G43:H43"/>
    <mergeCell ref="I43:J43"/>
    <mergeCell ref="E44:F44"/>
    <mergeCell ref="G44:H44"/>
    <mergeCell ref="I44:J44"/>
    <mergeCell ref="C53:D55"/>
    <mergeCell ref="E53:K53"/>
    <mergeCell ref="L53:L55"/>
    <mergeCell ref="E54:F55"/>
    <mergeCell ref="G54:H55"/>
    <mergeCell ref="I54:J55"/>
    <mergeCell ref="K54:K55"/>
    <mergeCell ref="E48:F48"/>
    <mergeCell ref="G48:H48"/>
    <mergeCell ref="I48:J48"/>
    <mergeCell ref="C52:D52"/>
    <mergeCell ref="E52:F52"/>
    <mergeCell ref="G52:H52"/>
    <mergeCell ref="I52:J52"/>
    <mergeCell ref="E59:F59"/>
    <mergeCell ref="G59:H59"/>
    <mergeCell ref="I59:J59"/>
    <mergeCell ref="E60:F60"/>
    <mergeCell ref="G60:H60"/>
    <mergeCell ref="I60:J60"/>
    <mergeCell ref="C56:L56"/>
    <mergeCell ref="E57:F57"/>
    <mergeCell ref="G57:H57"/>
    <mergeCell ref="I57:J57"/>
    <mergeCell ref="E58:F58"/>
    <mergeCell ref="G58:H58"/>
    <mergeCell ref="I58:J58"/>
    <mergeCell ref="E63:F63"/>
    <mergeCell ref="G63:H63"/>
    <mergeCell ref="I63:J63"/>
    <mergeCell ref="E64:F64"/>
    <mergeCell ref="G64:H64"/>
    <mergeCell ref="I64:J64"/>
    <mergeCell ref="E61:F61"/>
    <mergeCell ref="G61:H61"/>
    <mergeCell ref="I61:J61"/>
    <mergeCell ref="E62:F62"/>
    <mergeCell ref="G62:H62"/>
    <mergeCell ref="I62:J62"/>
    <mergeCell ref="E67:F67"/>
    <mergeCell ref="G67:H67"/>
    <mergeCell ref="I67:J67"/>
    <mergeCell ref="E68:F68"/>
    <mergeCell ref="G68:H68"/>
    <mergeCell ref="I68:J68"/>
    <mergeCell ref="E65:F65"/>
    <mergeCell ref="G65:H65"/>
    <mergeCell ref="I65:J65"/>
    <mergeCell ref="E66:F66"/>
    <mergeCell ref="G66:H66"/>
    <mergeCell ref="I66:J66"/>
    <mergeCell ref="C72:L72"/>
    <mergeCell ref="E73:F73"/>
    <mergeCell ref="G73:H73"/>
    <mergeCell ref="I73:J73"/>
    <mergeCell ref="G74:H74"/>
    <mergeCell ref="I74:J74"/>
    <mergeCell ref="E69:F69"/>
    <mergeCell ref="G69:H69"/>
    <mergeCell ref="I69:J69"/>
    <mergeCell ref="E70:F70"/>
    <mergeCell ref="G70:H70"/>
    <mergeCell ref="I70:J70"/>
    <mergeCell ref="E77:F77"/>
    <mergeCell ref="G77:H77"/>
    <mergeCell ref="I77:J77"/>
    <mergeCell ref="E78:F78"/>
    <mergeCell ref="G78:H78"/>
    <mergeCell ref="I78:J78"/>
    <mergeCell ref="E75:F75"/>
    <mergeCell ref="G75:H75"/>
    <mergeCell ref="I75:J75"/>
    <mergeCell ref="E76:F76"/>
    <mergeCell ref="G76:H76"/>
    <mergeCell ref="I76:J76"/>
    <mergeCell ref="E81:F81"/>
    <mergeCell ref="G81:H81"/>
    <mergeCell ref="I81:J81"/>
    <mergeCell ref="E82:F82"/>
    <mergeCell ref="G82:H82"/>
    <mergeCell ref="I82:J82"/>
    <mergeCell ref="E79:F79"/>
    <mergeCell ref="G79:H79"/>
    <mergeCell ref="I79:J79"/>
    <mergeCell ref="E80:F80"/>
    <mergeCell ref="G80:H80"/>
    <mergeCell ref="I80:J80"/>
    <mergeCell ref="E85:F85"/>
    <mergeCell ref="G85:H85"/>
    <mergeCell ref="I85:J85"/>
    <mergeCell ref="E86:F86"/>
    <mergeCell ref="G86:H86"/>
    <mergeCell ref="I86:J86"/>
    <mergeCell ref="E83:F83"/>
    <mergeCell ref="G83:H83"/>
    <mergeCell ref="I83:J83"/>
    <mergeCell ref="E84:F84"/>
    <mergeCell ref="G84:H84"/>
    <mergeCell ref="I84:J84"/>
    <mergeCell ref="E89:F89"/>
    <mergeCell ref="G89:H89"/>
    <mergeCell ref="I89:J89"/>
    <mergeCell ref="E90:F90"/>
    <mergeCell ref="G90:H90"/>
    <mergeCell ref="I90:J90"/>
    <mergeCell ref="E87:F87"/>
    <mergeCell ref="G87:H87"/>
    <mergeCell ref="I87:J87"/>
    <mergeCell ref="E88:F88"/>
    <mergeCell ref="G88:H88"/>
    <mergeCell ref="I88:J88"/>
    <mergeCell ref="E94:F94"/>
    <mergeCell ref="G94:H94"/>
    <mergeCell ref="I94:J94"/>
    <mergeCell ref="C98:L100"/>
    <mergeCell ref="E91:F91"/>
    <mergeCell ref="G91:H91"/>
    <mergeCell ref="I91:J91"/>
    <mergeCell ref="E92:F92"/>
    <mergeCell ref="G92:H92"/>
    <mergeCell ref="I92:J92"/>
  </mergeCells>
  <pageMargins left="0.7" right="0.7" top="0.75" bottom="0.75" header="0.3" footer="0.3"/>
  <pageSetup paperSize="9" scale="38" orientation="portrait" r:id="rId1"/>
  <rowBreaks count="1" manualBreakCount="1">
    <brk id="50"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F980A-7BCA-4B0D-BA81-30921D104384}">
  <dimension ref="A1:AZ1061"/>
  <sheetViews>
    <sheetView zoomScaleNormal="100" workbookViewId="0">
      <selection activeCell="A2" sqref="A2"/>
    </sheetView>
  </sheetViews>
  <sheetFormatPr defaultColWidth="8.7109375" defaultRowHeight="12.75"/>
  <cols>
    <col min="1" max="1" width="6.28515625" style="533" customWidth="1"/>
    <col min="2" max="2" width="70.5703125" style="507" customWidth="1"/>
    <col min="3" max="6" width="12.85546875" style="507" customWidth="1"/>
    <col min="7" max="10" width="16.140625" style="507" customWidth="1"/>
    <col min="11" max="11" width="10.140625" style="507" customWidth="1"/>
    <col min="12" max="19" width="12.85546875" style="507" customWidth="1"/>
    <col min="20" max="16384" width="8.7109375" style="507"/>
  </cols>
  <sheetData>
    <row r="1" spans="1:19" s="230" customFormat="1">
      <c r="A1" s="69" t="s">
        <v>1284</v>
      </c>
      <c r="B1" s="69"/>
      <c r="M1" s="497"/>
    </row>
    <row r="2" spans="1:19" s="230" customFormat="1">
      <c r="A2" s="69"/>
      <c r="B2" s="69"/>
      <c r="M2" s="497"/>
    </row>
    <row r="3" spans="1:19" s="230" customFormat="1">
      <c r="A3" s="492"/>
      <c r="B3" s="231" t="s">
        <v>84</v>
      </c>
    </row>
    <row r="4" spans="1:19" s="230" customFormat="1">
      <c r="A4" s="492"/>
      <c r="B4" s="231"/>
    </row>
    <row r="5" spans="1:19" s="498" customFormat="1">
      <c r="B5" s="499"/>
      <c r="K5" s="500"/>
    </row>
    <row r="6" spans="1:19" s="498" customFormat="1" ht="24" customHeight="1">
      <c r="B6" s="1468" t="s">
        <v>946</v>
      </c>
      <c r="C6" s="1469"/>
      <c r="D6" s="1469"/>
      <c r="E6" s="1469"/>
      <c r="F6" s="1469"/>
      <c r="G6" s="1469"/>
      <c r="H6" s="1469"/>
      <c r="I6" s="1469"/>
      <c r="J6" s="1469"/>
      <c r="K6" s="1469"/>
      <c r="L6" s="1469"/>
      <c r="M6" s="1469"/>
      <c r="N6" s="1469"/>
      <c r="O6" s="1469"/>
      <c r="P6" s="1469"/>
      <c r="Q6" s="1469"/>
      <c r="R6" s="1469"/>
      <c r="S6" s="1470"/>
    </row>
    <row r="7" spans="1:19" s="498" customFormat="1" ht="24" customHeight="1">
      <c r="B7" s="1471"/>
      <c r="C7" s="1472"/>
      <c r="D7" s="1472"/>
      <c r="E7" s="1472"/>
      <c r="F7" s="1472"/>
      <c r="G7" s="1472"/>
      <c r="H7" s="1472"/>
      <c r="I7" s="1472"/>
      <c r="J7" s="1472"/>
      <c r="K7" s="1472"/>
      <c r="L7" s="1472"/>
      <c r="M7" s="1472"/>
      <c r="N7" s="1472"/>
      <c r="O7" s="1472"/>
      <c r="P7" s="1472"/>
      <c r="Q7" s="1472"/>
      <c r="R7" s="1472"/>
      <c r="S7" s="1473"/>
    </row>
    <row r="8" spans="1:19" s="498" customFormat="1" ht="24" customHeight="1">
      <c r="B8" s="1471"/>
      <c r="C8" s="1472"/>
      <c r="D8" s="1472"/>
      <c r="E8" s="1472"/>
      <c r="F8" s="1472"/>
      <c r="G8" s="1472"/>
      <c r="H8" s="1472"/>
      <c r="I8" s="1472"/>
      <c r="J8" s="1472"/>
      <c r="K8" s="1472"/>
      <c r="L8" s="1472"/>
      <c r="M8" s="1472"/>
      <c r="N8" s="1472"/>
      <c r="O8" s="1472"/>
      <c r="P8" s="1472"/>
      <c r="Q8" s="1472"/>
      <c r="R8" s="1472"/>
      <c r="S8" s="1473"/>
    </row>
    <row r="9" spans="1:19" s="498" customFormat="1" ht="24" customHeight="1">
      <c r="B9" s="1471"/>
      <c r="C9" s="1472"/>
      <c r="D9" s="1472"/>
      <c r="E9" s="1472"/>
      <c r="F9" s="1472"/>
      <c r="G9" s="1472"/>
      <c r="H9" s="1472"/>
      <c r="I9" s="1472"/>
      <c r="J9" s="1472"/>
      <c r="K9" s="1472"/>
      <c r="L9" s="1472"/>
      <c r="M9" s="1472"/>
      <c r="N9" s="1472"/>
      <c r="O9" s="1472"/>
      <c r="P9" s="1472"/>
      <c r="Q9" s="1472"/>
      <c r="R9" s="1472"/>
      <c r="S9" s="1473"/>
    </row>
    <row r="10" spans="1:19" s="498" customFormat="1" ht="24" customHeight="1">
      <c r="B10" s="1471"/>
      <c r="C10" s="1472"/>
      <c r="D10" s="1472"/>
      <c r="E10" s="1472"/>
      <c r="F10" s="1472"/>
      <c r="G10" s="1472"/>
      <c r="H10" s="1472"/>
      <c r="I10" s="1472"/>
      <c r="J10" s="1472"/>
      <c r="K10" s="1472"/>
      <c r="L10" s="1472"/>
      <c r="M10" s="1472"/>
      <c r="N10" s="1472"/>
      <c r="O10" s="1472"/>
      <c r="P10" s="1472"/>
      <c r="Q10" s="1472"/>
      <c r="R10" s="1472"/>
      <c r="S10" s="1473"/>
    </row>
    <row r="11" spans="1:19" s="498" customFormat="1" ht="24" customHeight="1">
      <c r="B11" s="1471"/>
      <c r="C11" s="1472"/>
      <c r="D11" s="1472"/>
      <c r="E11" s="1472"/>
      <c r="F11" s="1472"/>
      <c r="G11" s="1472"/>
      <c r="H11" s="1472"/>
      <c r="I11" s="1472"/>
      <c r="J11" s="1472"/>
      <c r="K11" s="1472"/>
      <c r="L11" s="1472"/>
      <c r="M11" s="1472"/>
      <c r="N11" s="1472"/>
      <c r="O11" s="1472"/>
      <c r="P11" s="1472"/>
      <c r="Q11" s="1472"/>
      <c r="R11" s="1472"/>
      <c r="S11" s="1473"/>
    </row>
    <row r="12" spans="1:19" s="498" customFormat="1" ht="24" customHeight="1">
      <c r="B12" s="1471"/>
      <c r="C12" s="1472"/>
      <c r="D12" s="1472"/>
      <c r="E12" s="1472"/>
      <c r="F12" s="1472"/>
      <c r="G12" s="1472"/>
      <c r="H12" s="1472"/>
      <c r="I12" s="1472"/>
      <c r="J12" s="1472"/>
      <c r="K12" s="1472"/>
      <c r="L12" s="1472"/>
      <c r="M12" s="1472"/>
      <c r="N12" s="1472"/>
      <c r="O12" s="1472"/>
      <c r="P12" s="1472"/>
      <c r="Q12" s="1472"/>
      <c r="R12" s="1472"/>
      <c r="S12" s="1473"/>
    </row>
    <row r="13" spans="1:19" s="498" customFormat="1" ht="24" customHeight="1">
      <c r="B13" s="1471"/>
      <c r="C13" s="1472"/>
      <c r="D13" s="1472"/>
      <c r="E13" s="1472"/>
      <c r="F13" s="1472"/>
      <c r="G13" s="1472"/>
      <c r="H13" s="1472"/>
      <c r="I13" s="1472"/>
      <c r="J13" s="1472"/>
      <c r="K13" s="1472"/>
      <c r="L13" s="1472"/>
      <c r="M13" s="1472"/>
      <c r="N13" s="1472"/>
      <c r="O13" s="1472"/>
      <c r="P13" s="1472"/>
      <c r="Q13" s="1472"/>
      <c r="R13" s="1472"/>
      <c r="S13" s="1473"/>
    </row>
    <row r="14" spans="1:19" s="498" customFormat="1" ht="16.899999999999999" customHeight="1">
      <c r="B14" s="1471"/>
      <c r="C14" s="1472"/>
      <c r="D14" s="1472"/>
      <c r="E14" s="1472"/>
      <c r="F14" s="1472"/>
      <c r="G14" s="1472"/>
      <c r="H14" s="1472"/>
      <c r="I14" s="1472"/>
      <c r="J14" s="1472"/>
      <c r="K14" s="1472"/>
      <c r="L14" s="1472"/>
      <c r="M14" s="1472"/>
      <c r="N14" s="1472"/>
      <c r="O14" s="1472"/>
      <c r="P14" s="1472"/>
      <c r="Q14" s="1472"/>
      <c r="R14" s="1472"/>
      <c r="S14" s="1473"/>
    </row>
    <row r="15" spans="1:19" s="498" customFormat="1" ht="16.899999999999999" customHeight="1">
      <c r="B15" s="1471"/>
      <c r="C15" s="1472"/>
      <c r="D15" s="1472"/>
      <c r="E15" s="1472"/>
      <c r="F15" s="1472"/>
      <c r="G15" s="1472"/>
      <c r="H15" s="1472"/>
      <c r="I15" s="1472"/>
      <c r="J15" s="1472"/>
      <c r="K15" s="1472"/>
      <c r="L15" s="1472"/>
      <c r="M15" s="1472"/>
      <c r="N15" s="1472"/>
      <c r="O15" s="1472"/>
      <c r="P15" s="1472"/>
      <c r="Q15" s="1472"/>
      <c r="R15" s="1472"/>
      <c r="S15" s="1473"/>
    </row>
    <row r="16" spans="1:19" s="498" customFormat="1" ht="16.899999999999999" customHeight="1">
      <c r="B16" s="1471"/>
      <c r="C16" s="1472"/>
      <c r="D16" s="1472"/>
      <c r="E16" s="1472"/>
      <c r="F16" s="1472"/>
      <c r="G16" s="1472"/>
      <c r="H16" s="1472"/>
      <c r="I16" s="1472"/>
      <c r="J16" s="1472"/>
      <c r="K16" s="1472"/>
      <c r="L16" s="1472"/>
      <c r="M16" s="1472"/>
      <c r="N16" s="1472"/>
      <c r="O16" s="1472"/>
      <c r="P16" s="1472"/>
      <c r="Q16" s="1472"/>
      <c r="R16" s="1472"/>
      <c r="S16" s="1473"/>
    </row>
    <row r="17" spans="1:52" s="498" customFormat="1" ht="16.899999999999999" customHeight="1">
      <c r="B17" s="1471"/>
      <c r="C17" s="1472"/>
      <c r="D17" s="1472"/>
      <c r="E17" s="1472"/>
      <c r="F17" s="1472"/>
      <c r="G17" s="1472"/>
      <c r="H17" s="1472"/>
      <c r="I17" s="1472"/>
      <c r="J17" s="1472"/>
      <c r="K17" s="1472"/>
      <c r="L17" s="1472"/>
      <c r="M17" s="1472"/>
      <c r="N17" s="1472"/>
      <c r="O17" s="1472"/>
      <c r="P17" s="1472"/>
      <c r="Q17" s="1472"/>
      <c r="R17" s="1472"/>
      <c r="S17" s="1473"/>
    </row>
    <row r="18" spans="1:52" s="498" customFormat="1" ht="16.899999999999999" customHeight="1">
      <c r="B18" s="1471"/>
      <c r="C18" s="1472"/>
      <c r="D18" s="1472"/>
      <c r="E18" s="1472"/>
      <c r="F18" s="1472"/>
      <c r="G18" s="1472"/>
      <c r="H18" s="1472"/>
      <c r="I18" s="1472"/>
      <c r="J18" s="1472"/>
      <c r="K18" s="1472"/>
      <c r="L18" s="1472"/>
      <c r="M18" s="1472"/>
      <c r="N18" s="1472"/>
      <c r="O18" s="1472"/>
      <c r="P18" s="1472"/>
      <c r="Q18" s="1472"/>
      <c r="R18" s="1472"/>
      <c r="S18" s="1473"/>
    </row>
    <row r="19" spans="1:52" s="498" customFormat="1" ht="16.899999999999999" customHeight="1">
      <c r="B19" s="1471"/>
      <c r="C19" s="1472"/>
      <c r="D19" s="1472"/>
      <c r="E19" s="1472"/>
      <c r="F19" s="1472"/>
      <c r="G19" s="1472"/>
      <c r="H19" s="1472"/>
      <c r="I19" s="1472"/>
      <c r="J19" s="1472"/>
      <c r="K19" s="1472"/>
      <c r="L19" s="1472"/>
      <c r="M19" s="1472"/>
      <c r="N19" s="1472"/>
      <c r="O19" s="1472"/>
      <c r="P19" s="1472"/>
      <c r="Q19" s="1472"/>
      <c r="R19" s="1472"/>
      <c r="S19" s="1473"/>
    </row>
    <row r="20" spans="1:52" s="498" customFormat="1" ht="16.899999999999999" customHeight="1">
      <c r="B20" s="1471"/>
      <c r="C20" s="1472"/>
      <c r="D20" s="1472"/>
      <c r="E20" s="1472"/>
      <c r="F20" s="1472"/>
      <c r="G20" s="1472"/>
      <c r="H20" s="1472"/>
      <c r="I20" s="1472"/>
      <c r="J20" s="1472"/>
      <c r="K20" s="1472"/>
      <c r="L20" s="1472"/>
      <c r="M20" s="1472"/>
      <c r="N20" s="1472"/>
      <c r="O20" s="1472"/>
      <c r="P20" s="1472"/>
      <c r="Q20" s="1472"/>
      <c r="R20" s="1472"/>
      <c r="S20" s="1473"/>
    </row>
    <row r="21" spans="1:52" s="498" customFormat="1" ht="16.899999999999999" customHeight="1">
      <c r="B21" s="1474"/>
      <c r="C21" s="1475"/>
      <c r="D21" s="1475"/>
      <c r="E21" s="1475"/>
      <c r="F21" s="1475"/>
      <c r="G21" s="1475"/>
      <c r="H21" s="1475"/>
      <c r="I21" s="1475"/>
      <c r="J21" s="1475"/>
      <c r="K21" s="1475"/>
      <c r="L21" s="1475"/>
      <c r="M21" s="1475"/>
      <c r="N21" s="1475"/>
      <c r="O21" s="1475"/>
      <c r="P21" s="1475"/>
      <c r="Q21" s="1475"/>
      <c r="R21" s="1475"/>
      <c r="S21" s="1476"/>
    </row>
    <row r="22" spans="1:52" s="498" customFormat="1" ht="16.899999999999999" customHeight="1">
      <c r="B22" s="501"/>
      <c r="C22" s="501"/>
      <c r="D22" s="501"/>
      <c r="E22" s="501"/>
      <c r="F22" s="501"/>
      <c r="G22" s="501"/>
      <c r="H22" s="501"/>
      <c r="I22" s="501"/>
      <c r="J22" s="501"/>
      <c r="K22" s="501"/>
      <c r="L22" s="501"/>
      <c r="M22" s="501"/>
      <c r="N22" s="501"/>
      <c r="O22" s="501"/>
      <c r="P22" s="501"/>
      <c r="Q22" s="501"/>
      <c r="R22" s="501"/>
      <c r="S22" s="501"/>
    </row>
    <row r="23" spans="1:52" s="498" customFormat="1" ht="16.5" customHeight="1">
      <c r="K23" s="500"/>
    </row>
    <row r="24" spans="1:52" s="498" customFormat="1" ht="16.899999999999999" customHeight="1">
      <c r="B24" s="502" t="s">
        <v>81</v>
      </c>
      <c r="K24" s="500"/>
    </row>
    <row r="25" spans="1:52" s="498" customFormat="1">
      <c r="B25" s="500"/>
      <c r="C25" s="500"/>
      <c r="D25" s="500"/>
      <c r="E25" s="500"/>
      <c r="F25" s="500"/>
      <c r="G25" s="500"/>
      <c r="H25" s="500"/>
      <c r="I25" s="500"/>
      <c r="J25" s="500"/>
      <c r="K25" s="500"/>
    </row>
    <row r="26" spans="1:52" s="505" customFormat="1" ht="20.100000000000001" customHeight="1">
      <c r="A26" s="503"/>
      <c r="B26" s="504" t="s">
        <v>947</v>
      </c>
      <c r="C26" s="1459" t="s">
        <v>166</v>
      </c>
      <c r="D26" s="1460"/>
      <c r="E26" s="1460"/>
      <c r="F26" s="1460"/>
      <c r="G26" s="1460"/>
      <c r="H26" s="1460"/>
      <c r="I26" s="1460"/>
      <c r="J26" s="1461"/>
      <c r="K26" s="498"/>
      <c r="L26" s="1459" t="s">
        <v>170</v>
      </c>
      <c r="M26" s="1460"/>
      <c r="N26" s="1460"/>
      <c r="O26" s="1460"/>
      <c r="P26" s="1460"/>
      <c r="Q26" s="1460"/>
      <c r="R26" s="1460"/>
      <c r="S26" s="1461"/>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row>
    <row r="27" spans="1:52" ht="18" customHeight="1">
      <c r="A27" s="506"/>
      <c r="B27" s="942"/>
      <c r="C27" s="1466" t="s">
        <v>948</v>
      </c>
      <c r="D27" s="1467"/>
      <c r="E27" s="1477" t="s">
        <v>949</v>
      </c>
      <c r="F27" s="1478"/>
      <c r="G27" s="1466" t="s">
        <v>950</v>
      </c>
      <c r="H27" s="1467"/>
      <c r="I27" s="1477" t="s">
        <v>951</v>
      </c>
      <c r="J27" s="1478"/>
      <c r="K27" s="498"/>
      <c r="L27" s="1466" t="s">
        <v>948</v>
      </c>
      <c r="M27" s="1467"/>
      <c r="N27" s="1477" t="s">
        <v>949</v>
      </c>
      <c r="O27" s="1478"/>
      <c r="P27" s="1466" t="s">
        <v>950</v>
      </c>
      <c r="Q27" s="1467"/>
      <c r="R27" s="1477" t="s">
        <v>951</v>
      </c>
      <c r="S27" s="147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row>
    <row r="28" spans="1:52" ht="18" customHeight="1">
      <c r="A28" s="508"/>
      <c r="B28" s="509"/>
      <c r="C28" s="1464"/>
      <c r="D28" s="1465"/>
      <c r="E28" s="1479"/>
      <c r="F28" s="1480"/>
      <c r="G28" s="1464"/>
      <c r="H28" s="1465"/>
      <c r="I28" s="1479"/>
      <c r="J28" s="1480"/>
      <c r="K28" s="498"/>
      <c r="L28" s="1464"/>
      <c r="M28" s="1465"/>
      <c r="N28" s="1479"/>
      <c r="O28" s="1480"/>
      <c r="P28" s="1464"/>
      <c r="Q28" s="1465"/>
      <c r="R28" s="1479"/>
      <c r="S28" s="1480"/>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row>
    <row r="29" spans="1:52" ht="71.25" customHeight="1">
      <c r="A29" s="507"/>
      <c r="B29" s="510" t="s">
        <v>165</v>
      </c>
      <c r="C29" s="651"/>
      <c r="D29" s="663" t="s">
        <v>952</v>
      </c>
      <c r="E29" s="651"/>
      <c r="F29" s="663" t="s">
        <v>952</v>
      </c>
      <c r="G29" s="651"/>
      <c r="H29" s="663" t="s">
        <v>953</v>
      </c>
      <c r="I29" s="651"/>
      <c r="J29" s="663" t="s">
        <v>953</v>
      </c>
      <c r="K29" s="498"/>
      <c r="L29" s="651"/>
      <c r="M29" s="663" t="s">
        <v>952</v>
      </c>
      <c r="N29" s="651"/>
      <c r="O29" s="663" t="s">
        <v>952</v>
      </c>
      <c r="P29" s="651"/>
      <c r="Q29" s="663" t="s">
        <v>953</v>
      </c>
      <c r="R29" s="651"/>
      <c r="S29" s="663" t="s">
        <v>953</v>
      </c>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8"/>
      <c r="AZ29" s="498"/>
    </row>
    <row r="30" spans="1:52" s="498" customFormat="1" ht="12.75" customHeight="1">
      <c r="B30" s="943" t="s">
        <v>954</v>
      </c>
      <c r="C30" s="944">
        <v>473867.47323029552</v>
      </c>
      <c r="D30" s="945">
        <v>46119.078158545453</v>
      </c>
      <c r="E30" s="946"/>
      <c r="F30" s="946"/>
      <c r="G30" s="945">
        <v>3062549.0534934727</v>
      </c>
      <c r="H30" s="945">
        <v>1028374.5002828524</v>
      </c>
      <c r="I30" s="946"/>
      <c r="J30" s="947"/>
      <c r="L30" s="948">
        <v>453790</v>
      </c>
      <c r="M30" s="949">
        <v>52077</v>
      </c>
      <c r="N30" s="950" t="s">
        <v>477</v>
      </c>
      <c r="O30" s="950" t="s">
        <v>477</v>
      </c>
      <c r="P30" s="949">
        <v>2589904</v>
      </c>
      <c r="Q30" s="949">
        <v>794970</v>
      </c>
      <c r="R30" s="950" t="s">
        <v>477</v>
      </c>
      <c r="S30" s="951" t="s">
        <v>477</v>
      </c>
      <c r="T30" s="511"/>
    </row>
    <row r="31" spans="1:52" s="498" customFormat="1" ht="12.75" customHeight="1">
      <c r="B31" s="512" t="s">
        <v>955</v>
      </c>
      <c r="C31" s="664">
        <v>19946.901120499999</v>
      </c>
      <c r="D31" s="665"/>
      <c r="E31" s="666">
        <v>19946.901120499999</v>
      </c>
      <c r="F31" s="665"/>
      <c r="G31" s="666">
        <v>42664.550924474635</v>
      </c>
      <c r="H31" s="666"/>
      <c r="I31" s="666">
        <v>42391.107263079612</v>
      </c>
      <c r="J31" s="667"/>
      <c r="L31" s="668">
        <v>30654</v>
      </c>
      <c r="M31" s="669"/>
      <c r="N31" s="670">
        <v>30654</v>
      </c>
      <c r="O31" s="670"/>
      <c r="P31" s="669">
        <v>59862</v>
      </c>
      <c r="Q31" s="669">
        <v>4846</v>
      </c>
      <c r="R31" s="670">
        <v>59666</v>
      </c>
      <c r="S31" s="671">
        <v>4846</v>
      </c>
    </row>
    <row r="32" spans="1:52" s="498" customFormat="1" ht="12.75" customHeight="1">
      <c r="B32" s="512" t="s">
        <v>273</v>
      </c>
      <c r="C32" s="664">
        <v>48539.690915943713</v>
      </c>
      <c r="D32" s="666">
        <v>45989.567181522405</v>
      </c>
      <c r="E32" s="666">
        <v>48539.690915943713</v>
      </c>
      <c r="F32" s="666">
        <v>45989.567181522405</v>
      </c>
      <c r="G32" s="666">
        <v>271959.19758458727</v>
      </c>
      <c r="H32" s="666">
        <v>244231.31956987572</v>
      </c>
      <c r="I32" s="666">
        <v>271507.71680601762</v>
      </c>
      <c r="J32" s="667">
        <v>244231.31956987572</v>
      </c>
      <c r="L32" s="668">
        <v>52913</v>
      </c>
      <c r="M32" s="669">
        <v>51960</v>
      </c>
      <c r="N32" s="669">
        <v>52913</v>
      </c>
      <c r="O32" s="669">
        <v>51960</v>
      </c>
      <c r="P32" s="669">
        <v>306555</v>
      </c>
      <c r="Q32" s="669">
        <v>276924</v>
      </c>
      <c r="R32" s="670">
        <v>306129</v>
      </c>
      <c r="S32" s="671">
        <v>276924</v>
      </c>
    </row>
    <row r="33" spans="1:35" s="498" customFormat="1" ht="12.75" customHeight="1">
      <c r="B33" s="514" t="s">
        <v>956</v>
      </c>
      <c r="C33" s="664">
        <v>23620.902013760002</v>
      </c>
      <c r="D33" s="666">
        <v>21064.842805479995</v>
      </c>
      <c r="E33" s="666">
        <v>23620.902013760002</v>
      </c>
      <c r="F33" s="666">
        <v>21064.842805479995</v>
      </c>
      <c r="G33" s="666">
        <v>53605.951278362496</v>
      </c>
      <c r="H33" s="666">
        <v>46503.436465974999</v>
      </c>
      <c r="I33" s="666">
        <v>53605.951278362496</v>
      </c>
      <c r="J33" s="667">
        <v>46503.436465974999</v>
      </c>
      <c r="L33" s="668">
        <v>22648</v>
      </c>
      <c r="M33" s="669">
        <v>21645</v>
      </c>
      <c r="N33" s="669">
        <v>22648</v>
      </c>
      <c r="O33" s="669">
        <v>21645</v>
      </c>
      <c r="P33" s="669">
        <v>87210</v>
      </c>
      <c r="Q33" s="669">
        <v>83740</v>
      </c>
      <c r="R33" s="669">
        <v>87210</v>
      </c>
      <c r="S33" s="672">
        <v>83740</v>
      </c>
    </row>
    <row r="34" spans="1:35" s="498" customFormat="1" ht="12.75" customHeight="1">
      <c r="B34" s="514" t="s">
        <v>957</v>
      </c>
      <c r="C34" s="664"/>
      <c r="D34" s="665"/>
      <c r="E34" s="665"/>
      <c r="F34" s="665"/>
      <c r="G34" s="666">
        <v>8557.8654853999997</v>
      </c>
      <c r="H34" s="666">
        <v>6462.5086161800009</v>
      </c>
      <c r="I34" s="666">
        <v>8557.8654853999997</v>
      </c>
      <c r="J34" s="667">
        <v>6462.5086161800009</v>
      </c>
      <c r="L34" s="668" t="s">
        <v>477</v>
      </c>
      <c r="M34" s="669"/>
      <c r="N34" s="669"/>
      <c r="O34" s="669"/>
      <c r="P34" s="669">
        <v>8565</v>
      </c>
      <c r="Q34" s="669">
        <v>6309</v>
      </c>
      <c r="R34" s="669">
        <v>8550</v>
      </c>
      <c r="S34" s="672">
        <v>6309</v>
      </c>
    </row>
    <row r="35" spans="1:35" s="498" customFormat="1" ht="12.75" customHeight="1">
      <c r="B35" s="514" t="s">
        <v>958</v>
      </c>
      <c r="C35" s="664">
        <v>13937.495286685884</v>
      </c>
      <c r="D35" s="666">
        <v>13937.495239499392</v>
      </c>
      <c r="E35" s="666">
        <v>13937.495286685884</v>
      </c>
      <c r="F35" s="666">
        <v>13937.495239499392</v>
      </c>
      <c r="G35" s="666">
        <v>42981.740366321421</v>
      </c>
      <c r="H35" s="666">
        <v>31989.729070682704</v>
      </c>
      <c r="I35" s="666">
        <v>43075.878980602225</v>
      </c>
      <c r="J35" s="667">
        <v>31989.729070682704</v>
      </c>
      <c r="L35" s="668">
        <v>20426</v>
      </c>
      <c r="M35" s="669">
        <v>20426</v>
      </c>
      <c r="N35" s="669">
        <v>20426</v>
      </c>
      <c r="O35" s="669">
        <v>20426</v>
      </c>
      <c r="P35" s="669">
        <v>51248</v>
      </c>
      <c r="Q35" s="669">
        <v>38232</v>
      </c>
      <c r="R35" s="669">
        <v>51297</v>
      </c>
      <c r="S35" s="672">
        <v>38232</v>
      </c>
    </row>
    <row r="36" spans="1:35" s="498" customFormat="1" ht="12.75" customHeight="1">
      <c r="B36" s="514" t="s">
        <v>959</v>
      </c>
      <c r="C36" s="664">
        <v>30038.041317315001</v>
      </c>
      <c r="D36" s="666">
        <v>27487.917582889997</v>
      </c>
      <c r="E36" s="666">
        <v>30038.041317315001</v>
      </c>
      <c r="F36" s="666">
        <v>27487.917582889997</v>
      </c>
      <c r="G36" s="666">
        <v>115887.62607149</v>
      </c>
      <c r="H36" s="666">
        <v>106601.10308874998</v>
      </c>
      <c r="I36" s="666">
        <v>115912.53814678999</v>
      </c>
      <c r="J36" s="667">
        <v>106601.10308874998</v>
      </c>
      <c r="L36" s="668">
        <v>30888</v>
      </c>
      <c r="M36" s="669">
        <v>29935</v>
      </c>
      <c r="N36" s="669">
        <v>30888</v>
      </c>
      <c r="O36" s="669">
        <v>29935</v>
      </c>
      <c r="P36" s="669">
        <v>141052</v>
      </c>
      <c r="Q36" s="669">
        <v>130182</v>
      </c>
      <c r="R36" s="669">
        <v>141941</v>
      </c>
      <c r="S36" s="672">
        <v>130182</v>
      </c>
    </row>
    <row r="37" spans="1:35" s="498" customFormat="1">
      <c r="B37" s="514" t="s">
        <v>960</v>
      </c>
      <c r="C37" s="664"/>
      <c r="D37" s="665"/>
      <c r="E37" s="665"/>
      <c r="F37" s="665"/>
      <c r="G37" s="666">
        <v>9767.9559503456112</v>
      </c>
      <c r="H37" s="666">
        <v>474.69170809000002</v>
      </c>
      <c r="I37" s="666">
        <v>9767.9559557291213</v>
      </c>
      <c r="J37" s="667">
        <v>474.69170809000002</v>
      </c>
      <c r="L37" s="668" t="s">
        <v>477</v>
      </c>
      <c r="M37" s="669"/>
      <c r="N37" s="669"/>
      <c r="O37" s="669"/>
      <c r="P37" s="669">
        <v>8944</v>
      </c>
      <c r="Q37" s="669">
        <v>742</v>
      </c>
      <c r="R37" s="669">
        <v>8944</v>
      </c>
      <c r="S37" s="672">
        <v>742</v>
      </c>
    </row>
    <row r="38" spans="1:35" s="498" customFormat="1">
      <c r="B38" s="512" t="s">
        <v>961</v>
      </c>
      <c r="C38" s="664">
        <v>392330.13142843195</v>
      </c>
      <c r="D38" s="666">
        <v>129.51097702304651</v>
      </c>
      <c r="E38" s="665"/>
      <c r="F38" s="665"/>
      <c r="G38" s="666">
        <v>2736546.1182592511</v>
      </c>
      <c r="H38" s="666">
        <v>821037.39717601449</v>
      </c>
      <c r="I38" s="665"/>
      <c r="J38" s="667"/>
      <c r="L38" s="668">
        <v>379299</v>
      </c>
      <c r="M38" s="669">
        <v>113</v>
      </c>
      <c r="N38" s="669"/>
      <c r="O38" s="669"/>
      <c r="P38" s="669">
        <v>2206423</v>
      </c>
      <c r="Q38" s="669">
        <v>483404</v>
      </c>
      <c r="R38" s="669"/>
      <c r="S38" s="672" t="s">
        <v>477</v>
      </c>
    </row>
    <row r="39" spans="1:35" s="498" customFormat="1">
      <c r="B39" s="514" t="s">
        <v>962</v>
      </c>
      <c r="C39" s="664">
        <v>320848.99598115048</v>
      </c>
      <c r="D39" s="665"/>
      <c r="E39" s="665"/>
      <c r="F39" s="665"/>
      <c r="G39" s="666">
        <v>754061.56824016839</v>
      </c>
      <c r="H39" s="665"/>
      <c r="I39" s="665"/>
      <c r="J39" s="667"/>
      <c r="L39" s="668">
        <v>338372</v>
      </c>
      <c r="M39" s="669"/>
      <c r="N39" s="669"/>
      <c r="O39" s="669"/>
      <c r="P39" s="669">
        <v>690211</v>
      </c>
      <c r="Q39" s="669"/>
      <c r="R39" s="669"/>
      <c r="S39" s="672" t="s">
        <v>477</v>
      </c>
    </row>
    <row r="40" spans="1:35" s="498" customFormat="1">
      <c r="B40" s="515" t="s">
        <v>963</v>
      </c>
      <c r="C40" s="673">
        <v>1260.9287271879882</v>
      </c>
      <c r="D40" s="674"/>
      <c r="E40" s="674"/>
      <c r="F40" s="674"/>
      <c r="G40" s="674">
        <v>1057935.2679922921</v>
      </c>
      <c r="H40" s="674">
        <v>622.52663462211024</v>
      </c>
      <c r="I40" s="674"/>
      <c r="J40" s="675"/>
      <c r="L40" s="676">
        <v>1074</v>
      </c>
      <c r="M40" s="677" t="s">
        <v>477</v>
      </c>
      <c r="N40" s="677" t="s">
        <v>477</v>
      </c>
      <c r="O40" s="677" t="s">
        <v>477</v>
      </c>
      <c r="P40" s="677">
        <v>880889</v>
      </c>
      <c r="Q40" s="677">
        <v>528</v>
      </c>
      <c r="R40" s="677" t="s">
        <v>477</v>
      </c>
      <c r="S40" s="678" t="s">
        <v>477</v>
      </c>
    </row>
    <row r="41" spans="1:35" s="505" customFormat="1" ht="20.100000000000001" customHeight="1">
      <c r="A41" s="503"/>
      <c r="B41" s="504"/>
      <c r="C41" s="504"/>
      <c r="D41" s="504"/>
      <c r="E41" s="504"/>
      <c r="F41" s="504"/>
      <c r="G41" s="504"/>
      <c r="H41" s="504"/>
      <c r="I41" s="504"/>
      <c r="J41" s="498"/>
      <c r="K41" s="498"/>
      <c r="L41" s="504"/>
      <c r="M41" s="504"/>
      <c r="N41" s="504"/>
      <c r="O41" s="504"/>
      <c r="P41" s="504"/>
      <c r="Q41" s="504"/>
      <c r="R41" s="504"/>
      <c r="S41" s="498"/>
      <c r="T41" s="498"/>
      <c r="U41" s="498"/>
      <c r="V41" s="498"/>
      <c r="W41" s="498"/>
      <c r="X41" s="498"/>
      <c r="Y41" s="498"/>
      <c r="Z41" s="498"/>
      <c r="AA41" s="498"/>
      <c r="AB41" s="498"/>
      <c r="AC41" s="498"/>
      <c r="AD41" s="498"/>
      <c r="AE41" s="498"/>
      <c r="AF41" s="498"/>
      <c r="AG41" s="498"/>
      <c r="AH41" s="498"/>
      <c r="AI41" s="498"/>
    </row>
    <row r="42" spans="1:35" s="505" customFormat="1" ht="20.100000000000001" customHeight="1">
      <c r="A42" s="503"/>
      <c r="B42" s="504" t="s">
        <v>82</v>
      </c>
      <c r="C42" s="504"/>
      <c r="D42" s="504"/>
      <c r="E42" s="504"/>
      <c r="F42" s="504"/>
      <c r="G42" s="504"/>
      <c r="H42" s="504"/>
      <c r="I42" s="504"/>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row>
    <row r="43" spans="1:35" s="505" customFormat="1" ht="20.100000000000001" customHeight="1">
      <c r="A43" s="516"/>
      <c r="B43" s="504" t="s">
        <v>964</v>
      </c>
      <c r="C43" s="1459" t="s">
        <v>166</v>
      </c>
      <c r="D43" s="1460"/>
      <c r="E43" s="1460"/>
      <c r="F43" s="1461"/>
      <c r="G43" s="498"/>
      <c r="H43" s="1459" t="s">
        <v>170</v>
      </c>
      <c r="I43" s="1460"/>
      <c r="J43" s="1460"/>
      <c r="K43" s="1461"/>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row>
    <row r="44" spans="1:35" s="518" customFormat="1" ht="15.75" customHeight="1">
      <c r="A44" s="517"/>
      <c r="B44" s="952"/>
      <c r="C44" s="953"/>
      <c r="D44" s="954"/>
      <c r="E44" s="1462" t="s">
        <v>965</v>
      </c>
      <c r="F44" s="1463"/>
      <c r="G44" s="498"/>
      <c r="H44" s="953"/>
      <c r="I44" s="954"/>
      <c r="J44" s="1462" t="s">
        <v>965</v>
      </c>
      <c r="K44" s="1463"/>
      <c r="L44" s="498"/>
      <c r="M44" s="498"/>
      <c r="N44" s="498"/>
      <c r="O44" s="498"/>
      <c r="P44" s="498"/>
      <c r="Q44" s="498"/>
      <c r="R44" s="498"/>
      <c r="S44" s="498"/>
    </row>
    <row r="45" spans="1:35" s="518" customFormat="1" ht="105" customHeight="1">
      <c r="A45" s="517"/>
      <c r="B45" s="519"/>
      <c r="C45" s="1464" t="s">
        <v>966</v>
      </c>
      <c r="D45" s="1465"/>
      <c r="E45" s="1466" t="s">
        <v>967</v>
      </c>
      <c r="F45" s="1467"/>
      <c r="G45" s="498"/>
      <c r="H45" s="1464" t="s">
        <v>966</v>
      </c>
      <c r="I45" s="1465"/>
      <c r="J45" s="1466" t="s">
        <v>967</v>
      </c>
      <c r="K45" s="1467"/>
      <c r="L45" s="498"/>
      <c r="M45" s="498"/>
      <c r="N45" s="498"/>
      <c r="O45" s="498"/>
      <c r="P45" s="498"/>
      <c r="Q45" s="498"/>
      <c r="R45" s="498"/>
      <c r="S45" s="498"/>
    </row>
    <row r="46" spans="1:35" ht="70.5" customHeight="1">
      <c r="A46" s="520"/>
      <c r="B46" s="521" t="s">
        <v>165</v>
      </c>
      <c r="C46" s="522"/>
      <c r="D46" s="955" t="s">
        <v>952</v>
      </c>
      <c r="E46" s="679"/>
      <c r="F46" s="955" t="s">
        <v>953</v>
      </c>
      <c r="G46" s="498"/>
      <c r="H46" s="522"/>
      <c r="I46" s="955" t="s">
        <v>952</v>
      </c>
      <c r="J46" s="679"/>
      <c r="K46" s="955" t="s">
        <v>953</v>
      </c>
      <c r="L46" s="498"/>
      <c r="M46" s="498"/>
      <c r="N46" s="498"/>
      <c r="O46" s="498"/>
      <c r="P46" s="498"/>
      <c r="Q46" s="498"/>
      <c r="R46" s="498"/>
      <c r="S46" s="498"/>
    </row>
    <row r="47" spans="1:35">
      <c r="A47" s="680"/>
      <c r="B47" s="956" t="s">
        <v>968</v>
      </c>
      <c r="C47" s="945">
        <v>231869.93205936006</v>
      </c>
      <c r="D47" s="945">
        <v>119014.645012705</v>
      </c>
      <c r="E47" s="945">
        <v>111947.51731803999</v>
      </c>
      <c r="F47" s="957">
        <v>84266.290802225034</v>
      </c>
      <c r="G47" s="680"/>
      <c r="H47" s="958">
        <v>158684</v>
      </c>
      <c r="I47" s="959">
        <v>84276</v>
      </c>
      <c r="J47" s="959">
        <v>130293</v>
      </c>
      <c r="K47" s="960">
        <v>94709</v>
      </c>
      <c r="L47" s="511"/>
      <c r="M47" s="498"/>
      <c r="N47" s="498"/>
      <c r="O47" s="498"/>
      <c r="P47" s="498"/>
      <c r="Q47" s="498"/>
      <c r="R47" s="498"/>
      <c r="S47" s="498"/>
    </row>
    <row r="48" spans="1:35">
      <c r="A48" s="680"/>
      <c r="B48" s="523" t="s">
        <v>969</v>
      </c>
      <c r="C48" s="665"/>
      <c r="D48" s="665"/>
      <c r="E48" s="665"/>
      <c r="F48" s="667"/>
      <c r="G48" s="680"/>
      <c r="H48" s="681"/>
      <c r="I48" s="670"/>
      <c r="J48" s="670"/>
      <c r="K48" s="671" t="s">
        <v>477</v>
      </c>
      <c r="L48" s="498"/>
      <c r="M48" s="498"/>
      <c r="N48" s="498"/>
      <c r="O48" s="498"/>
      <c r="P48" s="498"/>
      <c r="Q48" s="498"/>
      <c r="R48" s="498"/>
      <c r="S48" s="498"/>
      <c r="T48" s="498"/>
    </row>
    <row r="49" spans="1:35">
      <c r="A49" s="680"/>
      <c r="B49" s="523" t="s">
        <v>955</v>
      </c>
      <c r="C49" s="666">
        <v>107693.2246884825</v>
      </c>
      <c r="D49" s="665"/>
      <c r="E49" s="666">
        <v>14273.162228517496</v>
      </c>
      <c r="F49" s="667"/>
      <c r="G49" s="680"/>
      <c r="H49" s="681">
        <v>71488</v>
      </c>
      <c r="I49" s="670"/>
      <c r="J49" s="670">
        <v>20890</v>
      </c>
      <c r="K49" s="671" t="s">
        <v>477</v>
      </c>
      <c r="L49" s="498"/>
      <c r="M49" s="498"/>
      <c r="N49" s="498"/>
      <c r="O49" s="498"/>
      <c r="P49" s="498"/>
      <c r="Q49" s="498"/>
      <c r="R49" s="498"/>
      <c r="S49" s="498"/>
      <c r="T49" s="498"/>
    </row>
    <row r="50" spans="1:35">
      <c r="A50" s="680"/>
      <c r="B50" s="523" t="s">
        <v>273</v>
      </c>
      <c r="C50" s="666">
        <v>119866.11708541503</v>
      </c>
      <c r="D50" s="666">
        <v>119014.645012705</v>
      </c>
      <c r="E50" s="666">
        <v>96340.248780149996</v>
      </c>
      <c r="F50" s="667">
        <v>84266.290802225034</v>
      </c>
      <c r="G50" s="680"/>
      <c r="H50" s="681">
        <v>84963</v>
      </c>
      <c r="I50" s="670">
        <v>84276</v>
      </c>
      <c r="J50" s="670">
        <v>109403</v>
      </c>
      <c r="K50" s="671">
        <v>94709</v>
      </c>
      <c r="L50" s="498"/>
      <c r="M50" s="498"/>
      <c r="N50" s="498"/>
      <c r="O50" s="498"/>
      <c r="P50" s="498"/>
      <c r="Q50" s="498"/>
      <c r="R50" s="498"/>
      <c r="S50" s="498"/>
      <c r="T50" s="498"/>
    </row>
    <row r="51" spans="1:35" s="518" customFormat="1">
      <c r="A51" s="680"/>
      <c r="B51" s="524" t="s">
        <v>956</v>
      </c>
      <c r="C51" s="666">
        <v>36606.027679119987</v>
      </c>
      <c r="D51" s="666">
        <v>36001.640777799999</v>
      </c>
      <c r="E51" s="666">
        <v>49475.462619444996</v>
      </c>
      <c r="F51" s="667">
        <v>41543.50812377999</v>
      </c>
      <c r="G51" s="680"/>
      <c r="H51" s="681">
        <v>30605</v>
      </c>
      <c r="I51" s="670">
        <v>29241</v>
      </c>
      <c r="J51" s="670">
        <v>53464</v>
      </c>
      <c r="K51" s="671">
        <v>42809</v>
      </c>
      <c r="L51" s="498"/>
      <c r="M51" s="498"/>
      <c r="N51" s="498"/>
      <c r="O51" s="498"/>
      <c r="P51" s="498"/>
      <c r="Q51" s="498"/>
      <c r="R51" s="498"/>
      <c r="S51" s="498"/>
      <c r="T51" s="498"/>
    </row>
    <row r="52" spans="1:35" s="518" customFormat="1">
      <c r="A52" s="680"/>
      <c r="B52" s="524" t="s">
        <v>957</v>
      </c>
      <c r="C52" s="665"/>
      <c r="D52" s="665"/>
      <c r="E52" s="665"/>
      <c r="F52" s="667"/>
      <c r="G52" s="680"/>
      <c r="H52" s="681"/>
      <c r="I52" s="670"/>
      <c r="J52" s="670"/>
      <c r="K52" s="671" t="s">
        <v>477</v>
      </c>
      <c r="L52" s="498"/>
      <c r="M52" s="498"/>
      <c r="N52" s="498"/>
      <c r="O52" s="498"/>
      <c r="P52" s="498"/>
      <c r="Q52" s="498"/>
      <c r="R52" s="498"/>
      <c r="S52" s="498"/>
      <c r="T52" s="498"/>
    </row>
    <row r="53" spans="1:35" s="518" customFormat="1">
      <c r="A53" s="680"/>
      <c r="B53" s="524" t="s">
        <v>958</v>
      </c>
      <c r="C53" s="666">
        <v>78824.18062714499</v>
      </c>
      <c r="D53" s="666">
        <v>78824.18062714499</v>
      </c>
      <c r="E53" s="666">
        <v>42787.223480400011</v>
      </c>
      <c r="F53" s="667">
        <v>42552.800429890005</v>
      </c>
      <c r="G53" s="680"/>
      <c r="H53" s="681">
        <v>49036</v>
      </c>
      <c r="I53" s="670">
        <v>48928</v>
      </c>
      <c r="J53" s="670">
        <v>44211</v>
      </c>
      <c r="K53" s="671">
        <v>43775</v>
      </c>
      <c r="L53" s="498"/>
      <c r="M53" s="498"/>
      <c r="N53" s="498"/>
      <c r="O53" s="498"/>
      <c r="P53" s="498"/>
      <c r="Q53" s="498"/>
      <c r="R53" s="498"/>
      <c r="S53" s="498"/>
      <c r="T53" s="498"/>
    </row>
    <row r="54" spans="1:35" s="518" customFormat="1">
      <c r="A54" s="680"/>
      <c r="B54" s="524" t="s">
        <v>959</v>
      </c>
      <c r="C54" s="666">
        <v>44284.715851000001</v>
      </c>
      <c r="D54" s="666">
        <v>43689.713024975004</v>
      </c>
      <c r="E54" s="666">
        <v>52201.959265429992</v>
      </c>
      <c r="F54" s="667">
        <v>42158.071327479993</v>
      </c>
      <c r="G54" s="680"/>
      <c r="H54" s="681">
        <v>35287</v>
      </c>
      <c r="I54" s="670">
        <v>33924</v>
      </c>
      <c r="J54" s="670">
        <v>60219</v>
      </c>
      <c r="K54" s="671">
        <v>48406</v>
      </c>
      <c r="L54" s="498"/>
      <c r="M54" s="498"/>
      <c r="N54" s="498"/>
      <c r="O54" s="498"/>
      <c r="P54" s="498"/>
      <c r="Q54" s="498"/>
      <c r="R54" s="498"/>
      <c r="S54" s="498"/>
      <c r="T54" s="498"/>
    </row>
    <row r="55" spans="1:35" s="518" customFormat="1">
      <c r="A55" s="680"/>
      <c r="B55" s="524" t="s">
        <v>960</v>
      </c>
      <c r="C55" s="666">
        <v>23.285390499999998</v>
      </c>
      <c r="D55" s="666">
        <v>1.3440500000005951E-2</v>
      </c>
      <c r="E55" s="666">
        <v>1172.4566202150002</v>
      </c>
      <c r="F55" s="667">
        <v>220.24206093499998</v>
      </c>
      <c r="G55" s="680"/>
      <c r="H55" s="681">
        <v>506</v>
      </c>
      <c r="I55" s="670">
        <v>486</v>
      </c>
      <c r="J55" s="670">
        <v>2734</v>
      </c>
      <c r="K55" s="671">
        <v>239</v>
      </c>
      <c r="L55" s="498"/>
      <c r="M55" s="498"/>
      <c r="N55" s="498"/>
      <c r="O55" s="498"/>
      <c r="P55" s="498"/>
      <c r="Q55" s="498"/>
      <c r="R55" s="498"/>
      <c r="S55" s="498"/>
      <c r="T55" s="498"/>
    </row>
    <row r="56" spans="1:35" s="518" customFormat="1">
      <c r="A56" s="680"/>
      <c r="B56" s="523" t="s">
        <v>970</v>
      </c>
      <c r="C56" s="665"/>
      <c r="D56" s="665"/>
      <c r="E56" s="665"/>
      <c r="F56" s="667"/>
      <c r="G56" s="680"/>
      <c r="H56" s="681"/>
      <c r="I56" s="670"/>
      <c r="J56" s="670"/>
      <c r="K56" s="671" t="s">
        <v>477</v>
      </c>
      <c r="L56" s="498"/>
      <c r="M56" s="498"/>
      <c r="N56" s="498"/>
      <c r="O56" s="498"/>
      <c r="P56" s="498"/>
      <c r="Q56" s="498"/>
      <c r="R56" s="498"/>
      <c r="S56" s="498"/>
      <c r="T56" s="498"/>
    </row>
    <row r="57" spans="1:35" s="518" customFormat="1">
      <c r="A57" s="680"/>
      <c r="B57" s="523" t="s">
        <v>971</v>
      </c>
      <c r="C57" s="665"/>
      <c r="D57" s="665"/>
      <c r="E57" s="665"/>
      <c r="F57" s="667"/>
      <c r="G57" s="680"/>
      <c r="H57" s="681"/>
      <c r="I57" s="670"/>
      <c r="J57" s="670"/>
      <c r="K57" s="671" t="s">
        <v>477</v>
      </c>
      <c r="L57" s="498"/>
      <c r="M57" s="498"/>
      <c r="N57" s="498"/>
      <c r="O57" s="498"/>
      <c r="P57" s="498"/>
      <c r="Q57" s="498"/>
      <c r="R57" s="498"/>
      <c r="S57" s="498"/>
      <c r="T57" s="498"/>
    </row>
    <row r="58" spans="1:35" s="518" customFormat="1" ht="26.25" customHeight="1">
      <c r="A58" s="680"/>
      <c r="B58" s="525" t="s">
        <v>972</v>
      </c>
      <c r="C58" s="682"/>
      <c r="D58" s="682"/>
      <c r="E58" s="683">
        <v>9.8087311899999996</v>
      </c>
      <c r="F58" s="684"/>
      <c r="G58" s="680"/>
      <c r="H58" s="685"/>
      <c r="I58" s="686"/>
      <c r="J58" s="686">
        <v>51</v>
      </c>
      <c r="K58" s="687" t="s">
        <v>477</v>
      </c>
      <c r="L58" s="498"/>
      <c r="M58" s="498"/>
      <c r="N58" s="498"/>
      <c r="O58" s="498"/>
      <c r="P58" s="498"/>
      <c r="Q58" s="498"/>
      <c r="R58" s="498"/>
      <c r="S58" s="498"/>
      <c r="T58" s="498"/>
    </row>
    <row r="59" spans="1:35" s="518" customFormat="1">
      <c r="A59" s="680"/>
      <c r="B59" s="525" t="s">
        <v>973</v>
      </c>
      <c r="C59" s="688"/>
      <c r="D59" s="688"/>
      <c r="E59" s="688"/>
      <c r="F59" s="689"/>
      <c r="G59" s="680"/>
      <c r="H59" s="690" t="s">
        <v>477</v>
      </c>
      <c r="I59" s="691" t="s">
        <v>477</v>
      </c>
      <c r="J59" s="691" t="s">
        <v>477</v>
      </c>
      <c r="K59" s="692" t="s">
        <v>477</v>
      </c>
      <c r="L59" s="498"/>
      <c r="M59" s="498"/>
      <c r="N59" s="498"/>
      <c r="O59" s="498"/>
      <c r="P59" s="498"/>
      <c r="Q59" s="498"/>
      <c r="R59" s="498"/>
      <c r="S59" s="498"/>
      <c r="T59" s="498"/>
    </row>
    <row r="60" spans="1:35">
      <c r="A60" s="680"/>
      <c r="B60" s="526" t="s">
        <v>974</v>
      </c>
      <c r="C60" s="688">
        <v>690931.29856317933</v>
      </c>
      <c r="D60" s="688">
        <v>169058.8337082839</v>
      </c>
      <c r="E60" s="688"/>
      <c r="F60" s="689"/>
      <c r="G60" s="680"/>
      <c r="H60" s="690">
        <v>602597</v>
      </c>
      <c r="I60" s="691">
        <v>136221</v>
      </c>
      <c r="J60" s="691" t="s">
        <v>477</v>
      </c>
      <c r="K60" s="692" t="s">
        <v>477</v>
      </c>
      <c r="L60" s="498"/>
      <c r="M60" s="498"/>
      <c r="N60" s="498"/>
      <c r="O60" s="498"/>
      <c r="P60" s="498"/>
      <c r="Q60" s="498"/>
      <c r="R60" s="498"/>
      <c r="S60" s="498"/>
      <c r="T60" s="498"/>
    </row>
    <row r="61" spans="1:35" s="498" customFormat="1" ht="25.15" customHeight="1">
      <c r="A61" s="680"/>
      <c r="B61" s="527"/>
      <c r="C61" s="680"/>
      <c r="D61" s="680"/>
      <c r="E61" s="680"/>
      <c r="F61" s="680"/>
      <c r="G61" s="680"/>
      <c r="H61" s="680"/>
      <c r="I61" s="680"/>
      <c r="J61" s="680"/>
      <c r="K61" s="680"/>
    </row>
    <row r="62" spans="1:35" s="505" customFormat="1" ht="20.100000000000001" customHeight="1">
      <c r="A62" s="503"/>
      <c r="B62" s="504" t="s">
        <v>83</v>
      </c>
      <c r="C62" s="504"/>
      <c r="D62" s="504"/>
      <c r="E62" s="504"/>
      <c r="F62" s="504"/>
      <c r="G62" s="504"/>
      <c r="H62" s="504"/>
      <c r="I62" s="504"/>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row>
    <row r="63" spans="1:35" s="498" customFormat="1" ht="20.100000000000001" customHeight="1">
      <c r="A63" s="516"/>
      <c r="B63" s="504" t="s">
        <v>975</v>
      </c>
      <c r="C63" s="1459" t="s">
        <v>166</v>
      </c>
      <c r="D63" s="1461"/>
      <c r="E63" s="528"/>
      <c r="F63" s="1459" t="s">
        <v>170</v>
      </c>
      <c r="G63" s="1461"/>
      <c r="H63" s="504"/>
      <c r="I63" s="504"/>
      <c r="J63" s="528"/>
    </row>
    <row r="64" spans="1:35" ht="80.25" customHeight="1">
      <c r="A64" s="506"/>
      <c r="B64" s="961"/>
      <c r="C64" s="1457" t="s">
        <v>976</v>
      </c>
      <c r="D64" s="1457" t="s">
        <v>977</v>
      </c>
      <c r="E64" s="693"/>
      <c r="F64" s="1457" t="s">
        <v>976</v>
      </c>
      <c r="G64" s="1457" t="s">
        <v>977</v>
      </c>
      <c r="H64" s="504"/>
      <c r="I64" s="504"/>
      <c r="J64" s="498"/>
      <c r="K64" s="498"/>
      <c r="L64" s="498"/>
      <c r="M64" s="498"/>
      <c r="N64" s="498"/>
      <c r="O64" s="498"/>
      <c r="P64" s="498"/>
      <c r="Q64" s="498"/>
      <c r="R64" s="498"/>
      <c r="S64" s="498"/>
      <c r="T64" s="498"/>
    </row>
    <row r="65" spans="1:35" ht="60" customHeight="1">
      <c r="A65" s="680"/>
      <c r="B65" s="510" t="s">
        <v>165</v>
      </c>
      <c r="C65" s="1458"/>
      <c r="D65" s="1458"/>
      <c r="E65" s="693"/>
      <c r="F65" s="1458"/>
      <c r="G65" s="1458"/>
      <c r="H65" s="498"/>
      <c r="I65" s="498"/>
      <c r="J65" s="498"/>
      <c r="K65" s="498"/>
      <c r="L65" s="498"/>
      <c r="M65" s="498"/>
      <c r="N65" s="498"/>
      <c r="O65" s="498"/>
      <c r="P65" s="498"/>
      <c r="Q65" s="498"/>
      <c r="R65" s="498"/>
      <c r="S65" s="498"/>
      <c r="T65" s="498"/>
    </row>
    <row r="66" spans="1:35" ht="15" customHeight="1">
      <c r="A66" s="680"/>
      <c r="B66" s="962" t="s">
        <v>978</v>
      </c>
      <c r="C66" s="963">
        <v>606635.97289086855</v>
      </c>
      <c r="D66" s="964">
        <v>690931.29856317898</v>
      </c>
      <c r="E66" s="680"/>
      <c r="F66" s="965">
        <v>547775</v>
      </c>
      <c r="G66" s="965">
        <v>602597</v>
      </c>
      <c r="H66" s="511"/>
      <c r="I66" s="498"/>
      <c r="J66" s="498"/>
      <c r="K66" s="498"/>
      <c r="L66" s="498"/>
      <c r="M66" s="498"/>
      <c r="N66" s="498"/>
      <c r="O66" s="498"/>
      <c r="P66" s="498"/>
      <c r="Q66" s="498"/>
      <c r="R66" s="498"/>
      <c r="S66" s="498"/>
      <c r="T66" s="498"/>
    </row>
    <row r="67" spans="1:35" s="518" customFormat="1" ht="21.75" customHeight="1">
      <c r="A67" s="680"/>
      <c r="B67" s="966" t="s">
        <v>979</v>
      </c>
      <c r="C67" s="967">
        <v>95977.638124641555</v>
      </c>
      <c r="D67" s="968">
        <v>135249.8865545</v>
      </c>
      <c r="E67" s="680"/>
      <c r="F67" s="969">
        <v>43362</v>
      </c>
      <c r="G67" s="970">
        <v>81920</v>
      </c>
      <c r="H67" s="498"/>
      <c r="I67" s="498"/>
      <c r="J67" s="498"/>
      <c r="K67" s="498"/>
      <c r="L67" s="498"/>
      <c r="M67" s="498"/>
      <c r="N67" s="498"/>
      <c r="O67" s="498"/>
      <c r="P67" s="498"/>
      <c r="Q67" s="498"/>
      <c r="R67" s="498"/>
      <c r="S67" s="498"/>
      <c r="T67" s="498"/>
    </row>
    <row r="68" spans="1:35" s="518" customFormat="1" ht="21.75" customHeight="1">
      <c r="A68" s="680"/>
      <c r="B68" s="524" t="s">
        <v>980</v>
      </c>
      <c r="C68" s="513">
        <v>27255.656690784992</v>
      </c>
      <c r="D68" s="529">
        <v>27255.656690785003</v>
      </c>
      <c r="E68" s="680"/>
      <c r="F68" s="681">
        <v>37386</v>
      </c>
      <c r="G68" s="694">
        <v>37386</v>
      </c>
      <c r="H68" s="498"/>
      <c r="I68" s="498"/>
      <c r="J68" s="498"/>
      <c r="K68" s="498"/>
      <c r="L68" s="498"/>
      <c r="M68" s="498"/>
      <c r="N68" s="498"/>
      <c r="O68" s="498"/>
      <c r="P68" s="498"/>
      <c r="Q68" s="498"/>
      <c r="R68" s="498"/>
      <c r="S68" s="498"/>
      <c r="T68" s="498"/>
    </row>
    <row r="69" spans="1:35" s="518" customFormat="1" ht="21.75" customHeight="1">
      <c r="A69" s="680"/>
      <c r="B69" s="524" t="s">
        <v>981</v>
      </c>
      <c r="C69" s="513">
        <v>32056.611772326993</v>
      </c>
      <c r="D69" s="529">
        <v>36662.415853049955</v>
      </c>
      <c r="E69" s="680"/>
      <c r="F69" s="681">
        <v>37987</v>
      </c>
      <c r="G69" s="694">
        <v>43991</v>
      </c>
      <c r="H69" s="498"/>
      <c r="I69" s="498"/>
      <c r="J69" s="498"/>
      <c r="K69" s="498"/>
      <c r="L69" s="498"/>
      <c r="M69" s="498"/>
      <c r="N69" s="498"/>
      <c r="O69" s="498"/>
      <c r="P69" s="498"/>
      <c r="Q69" s="498"/>
      <c r="R69" s="498"/>
      <c r="S69" s="498"/>
      <c r="T69" s="498"/>
    </row>
    <row r="70" spans="1:35" s="518" customFormat="1" ht="21.75" customHeight="1">
      <c r="A70" s="680"/>
      <c r="B70" s="524" t="s">
        <v>956</v>
      </c>
      <c r="C70" s="513">
        <v>314385.05611405597</v>
      </c>
      <c r="D70" s="529">
        <v>320683.33609433699</v>
      </c>
      <c r="E70" s="680"/>
      <c r="F70" s="681">
        <v>326841</v>
      </c>
      <c r="G70" s="694">
        <v>333387</v>
      </c>
      <c r="H70" s="498"/>
      <c r="I70" s="498"/>
      <c r="J70" s="498"/>
      <c r="K70" s="498"/>
      <c r="L70" s="498"/>
      <c r="M70" s="498"/>
      <c r="N70" s="498"/>
      <c r="O70" s="498"/>
      <c r="P70" s="498"/>
      <c r="Q70" s="498"/>
      <c r="R70" s="498"/>
      <c r="S70" s="498"/>
      <c r="T70" s="498"/>
    </row>
    <row r="71" spans="1:35" s="518" customFormat="1" ht="21.75" customHeight="1">
      <c r="A71" s="680"/>
      <c r="B71" s="524" t="s">
        <v>982</v>
      </c>
      <c r="C71" s="513">
        <v>123713.9234228092</v>
      </c>
      <c r="D71" s="529">
        <v>138141.22488022057</v>
      </c>
      <c r="E71" s="680"/>
      <c r="F71" s="681">
        <v>81130</v>
      </c>
      <c r="G71" s="694">
        <v>86482</v>
      </c>
      <c r="H71" s="498"/>
      <c r="I71" s="498"/>
      <c r="J71" s="498"/>
      <c r="K71" s="498"/>
      <c r="L71" s="498"/>
      <c r="M71" s="498"/>
      <c r="N71" s="498"/>
      <c r="O71" s="498"/>
      <c r="P71" s="498"/>
      <c r="Q71" s="498"/>
      <c r="R71" s="498"/>
      <c r="S71" s="498"/>
      <c r="T71" s="498"/>
    </row>
    <row r="72" spans="1:35" s="518" customFormat="1" ht="21.75" customHeight="1">
      <c r="A72" s="680"/>
      <c r="B72" s="524" t="s">
        <v>983</v>
      </c>
      <c r="C72" s="513">
        <v>31438.576485956197</v>
      </c>
      <c r="D72" s="529">
        <v>35916.705544183802</v>
      </c>
      <c r="E72" s="680"/>
      <c r="F72" s="681">
        <v>32182</v>
      </c>
      <c r="G72" s="694">
        <v>36172</v>
      </c>
      <c r="H72" s="498"/>
      <c r="I72" s="498"/>
      <c r="J72" s="498"/>
      <c r="K72" s="498"/>
      <c r="L72" s="498"/>
      <c r="M72" s="498"/>
      <c r="N72" s="498"/>
      <c r="O72" s="498"/>
      <c r="P72" s="498"/>
      <c r="Q72" s="498"/>
      <c r="R72" s="498"/>
      <c r="S72" s="498"/>
      <c r="T72" s="498"/>
    </row>
    <row r="73" spans="1:35" ht="21.75" customHeight="1">
      <c r="A73" s="520"/>
      <c r="B73" s="530" t="s">
        <v>984</v>
      </c>
      <c r="C73" s="531"/>
      <c r="D73" s="532">
        <v>2111.249081499368</v>
      </c>
      <c r="E73" s="498"/>
      <c r="F73" s="695" t="s">
        <v>477</v>
      </c>
      <c r="G73" s="696">
        <v>1996</v>
      </c>
      <c r="H73" s="498"/>
      <c r="I73" s="498"/>
      <c r="J73" s="498"/>
      <c r="K73" s="498"/>
      <c r="L73" s="498"/>
      <c r="M73" s="498"/>
      <c r="N73" s="498"/>
      <c r="O73" s="498"/>
      <c r="P73" s="498"/>
      <c r="Q73" s="498"/>
      <c r="R73" s="498"/>
      <c r="S73" s="498"/>
      <c r="T73" s="498"/>
    </row>
    <row r="74" spans="1:35" s="505" customFormat="1" ht="20.100000000000001" customHeight="1">
      <c r="A74" s="503"/>
      <c r="B74" s="504"/>
      <c r="C74" s="504"/>
      <c r="D74" s="504"/>
      <c r="E74" s="504"/>
      <c r="F74" s="504"/>
      <c r="G74" s="504"/>
      <c r="H74" s="504"/>
      <c r="I74" s="504"/>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c r="AG74" s="498"/>
      <c r="AH74" s="498"/>
      <c r="AI74" s="498"/>
    </row>
    <row r="75" spans="1:35" s="505" customFormat="1" ht="20.100000000000001" customHeight="1">
      <c r="A75" s="503"/>
      <c r="B75" s="504"/>
      <c r="C75" s="504"/>
      <c r="D75" s="504"/>
      <c r="E75" s="504"/>
      <c r="F75" s="504"/>
      <c r="G75" s="504"/>
      <c r="H75" s="504"/>
      <c r="I75" s="504"/>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row>
    <row r="76" spans="1:35" s="505" customFormat="1" ht="20.100000000000001" customHeight="1">
      <c r="A76" s="503"/>
      <c r="B76" s="504"/>
      <c r="C76" s="504"/>
      <c r="D76" s="504"/>
      <c r="E76" s="504"/>
      <c r="F76" s="504"/>
      <c r="G76" s="504"/>
      <c r="H76" s="504"/>
      <c r="I76" s="504"/>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row>
    <row r="77" spans="1:35" s="505" customFormat="1" ht="20.100000000000001" customHeight="1">
      <c r="A77" s="503"/>
      <c r="B77" s="504"/>
      <c r="C77" s="504"/>
      <c r="D77" s="504"/>
      <c r="E77" s="504"/>
      <c r="F77" s="504"/>
      <c r="G77" s="504"/>
      <c r="H77" s="504"/>
      <c r="I77" s="504"/>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row>
    <row r="78" spans="1:35" s="505" customFormat="1" ht="20.100000000000001" customHeight="1">
      <c r="A78" s="503"/>
      <c r="B78" s="504"/>
      <c r="C78" s="504"/>
      <c r="D78" s="504"/>
      <c r="E78" s="504"/>
      <c r="F78" s="504"/>
      <c r="G78" s="504"/>
      <c r="H78" s="504"/>
      <c r="I78" s="504"/>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row>
    <row r="79" spans="1:35" s="505" customFormat="1" ht="20.100000000000001" customHeight="1">
      <c r="A79" s="503"/>
      <c r="B79" s="504"/>
      <c r="C79" s="504"/>
      <c r="D79" s="504"/>
      <c r="E79" s="504"/>
      <c r="F79" s="504"/>
      <c r="G79" s="504"/>
      <c r="H79" s="504"/>
      <c r="I79" s="504"/>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row>
    <row r="80" spans="1:35" s="505" customFormat="1" ht="20.100000000000001" customHeight="1">
      <c r="A80" s="503"/>
      <c r="B80" s="504"/>
      <c r="C80" s="504"/>
      <c r="D80" s="504"/>
      <c r="E80" s="504"/>
      <c r="F80" s="504"/>
      <c r="G80" s="504"/>
      <c r="H80" s="504"/>
      <c r="I80" s="504"/>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c r="AI80" s="498"/>
    </row>
    <row r="81" spans="1:35" s="505" customFormat="1" ht="20.100000000000001" customHeight="1">
      <c r="A81" s="503"/>
      <c r="B81" s="504"/>
      <c r="C81" s="504"/>
      <c r="D81" s="504"/>
      <c r="E81" s="504"/>
      <c r="F81" s="504"/>
      <c r="G81" s="504"/>
      <c r="H81" s="504"/>
      <c r="I81" s="504"/>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c r="AG81" s="498"/>
      <c r="AH81" s="498"/>
      <c r="AI81" s="498"/>
    </row>
    <row r="82" spans="1:35" s="505" customFormat="1" ht="20.100000000000001" customHeight="1">
      <c r="A82" s="503"/>
      <c r="B82" s="504"/>
      <c r="C82" s="504"/>
      <c r="D82" s="504"/>
      <c r="E82" s="504"/>
      <c r="F82" s="504"/>
      <c r="G82" s="504"/>
      <c r="H82" s="504"/>
      <c r="I82" s="504"/>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8"/>
      <c r="AI82" s="498"/>
    </row>
    <row r="83" spans="1:35" s="505" customFormat="1" ht="20.100000000000001" customHeight="1">
      <c r="A83" s="503"/>
      <c r="B83" s="504"/>
      <c r="C83" s="504"/>
      <c r="D83" s="504"/>
      <c r="E83" s="504"/>
      <c r="F83" s="504"/>
      <c r="G83" s="504"/>
      <c r="H83" s="504"/>
      <c r="I83" s="504"/>
      <c r="J83" s="498"/>
      <c r="K83" s="498"/>
      <c r="L83" s="498"/>
      <c r="M83" s="498"/>
      <c r="N83" s="498"/>
      <c r="O83" s="498"/>
      <c r="P83" s="498"/>
      <c r="Q83" s="498"/>
      <c r="R83" s="498"/>
      <c r="S83" s="498"/>
      <c r="T83" s="498"/>
      <c r="U83" s="498"/>
      <c r="V83" s="498"/>
      <c r="W83" s="498"/>
      <c r="X83" s="498"/>
      <c r="Y83" s="498"/>
      <c r="Z83" s="498"/>
      <c r="AA83" s="498"/>
      <c r="AB83" s="498"/>
      <c r="AC83" s="498"/>
      <c r="AD83" s="498"/>
      <c r="AE83" s="498"/>
      <c r="AF83" s="498"/>
      <c r="AG83" s="498"/>
      <c r="AH83" s="498"/>
      <c r="AI83" s="498"/>
    </row>
    <row r="84" spans="1:35" s="505" customFormat="1" ht="20.100000000000001" customHeight="1">
      <c r="A84" s="503"/>
      <c r="B84" s="504"/>
      <c r="C84" s="504"/>
      <c r="D84" s="504"/>
      <c r="E84" s="504"/>
      <c r="F84" s="504"/>
      <c r="G84" s="504"/>
      <c r="H84" s="504"/>
      <c r="I84" s="504"/>
      <c r="J84" s="498"/>
      <c r="K84" s="498"/>
      <c r="L84" s="498"/>
      <c r="M84" s="498"/>
      <c r="N84" s="498"/>
      <c r="O84" s="498"/>
      <c r="P84" s="498"/>
      <c r="Q84" s="498"/>
      <c r="R84" s="498"/>
      <c r="S84" s="498"/>
      <c r="T84" s="498"/>
      <c r="U84" s="498"/>
      <c r="V84" s="498"/>
      <c r="W84" s="498"/>
      <c r="X84" s="498"/>
      <c r="Y84" s="498"/>
      <c r="Z84" s="498"/>
      <c r="AA84" s="498"/>
      <c r="AB84" s="498"/>
      <c r="AC84" s="498"/>
      <c r="AD84" s="498"/>
      <c r="AE84" s="498"/>
      <c r="AF84" s="498"/>
      <c r="AG84" s="498"/>
      <c r="AH84" s="498"/>
      <c r="AI84" s="498"/>
    </row>
    <row r="85" spans="1:35" s="505" customFormat="1" ht="20.100000000000001" customHeight="1">
      <c r="A85" s="503"/>
      <c r="B85" s="504"/>
      <c r="C85" s="504"/>
      <c r="D85" s="504"/>
      <c r="E85" s="504"/>
      <c r="F85" s="504"/>
      <c r="G85" s="504"/>
      <c r="H85" s="504"/>
      <c r="I85" s="504"/>
      <c r="J85" s="498"/>
      <c r="K85" s="498"/>
      <c r="L85" s="498"/>
      <c r="M85" s="498"/>
      <c r="N85" s="498"/>
      <c r="O85" s="498"/>
      <c r="P85" s="498"/>
      <c r="Q85" s="498"/>
      <c r="R85" s="498"/>
      <c r="S85" s="498"/>
      <c r="T85" s="498"/>
      <c r="U85" s="498"/>
      <c r="V85" s="498"/>
      <c r="W85" s="498"/>
      <c r="X85" s="498"/>
      <c r="Y85" s="498"/>
      <c r="Z85" s="498"/>
      <c r="AA85" s="498"/>
      <c r="AB85" s="498"/>
      <c r="AC85" s="498"/>
      <c r="AD85" s="498"/>
      <c r="AE85" s="498"/>
      <c r="AF85" s="498"/>
      <c r="AG85" s="498"/>
      <c r="AH85" s="498"/>
      <c r="AI85" s="498"/>
    </row>
    <row r="86" spans="1:35" s="505" customFormat="1" ht="20.100000000000001" customHeight="1">
      <c r="A86" s="503"/>
      <c r="B86" s="504"/>
      <c r="C86" s="504"/>
      <c r="D86" s="504"/>
      <c r="E86" s="504"/>
      <c r="F86" s="504"/>
      <c r="G86" s="504"/>
      <c r="H86" s="504"/>
      <c r="I86" s="504"/>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row>
    <row r="87" spans="1:35" s="505" customFormat="1" ht="20.100000000000001" customHeight="1">
      <c r="A87" s="503"/>
      <c r="B87" s="504"/>
      <c r="C87" s="504"/>
      <c r="D87" s="504"/>
      <c r="E87" s="504"/>
      <c r="F87" s="504"/>
      <c r="G87" s="504"/>
      <c r="H87" s="504"/>
      <c r="I87" s="504"/>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row>
    <row r="88" spans="1:35" s="505" customFormat="1" ht="20.100000000000001" customHeight="1">
      <c r="A88" s="503"/>
      <c r="B88" s="504"/>
      <c r="C88" s="504"/>
      <c r="D88" s="504"/>
      <c r="E88" s="504"/>
      <c r="F88" s="504"/>
      <c r="G88" s="504"/>
      <c r="H88" s="504"/>
      <c r="I88" s="504"/>
      <c r="J88" s="498"/>
      <c r="K88" s="498"/>
      <c r="L88" s="498"/>
      <c r="M88" s="498"/>
      <c r="N88" s="498"/>
      <c r="O88" s="498"/>
      <c r="P88" s="498"/>
      <c r="Q88" s="498"/>
      <c r="R88" s="498"/>
      <c r="S88" s="498"/>
      <c r="T88" s="498"/>
      <c r="U88" s="498"/>
      <c r="V88" s="498"/>
      <c r="W88" s="498"/>
      <c r="X88" s="498"/>
      <c r="Y88" s="498"/>
      <c r="Z88" s="498"/>
      <c r="AA88" s="498"/>
      <c r="AB88" s="498"/>
      <c r="AC88" s="498"/>
      <c r="AD88" s="498"/>
      <c r="AE88" s="498"/>
      <c r="AF88" s="498"/>
      <c r="AG88" s="498"/>
      <c r="AH88" s="498"/>
      <c r="AI88" s="498"/>
    </row>
    <row r="89" spans="1:35" s="505" customFormat="1" ht="20.100000000000001" customHeight="1">
      <c r="A89" s="503"/>
      <c r="B89" s="504"/>
      <c r="C89" s="504"/>
      <c r="D89" s="504"/>
      <c r="E89" s="504"/>
      <c r="F89" s="504"/>
      <c r="G89" s="504"/>
      <c r="H89" s="504"/>
      <c r="I89" s="504"/>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row>
    <row r="90" spans="1:35" s="505" customFormat="1" ht="20.100000000000001" customHeight="1">
      <c r="A90" s="503"/>
      <c r="B90" s="504"/>
      <c r="C90" s="504"/>
      <c r="D90" s="504"/>
      <c r="E90" s="504"/>
      <c r="F90" s="504"/>
      <c r="G90" s="504"/>
      <c r="H90" s="504"/>
      <c r="I90" s="504"/>
      <c r="J90" s="498"/>
      <c r="K90" s="498"/>
      <c r="L90" s="498"/>
      <c r="M90" s="498"/>
      <c r="N90" s="498"/>
      <c r="O90" s="498"/>
      <c r="P90" s="498"/>
      <c r="Q90" s="498"/>
      <c r="R90" s="498"/>
      <c r="S90" s="498"/>
      <c r="T90" s="498"/>
      <c r="U90" s="498"/>
      <c r="V90" s="498"/>
      <c r="W90" s="498"/>
      <c r="X90" s="498"/>
      <c r="Y90" s="498"/>
      <c r="Z90" s="498"/>
      <c r="AA90" s="498"/>
      <c r="AB90" s="498"/>
      <c r="AC90" s="498"/>
      <c r="AD90" s="498"/>
      <c r="AE90" s="498"/>
      <c r="AF90" s="498"/>
      <c r="AG90" s="498"/>
      <c r="AH90" s="498"/>
      <c r="AI90" s="498"/>
    </row>
    <row r="91" spans="1:35" s="505" customFormat="1" ht="20.100000000000001" customHeight="1">
      <c r="A91" s="503"/>
      <c r="B91" s="504"/>
      <c r="C91" s="504"/>
      <c r="D91" s="504"/>
      <c r="E91" s="504"/>
      <c r="F91" s="504"/>
      <c r="G91" s="504"/>
      <c r="H91" s="504"/>
      <c r="I91" s="504"/>
      <c r="J91" s="498"/>
      <c r="K91" s="498"/>
      <c r="L91" s="498"/>
      <c r="M91" s="498"/>
      <c r="N91" s="498"/>
      <c r="O91" s="498"/>
      <c r="P91" s="498"/>
      <c r="Q91" s="498"/>
      <c r="R91" s="498"/>
      <c r="S91" s="498"/>
      <c r="T91" s="498"/>
      <c r="U91" s="498"/>
      <c r="V91" s="498"/>
      <c r="W91" s="498"/>
      <c r="X91" s="498"/>
      <c r="Y91" s="498"/>
      <c r="Z91" s="498"/>
      <c r="AA91" s="498"/>
      <c r="AB91" s="498"/>
      <c r="AC91" s="498"/>
      <c r="AD91" s="498"/>
      <c r="AE91" s="498"/>
      <c r="AF91" s="498"/>
      <c r="AG91" s="498"/>
      <c r="AH91" s="498"/>
      <c r="AI91" s="498"/>
    </row>
    <row r="92" spans="1:35" s="505" customFormat="1" ht="20.100000000000001" customHeight="1">
      <c r="A92" s="503"/>
      <c r="B92" s="504"/>
      <c r="C92" s="504"/>
      <c r="D92" s="504"/>
      <c r="E92" s="504"/>
      <c r="F92" s="504"/>
      <c r="G92" s="504"/>
      <c r="H92" s="504"/>
      <c r="I92" s="504"/>
      <c r="J92" s="498"/>
      <c r="K92" s="498"/>
      <c r="L92" s="498"/>
      <c r="M92" s="498"/>
      <c r="N92" s="498"/>
      <c r="O92" s="498"/>
      <c r="P92" s="498"/>
      <c r="Q92" s="498"/>
      <c r="R92" s="498"/>
      <c r="S92" s="498"/>
      <c r="T92" s="498"/>
      <c r="U92" s="498"/>
      <c r="V92" s="498"/>
      <c r="W92" s="498"/>
      <c r="X92" s="498"/>
      <c r="Y92" s="498"/>
      <c r="Z92" s="498"/>
      <c r="AA92" s="498"/>
      <c r="AB92" s="498"/>
      <c r="AC92" s="498"/>
      <c r="AD92" s="498"/>
      <c r="AE92" s="498"/>
      <c r="AF92" s="498"/>
      <c r="AG92" s="498"/>
      <c r="AH92" s="498"/>
      <c r="AI92" s="498"/>
    </row>
    <row r="93" spans="1:35" s="505" customFormat="1" ht="20.100000000000001" customHeight="1">
      <c r="A93" s="503"/>
      <c r="B93" s="504"/>
      <c r="C93" s="504"/>
      <c r="D93" s="504"/>
      <c r="E93" s="504"/>
      <c r="F93" s="504"/>
      <c r="G93" s="504"/>
      <c r="H93" s="504"/>
      <c r="I93" s="504"/>
      <c r="J93" s="498"/>
      <c r="K93" s="498"/>
      <c r="L93" s="498"/>
      <c r="M93" s="498"/>
      <c r="N93" s="498"/>
      <c r="O93" s="498"/>
      <c r="P93" s="498"/>
      <c r="Q93" s="498"/>
      <c r="R93" s="498"/>
      <c r="S93" s="498"/>
      <c r="T93" s="498"/>
      <c r="U93" s="498"/>
      <c r="V93" s="498"/>
      <c r="W93" s="498"/>
      <c r="X93" s="498"/>
      <c r="Y93" s="498"/>
      <c r="Z93" s="498"/>
      <c r="AA93" s="498"/>
      <c r="AB93" s="498"/>
      <c r="AC93" s="498"/>
      <c r="AD93" s="498"/>
      <c r="AE93" s="498"/>
      <c r="AF93" s="498"/>
      <c r="AG93" s="498"/>
      <c r="AH93" s="498"/>
      <c r="AI93" s="498"/>
    </row>
    <row r="94" spans="1:35" s="505" customFormat="1" ht="20.100000000000001" customHeight="1">
      <c r="A94" s="503"/>
      <c r="B94" s="504"/>
      <c r="C94" s="504"/>
      <c r="D94" s="504"/>
      <c r="E94" s="504"/>
      <c r="F94" s="504"/>
      <c r="G94" s="504"/>
      <c r="H94" s="504"/>
      <c r="I94" s="504"/>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8"/>
      <c r="AG94" s="498"/>
      <c r="AH94" s="498"/>
      <c r="AI94" s="498"/>
    </row>
    <row r="95" spans="1:35" s="505" customFormat="1" ht="20.100000000000001" customHeight="1">
      <c r="A95" s="503"/>
      <c r="B95" s="504"/>
      <c r="C95" s="504"/>
      <c r="D95" s="504"/>
      <c r="E95" s="504"/>
      <c r="F95" s="504"/>
      <c r="G95" s="504"/>
      <c r="H95" s="504"/>
      <c r="I95" s="504"/>
      <c r="J95" s="498"/>
      <c r="K95" s="498"/>
      <c r="L95" s="498"/>
      <c r="M95" s="498"/>
      <c r="N95" s="498"/>
      <c r="O95" s="498"/>
      <c r="P95" s="498"/>
      <c r="Q95" s="498"/>
      <c r="R95" s="498"/>
      <c r="S95" s="498"/>
      <c r="T95" s="498"/>
      <c r="U95" s="498"/>
      <c r="V95" s="498"/>
      <c r="W95" s="498"/>
      <c r="X95" s="498"/>
      <c r="Y95" s="498"/>
      <c r="Z95" s="498"/>
      <c r="AA95" s="498"/>
      <c r="AB95" s="498"/>
      <c r="AC95" s="498"/>
      <c r="AD95" s="498"/>
      <c r="AE95" s="498"/>
      <c r="AF95" s="498"/>
      <c r="AG95" s="498"/>
      <c r="AH95" s="498"/>
      <c r="AI95" s="498"/>
    </row>
    <row r="96" spans="1:35" s="505" customFormat="1" ht="20.100000000000001" customHeight="1">
      <c r="A96" s="503"/>
      <c r="B96" s="504"/>
      <c r="C96" s="504"/>
      <c r="D96" s="504"/>
      <c r="E96" s="504"/>
      <c r="F96" s="504"/>
      <c r="G96" s="504"/>
      <c r="H96" s="504"/>
      <c r="I96" s="504"/>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c r="AG96" s="498"/>
      <c r="AH96" s="498"/>
      <c r="AI96" s="498"/>
    </row>
    <row r="97" spans="1:35" s="505" customFormat="1" ht="20.100000000000001" customHeight="1">
      <c r="A97" s="503"/>
      <c r="B97" s="504"/>
      <c r="C97" s="504"/>
      <c r="D97" s="504"/>
      <c r="E97" s="504"/>
      <c r="F97" s="504"/>
      <c r="G97" s="504"/>
      <c r="H97" s="504"/>
      <c r="I97" s="504"/>
      <c r="J97" s="498"/>
      <c r="K97" s="498"/>
      <c r="L97" s="498"/>
      <c r="M97" s="498"/>
      <c r="N97" s="498"/>
      <c r="O97" s="498"/>
      <c r="P97" s="498"/>
      <c r="Q97" s="498"/>
      <c r="R97" s="498"/>
      <c r="S97" s="498"/>
      <c r="T97" s="498"/>
      <c r="U97" s="498"/>
      <c r="V97" s="498"/>
      <c r="W97" s="498"/>
      <c r="X97" s="498"/>
      <c r="Y97" s="498"/>
      <c r="Z97" s="498"/>
      <c r="AA97" s="498"/>
      <c r="AB97" s="498"/>
      <c r="AC97" s="498"/>
      <c r="AD97" s="498"/>
      <c r="AE97" s="498"/>
      <c r="AF97" s="498"/>
      <c r="AG97" s="498"/>
      <c r="AH97" s="498"/>
      <c r="AI97" s="498"/>
    </row>
    <row r="98" spans="1:35" s="505" customFormat="1" ht="20.100000000000001" customHeight="1">
      <c r="A98" s="503"/>
      <c r="B98" s="504"/>
      <c r="C98" s="504"/>
      <c r="D98" s="504"/>
      <c r="E98" s="504"/>
      <c r="F98" s="504"/>
      <c r="G98" s="504"/>
      <c r="H98" s="504"/>
      <c r="I98" s="504"/>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row>
    <row r="99" spans="1:35" s="505" customFormat="1" ht="20.100000000000001" customHeight="1">
      <c r="A99" s="503"/>
      <c r="B99" s="504"/>
      <c r="C99" s="504"/>
      <c r="D99" s="504"/>
      <c r="E99" s="504"/>
      <c r="F99" s="504"/>
      <c r="G99" s="504"/>
      <c r="H99" s="504"/>
      <c r="I99" s="504"/>
      <c r="J99" s="498"/>
      <c r="K99" s="498"/>
      <c r="L99" s="498"/>
      <c r="M99" s="498"/>
      <c r="N99" s="498"/>
      <c r="O99" s="498"/>
      <c r="P99" s="498"/>
      <c r="Q99" s="498"/>
      <c r="R99" s="498"/>
      <c r="S99" s="498"/>
      <c r="T99" s="498"/>
      <c r="U99" s="498"/>
      <c r="V99" s="498"/>
      <c r="W99" s="498"/>
      <c r="X99" s="498"/>
      <c r="Y99" s="498"/>
      <c r="Z99" s="498"/>
      <c r="AA99" s="498"/>
      <c r="AB99" s="498"/>
      <c r="AC99" s="498"/>
      <c r="AD99" s="498"/>
      <c r="AE99" s="498"/>
      <c r="AF99" s="498"/>
      <c r="AG99" s="498"/>
      <c r="AH99" s="498"/>
      <c r="AI99" s="498"/>
    </row>
    <row r="100" spans="1:35" s="505" customFormat="1" ht="20.100000000000001" customHeight="1">
      <c r="A100" s="503"/>
      <c r="B100" s="504"/>
      <c r="C100" s="504"/>
      <c r="D100" s="504"/>
      <c r="E100" s="504"/>
      <c r="F100" s="504"/>
      <c r="G100" s="504"/>
      <c r="H100" s="504"/>
      <c r="I100" s="504"/>
      <c r="J100" s="498"/>
      <c r="K100" s="498"/>
      <c r="L100" s="498"/>
      <c r="M100" s="498"/>
      <c r="N100" s="498"/>
      <c r="O100" s="498"/>
      <c r="P100" s="498"/>
      <c r="Q100" s="498"/>
      <c r="R100" s="498"/>
      <c r="S100" s="498"/>
      <c r="T100" s="498"/>
      <c r="U100" s="498"/>
      <c r="V100" s="498"/>
      <c r="W100" s="498"/>
      <c r="X100" s="498"/>
      <c r="Y100" s="498"/>
      <c r="Z100" s="498"/>
      <c r="AA100" s="498"/>
      <c r="AB100" s="498"/>
      <c r="AC100" s="498"/>
      <c r="AD100" s="498"/>
      <c r="AE100" s="498"/>
      <c r="AF100" s="498"/>
      <c r="AG100" s="498"/>
      <c r="AH100" s="498"/>
      <c r="AI100" s="498"/>
    </row>
    <row r="101" spans="1:35" s="505" customFormat="1" ht="20.100000000000001" customHeight="1">
      <c r="A101" s="503"/>
      <c r="B101" s="504"/>
      <c r="C101" s="504"/>
      <c r="D101" s="504"/>
      <c r="E101" s="504"/>
      <c r="F101" s="504"/>
      <c r="G101" s="504"/>
      <c r="H101" s="504"/>
      <c r="I101" s="504"/>
      <c r="J101" s="498"/>
      <c r="K101" s="498"/>
      <c r="L101" s="498"/>
      <c r="M101" s="498"/>
      <c r="N101" s="498"/>
      <c r="O101" s="498"/>
      <c r="P101" s="498"/>
      <c r="Q101" s="498"/>
      <c r="R101" s="498"/>
      <c r="S101" s="498"/>
      <c r="T101" s="498"/>
      <c r="U101" s="498"/>
      <c r="V101" s="498"/>
      <c r="W101" s="498"/>
      <c r="X101" s="498"/>
      <c r="Y101" s="498"/>
      <c r="Z101" s="498"/>
      <c r="AA101" s="498"/>
      <c r="AB101" s="498"/>
      <c r="AC101" s="498"/>
      <c r="AD101" s="498"/>
      <c r="AE101" s="498"/>
      <c r="AF101" s="498"/>
      <c r="AG101" s="498"/>
      <c r="AH101" s="498"/>
      <c r="AI101" s="498"/>
    </row>
    <row r="102" spans="1:35" s="505" customFormat="1" ht="20.100000000000001" customHeight="1">
      <c r="A102" s="503"/>
      <c r="B102" s="504"/>
      <c r="C102" s="504"/>
      <c r="D102" s="504"/>
      <c r="E102" s="504"/>
      <c r="F102" s="504"/>
      <c r="G102" s="504"/>
      <c r="H102" s="504"/>
      <c r="I102" s="504"/>
      <c r="J102" s="498"/>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8"/>
      <c r="AI102" s="498"/>
    </row>
    <row r="103" spans="1:35" s="505" customFormat="1" ht="20.100000000000001" customHeight="1">
      <c r="A103" s="503"/>
      <c r="B103" s="504"/>
      <c r="C103" s="504"/>
      <c r="D103" s="504"/>
      <c r="E103" s="504"/>
      <c r="F103" s="504"/>
      <c r="G103" s="504"/>
      <c r="H103" s="504"/>
      <c r="I103" s="504"/>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row>
    <row r="104" spans="1:35" s="505" customFormat="1" ht="20.100000000000001" customHeight="1">
      <c r="A104" s="503"/>
      <c r="B104" s="504"/>
      <c r="C104" s="504"/>
      <c r="D104" s="504"/>
      <c r="E104" s="504"/>
      <c r="F104" s="504"/>
      <c r="G104" s="504"/>
      <c r="H104" s="504"/>
      <c r="I104" s="504"/>
      <c r="J104" s="498"/>
      <c r="K104" s="498"/>
      <c r="L104" s="498"/>
      <c r="M104" s="498"/>
      <c r="N104" s="498"/>
      <c r="O104" s="498"/>
      <c r="P104" s="498"/>
      <c r="Q104" s="498"/>
      <c r="R104" s="498"/>
      <c r="S104" s="498"/>
      <c r="T104" s="498"/>
      <c r="U104" s="498"/>
      <c r="V104" s="498"/>
      <c r="W104" s="498"/>
      <c r="X104" s="498"/>
      <c r="Y104" s="498"/>
      <c r="Z104" s="498"/>
      <c r="AA104" s="498"/>
      <c r="AB104" s="498"/>
      <c r="AC104" s="498"/>
      <c r="AD104" s="498"/>
      <c r="AE104" s="498"/>
      <c r="AF104" s="498"/>
      <c r="AG104" s="498"/>
      <c r="AH104" s="498"/>
      <c r="AI104" s="498"/>
    </row>
    <row r="105" spans="1:35" s="505" customFormat="1" ht="20.100000000000001" customHeight="1">
      <c r="A105" s="503"/>
      <c r="B105" s="504"/>
      <c r="C105" s="504"/>
      <c r="D105" s="504"/>
      <c r="E105" s="504"/>
      <c r="F105" s="504"/>
      <c r="G105" s="504"/>
      <c r="H105" s="504"/>
      <c r="I105" s="504"/>
      <c r="J105" s="498"/>
      <c r="K105" s="498"/>
      <c r="L105" s="498"/>
      <c r="M105" s="498"/>
      <c r="N105" s="498"/>
      <c r="O105" s="498"/>
      <c r="P105" s="498"/>
      <c r="Q105" s="498"/>
      <c r="R105" s="498"/>
      <c r="S105" s="498"/>
      <c r="T105" s="498"/>
      <c r="U105" s="498"/>
      <c r="V105" s="498"/>
      <c r="W105" s="498"/>
      <c r="X105" s="498"/>
      <c r="Y105" s="498"/>
      <c r="Z105" s="498"/>
      <c r="AA105" s="498"/>
      <c r="AB105" s="498"/>
      <c r="AC105" s="498"/>
      <c r="AD105" s="498"/>
      <c r="AE105" s="498"/>
      <c r="AF105" s="498"/>
      <c r="AG105" s="498"/>
      <c r="AH105" s="498"/>
      <c r="AI105" s="498"/>
    </row>
    <row r="106" spans="1:35" s="505" customFormat="1" ht="20.100000000000001" customHeight="1">
      <c r="A106" s="503"/>
      <c r="B106" s="504"/>
      <c r="C106" s="504"/>
      <c r="D106" s="504"/>
      <c r="E106" s="504"/>
      <c r="F106" s="504"/>
      <c r="G106" s="504"/>
      <c r="H106" s="504"/>
      <c r="I106" s="504"/>
      <c r="J106" s="498"/>
      <c r="K106" s="498"/>
      <c r="L106" s="498"/>
      <c r="M106" s="498"/>
      <c r="N106" s="498"/>
      <c r="O106" s="498"/>
      <c r="P106" s="498"/>
      <c r="Q106" s="498"/>
      <c r="R106" s="498"/>
      <c r="S106" s="498"/>
      <c r="T106" s="498"/>
      <c r="U106" s="498"/>
      <c r="V106" s="498"/>
      <c r="W106" s="498"/>
      <c r="X106" s="498"/>
      <c r="Y106" s="498"/>
      <c r="Z106" s="498"/>
      <c r="AA106" s="498"/>
      <c r="AB106" s="498"/>
      <c r="AC106" s="498"/>
      <c r="AD106" s="498"/>
      <c r="AE106" s="498"/>
      <c r="AF106" s="498"/>
      <c r="AG106" s="498"/>
      <c r="AH106" s="498"/>
      <c r="AI106" s="498"/>
    </row>
    <row r="107" spans="1:35" s="505" customFormat="1" ht="20.100000000000001" customHeight="1">
      <c r="A107" s="503"/>
      <c r="B107" s="504"/>
      <c r="C107" s="504"/>
      <c r="D107" s="504"/>
      <c r="E107" s="504"/>
      <c r="F107" s="504"/>
      <c r="G107" s="504"/>
      <c r="H107" s="504"/>
      <c r="I107" s="504"/>
      <c r="J107" s="498"/>
      <c r="K107" s="498"/>
      <c r="L107" s="498"/>
      <c r="M107" s="498"/>
      <c r="N107" s="498"/>
      <c r="O107" s="498"/>
      <c r="P107" s="498"/>
      <c r="Q107" s="498"/>
      <c r="R107" s="498"/>
      <c r="S107" s="498"/>
      <c r="T107" s="498"/>
      <c r="U107" s="498"/>
      <c r="V107" s="498"/>
      <c r="W107" s="498"/>
      <c r="X107" s="498"/>
      <c r="Y107" s="498"/>
      <c r="Z107" s="498"/>
      <c r="AA107" s="498"/>
      <c r="AB107" s="498"/>
      <c r="AC107" s="498"/>
      <c r="AD107" s="498"/>
      <c r="AE107" s="498"/>
      <c r="AF107" s="498"/>
      <c r="AG107" s="498"/>
      <c r="AH107" s="498"/>
      <c r="AI107" s="498"/>
    </row>
    <row r="108" spans="1:35" s="505" customFormat="1" ht="20.100000000000001" customHeight="1">
      <c r="A108" s="503"/>
      <c r="B108" s="504"/>
      <c r="C108" s="504"/>
      <c r="D108" s="504"/>
      <c r="E108" s="504"/>
      <c r="F108" s="504"/>
      <c r="G108" s="504"/>
      <c r="H108" s="504"/>
      <c r="I108" s="504"/>
      <c r="J108" s="498"/>
      <c r="K108" s="498"/>
      <c r="L108" s="498"/>
      <c r="M108" s="498"/>
      <c r="N108" s="498"/>
      <c r="O108" s="498"/>
      <c r="P108" s="498"/>
      <c r="Q108" s="498"/>
      <c r="R108" s="498"/>
      <c r="S108" s="498"/>
      <c r="T108" s="498"/>
      <c r="U108" s="498"/>
      <c r="V108" s="498"/>
      <c r="W108" s="498"/>
      <c r="X108" s="498"/>
      <c r="Y108" s="498"/>
      <c r="Z108" s="498"/>
      <c r="AA108" s="498"/>
      <c r="AB108" s="498"/>
      <c r="AC108" s="498"/>
      <c r="AD108" s="498"/>
      <c r="AE108" s="498"/>
      <c r="AF108" s="498"/>
      <c r="AG108" s="498"/>
      <c r="AH108" s="498"/>
      <c r="AI108" s="498"/>
    </row>
    <row r="109" spans="1:35" s="505" customFormat="1" ht="20.100000000000001" customHeight="1">
      <c r="A109" s="503"/>
      <c r="B109" s="504"/>
      <c r="C109" s="504"/>
      <c r="D109" s="504"/>
      <c r="E109" s="504"/>
      <c r="F109" s="504"/>
      <c r="G109" s="504"/>
      <c r="H109" s="504"/>
      <c r="I109" s="504"/>
      <c r="J109" s="498"/>
      <c r="K109" s="498"/>
      <c r="L109" s="498"/>
      <c r="M109" s="498"/>
      <c r="N109" s="498"/>
      <c r="O109" s="498"/>
      <c r="P109" s="498"/>
      <c r="Q109" s="498"/>
      <c r="R109" s="498"/>
      <c r="S109" s="498"/>
      <c r="T109" s="498"/>
      <c r="U109" s="498"/>
      <c r="V109" s="498"/>
      <c r="W109" s="498"/>
      <c r="X109" s="498"/>
      <c r="Y109" s="498"/>
      <c r="Z109" s="498"/>
      <c r="AA109" s="498"/>
      <c r="AB109" s="498"/>
      <c r="AC109" s="498"/>
      <c r="AD109" s="498"/>
      <c r="AE109" s="498"/>
      <c r="AF109" s="498"/>
      <c r="AG109" s="498"/>
      <c r="AH109" s="498"/>
      <c r="AI109" s="498"/>
    </row>
    <row r="110" spans="1:35" s="505" customFormat="1" ht="20.100000000000001" customHeight="1">
      <c r="A110" s="503"/>
      <c r="B110" s="504"/>
      <c r="C110" s="504"/>
      <c r="D110" s="504"/>
      <c r="E110" s="504"/>
      <c r="F110" s="504"/>
      <c r="G110" s="504"/>
      <c r="H110" s="504"/>
      <c r="I110" s="504"/>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row>
    <row r="111" spans="1:35" s="505" customFormat="1" ht="20.100000000000001" customHeight="1">
      <c r="A111" s="503"/>
      <c r="B111" s="504"/>
      <c r="C111" s="504"/>
      <c r="D111" s="504"/>
      <c r="E111" s="504"/>
      <c r="F111" s="504"/>
      <c r="G111" s="504"/>
      <c r="H111" s="504"/>
      <c r="I111" s="504"/>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row>
    <row r="112" spans="1:35" s="505" customFormat="1" ht="20.100000000000001" customHeight="1">
      <c r="A112" s="503"/>
      <c r="B112" s="504"/>
      <c r="C112" s="504"/>
      <c r="D112" s="504"/>
      <c r="E112" s="504"/>
      <c r="F112" s="504"/>
      <c r="G112" s="504"/>
      <c r="H112" s="504"/>
      <c r="I112" s="504"/>
      <c r="J112" s="498"/>
      <c r="K112" s="498"/>
      <c r="L112" s="498"/>
      <c r="M112" s="498"/>
      <c r="N112" s="498"/>
      <c r="O112" s="498"/>
      <c r="P112" s="498"/>
      <c r="Q112" s="498"/>
      <c r="R112" s="498"/>
      <c r="S112" s="498"/>
      <c r="T112" s="498"/>
      <c r="U112" s="498"/>
      <c r="V112" s="498"/>
      <c r="W112" s="498"/>
      <c r="X112" s="498"/>
      <c r="Y112" s="498"/>
      <c r="Z112" s="498"/>
      <c r="AA112" s="498"/>
      <c r="AB112" s="498"/>
      <c r="AC112" s="498"/>
      <c r="AD112" s="498"/>
      <c r="AE112" s="498"/>
      <c r="AF112" s="498"/>
      <c r="AG112" s="498"/>
      <c r="AH112" s="498"/>
      <c r="AI112" s="498"/>
    </row>
    <row r="113" spans="1:35" s="505" customFormat="1" ht="20.100000000000001" customHeight="1">
      <c r="A113" s="503"/>
      <c r="B113" s="504"/>
      <c r="C113" s="504"/>
      <c r="D113" s="504"/>
      <c r="E113" s="504"/>
      <c r="F113" s="504"/>
      <c r="G113" s="504"/>
      <c r="H113" s="504"/>
      <c r="I113" s="504"/>
      <c r="J113" s="498"/>
      <c r="K113" s="498"/>
      <c r="L113" s="498"/>
      <c r="M113" s="498"/>
      <c r="N113" s="498"/>
      <c r="O113" s="498"/>
      <c r="P113" s="498"/>
      <c r="Q113" s="498"/>
      <c r="R113" s="498"/>
      <c r="S113" s="498"/>
      <c r="T113" s="498"/>
      <c r="U113" s="498"/>
      <c r="V113" s="498"/>
      <c r="W113" s="498"/>
      <c r="X113" s="498"/>
      <c r="Y113" s="498"/>
      <c r="Z113" s="498"/>
      <c r="AA113" s="498"/>
      <c r="AB113" s="498"/>
      <c r="AC113" s="498"/>
      <c r="AD113" s="498"/>
      <c r="AE113" s="498"/>
      <c r="AF113" s="498"/>
      <c r="AG113" s="498"/>
      <c r="AH113" s="498"/>
      <c r="AI113" s="498"/>
    </row>
    <row r="114" spans="1:35" s="505" customFormat="1" ht="20.100000000000001" customHeight="1">
      <c r="A114" s="503"/>
      <c r="B114" s="504"/>
      <c r="C114" s="504"/>
      <c r="D114" s="504"/>
      <c r="E114" s="504"/>
      <c r="F114" s="504"/>
      <c r="G114" s="504"/>
      <c r="H114" s="504"/>
      <c r="I114" s="504"/>
      <c r="J114" s="498"/>
      <c r="K114" s="498"/>
      <c r="L114" s="498"/>
      <c r="M114" s="498"/>
      <c r="N114" s="498"/>
      <c r="O114" s="498"/>
      <c r="P114" s="498"/>
      <c r="Q114" s="498"/>
      <c r="R114" s="498"/>
      <c r="S114" s="498"/>
      <c r="T114" s="498"/>
      <c r="U114" s="498"/>
      <c r="V114" s="498"/>
      <c r="W114" s="498"/>
      <c r="X114" s="498"/>
      <c r="Y114" s="498"/>
      <c r="Z114" s="498"/>
      <c r="AA114" s="498"/>
      <c r="AB114" s="498"/>
      <c r="AC114" s="498"/>
      <c r="AD114" s="498"/>
      <c r="AE114" s="498"/>
      <c r="AF114" s="498"/>
      <c r="AG114" s="498"/>
      <c r="AH114" s="498"/>
      <c r="AI114" s="498"/>
    </row>
    <row r="115" spans="1:35" s="505" customFormat="1" ht="20.100000000000001" customHeight="1">
      <c r="A115" s="503"/>
      <c r="B115" s="504"/>
      <c r="C115" s="504"/>
      <c r="D115" s="504"/>
      <c r="E115" s="504"/>
      <c r="F115" s="504"/>
      <c r="G115" s="504"/>
      <c r="H115" s="504"/>
      <c r="I115" s="504"/>
      <c r="J115" s="498"/>
      <c r="K115" s="498"/>
      <c r="L115" s="498"/>
      <c r="M115" s="498"/>
      <c r="N115" s="498"/>
      <c r="O115" s="498"/>
      <c r="P115" s="498"/>
      <c r="Q115" s="498"/>
      <c r="R115" s="498"/>
      <c r="S115" s="498"/>
      <c r="T115" s="498"/>
      <c r="U115" s="498"/>
      <c r="V115" s="498"/>
      <c r="W115" s="498"/>
      <c r="X115" s="498"/>
      <c r="Y115" s="498"/>
      <c r="Z115" s="498"/>
      <c r="AA115" s="498"/>
      <c r="AB115" s="498"/>
      <c r="AC115" s="498"/>
      <c r="AD115" s="498"/>
      <c r="AE115" s="498"/>
      <c r="AF115" s="498"/>
      <c r="AG115" s="498"/>
      <c r="AH115" s="498"/>
      <c r="AI115" s="498"/>
    </row>
    <row r="116" spans="1:35" s="505" customFormat="1" ht="20.100000000000001" customHeight="1">
      <c r="A116" s="503"/>
      <c r="B116" s="504"/>
      <c r="C116" s="504"/>
      <c r="D116" s="504"/>
      <c r="E116" s="504"/>
      <c r="F116" s="504"/>
      <c r="G116" s="504"/>
      <c r="H116" s="504"/>
      <c r="I116" s="504"/>
      <c r="J116" s="498"/>
      <c r="K116" s="498"/>
      <c r="L116" s="498"/>
      <c r="M116" s="498"/>
      <c r="N116" s="498"/>
      <c r="O116" s="498"/>
      <c r="P116" s="498"/>
      <c r="Q116" s="498"/>
      <c r="R116" s="498"/>
      <c r="S116" s="498"/>
      <c r="T116" s="498"/>
      <c r="U116" s="498"/>
      <c r="V116" s="498"/>
      <c r="W116" s="498"/>
      <c r="X116" s="498"/>
      <c r="Y116" s="498"/>
      <c r="Z116" s="498"/>
      <c r="AA116" s="498"/>
      <c r="AB116" s="498"/>
      <c r="AC116" s="498"/>
      <c r="AD116" s="498"/>
      <c r="AE116" s="498"/>
      <c r="AF116" s="498"/>
      <c r="AG116" s="498"/>
      <c r="AH116" s="498"/>
      <c r="AI116" s="498"/>
    </row>
    <row r="117" spans="1:35" s="505" customFormat="1" ht="20.100000000000001" customHeight="1">
      <c r="A117" s="503"/>
      <c r="B117" s="504"/>
      <c r="C117" s="504"/>
      <c r="D117" s="504"/>
      <c r="E117" s="504"/>
      <c r="F117" s="504"/>
      <c r="G117" s="504"/>
      <c r="H117" s="504"/>
      <c r="I117" s="504"/>
      <c r="J117" s="498"/>
      <c r="K117" s="498"/>
      <c r="L117" s="498"/>
      <c r="M117" s="498"/>
      <c r="N117" s="498"/>
      <c r="O117" s="498"/>
      <c r="P117" s="498"/>
      <c r="Q117" s="498"/>
      <c r="R117" s="498"/>
      <c r="S117" s="498"/>
      <c r="T117" s="498"/>
      <c r="U117" s="498"/>
      <c r="V117" s="498"/>
      <c r="W117" s="498"/>
      <c r="X117" s="498"/>
      <c r="Y117" s="498"/>
      <c r="Z117" s="498"/>
      <c r="AA117" s="498"/>
      <c r="AB117" s="498"/>
      <c r="AC117" s="498"/>
      <c r="AD117" s="498"/>
      <c r="AE117" s="498"/>
      <c r="AF117" s="498"/>
      <c r="AG117" s="498"/>
      <c r="AH117" s="498"/>
      <c r="AI117" s="498"/>
    </row>
    <row r="118" spans="1:35" s="505" customFormat="1" ht="20.100000000000001" customHeight="1">
      <c r="A118" s="503"/>
      <c r="B118" s="504"/>
      <c r="C118" s="504"/>
      <c r="D118" s="504"/>
      <c r="E118" s="504"/>
      <c r="F118" s="504"/>
      <c r="G118" s="504"/>
      <c r="H118" s="504"/>
      <c r="I118" s="504"/>
      <c r="J118" s="498"/>
      <c r="K118" s="498"/>
      <c r="L118" s="498"/>
      <c r="M118" s="498"/>
      <c r="N118" s="498"/>
      <c r="O118" s="498"/>
      <c r="P118" s="498"/>
      <c r="Q118" s="498"/>
      <c r="R118" s="498"/>
      <c r="S118" s="498"/>
      <c r="T118" s="498"/>
      <c r="U118" s="498"/>
      <c r="V118" s="498"/>
      <c r="W118" s="498"/>
      <c r="X118" s="498"/>
      <c r="Y118" s="498"/>
      <c r="Z118" s="498"/>
      <c r="AA118" s="498"/>
      <c r="AB118" s="498"/>
      <c r="AC118" s="498"/>
      <c r="AD118" s="498"/>
      <c r="AE118" s="498"/>
      <c r="AF118" s="498"/>
      <c r="AG118" s="498"/>
      <c r="AH118" s="498"/>
      <c r="AI118" s="498"/>
    </row>
    <row r="119" spans="1:35" s="505" customFormat="1" ht="20.100000000000001" customHeight="1">
      <c r="A119" s="503"/>
      <c r="B119" s="504"/>
      <c r="C119" s="504"/>
      <c r="D119" s="504"/>
      <c r="E119" s="504"/>
      <c r="F119" s="504"/>
      <c r="G119" s="504"/>
      <c r="H119" s="504"/>
      <c r="I119" s="504"/>
      <c r="J119" s="498"/>
      <c r="K119" s="498"/>
      <c r="L119" s="498"/>
      <c r="M119" s="498"/>
      <c r="N119" s="498"/>
      <c r="O119" s="498"/>
      <c r="P119" s="498"/>
      <c r="Q119" s="498"/>
      <c r="R119" s="498"/>
      <c r="S119" s="498"/>
      <c r="T119" s="498"/>
      <c r="U119" s="498"/>
      <c r="V119" s="498"/>
      <c r="W119" s="498"/>
      <c r="X119" s="498"/>
      <c r="Y119" s="498"/>
      <c r="Z119" s="498"/>
      <c r="AA119" s="498"/>
      <c r="AB119" s="498"/>
      <c r="AC119" s="498"/>
      <c r="AD119" s="498"/>
      <c r="AE119" s="498"/>
      <c r="AF119" s="498"/>
      <c r="AG119" s="498"/>
      <c r="AH119" s="498"/>
      <c r="AI119" s="498"/>
    </row>
    <row r="120" spans="1:35" s="505" customFormat="1" ht="20.100000000000001" customHeight="1">
      <c r="A120" s="503"/>
      <c r="B120" s="504"/>
      <c r="C120" s="504"/>
      <c r="D120" s="504"/>
      <c r="E120" s="504"/>
      <c r="F120" s="504"/>
      <c r="G120" s="504"/>
      <c r="H120" s="504"/>
      <c r="I120" s="504"/>
      <c r="J120" s="498"/>
      <c r="K120" s="498"/>
      <c r="L120" s="498"/>
      <c r="M120" s="498"/>
      <c r="N120" s="498"/>
      <c r="O120" s="498"/>
      <c r="P120" s="498"/>
      <c r="Q120" s="498"/>
      <c r="R120" s="498"/>
      <c r="S120" s="498"/>
      <c r="T120" s="498"/>
      <c r="U120" s="498"/>
      <c r="V120" s="498"/>
      <c r="W120" s="498"/>
      <c r="X120" s="498"/>
      <c r="Y120" s="498"/>
      <c r="Z120" s="498"/>
      <c r="AA120" s="498"/>
      <c r="AB120" s="498"/>
      <c r="AC120" s="498"/>
      <c r="AD120" s="498"/>
      <c r="AE120" s="498"/>
      <c r="AF120" s="498"/>
      <c r="AG120" s="498"/>
      <c r="AH120" s="498"/>
      <c r="AI120" s="498"/>
    </row>
    <row r="121" spans="1:35" s="505" customFormat="1" ht="20.100000000000001" customHeight="1">
      <c r="A121" s="503"/>
      <c r="B121" s="504"/>
      <c r="C121" s="504"/>
      <c r="D121" s="504"/>
      <c r="E121" s="504"/>
      <c r="F121" s="504"/>
      <c r="G121" s="504"/>
      <c r="H121" s="504"/>
      <c r="I121" s="504"/>
      <c r="J121" s="498"/>
      <c r="K121" s="498"/>
      <c r="L121" s="498"/>
      <c r="M121" s="498"/>
      <c r="N121" s="498"/>
      <c r="O121" s="498"/>
      <c r="P121" s="498"/>
      <c r="Q121" s="498"/>
      <c r="R121" s="498"/>
      <c r="S121" s="498"/>
      <c r="T121" s="498"/>
      <c r="U121" s="498"/>
      <c r="V121" s="498"/>
      <c r="W121" s="498"/>
      <c r="X121" s="498"/>
      <c r="Y121" s="498"/>
      <c r="Z121" s="498"/>
      <c r="AA121" s="498"/>
      <c r="AB121" s="498"/>
      <c r="AC121" s="498"/>
      <c r="AD121" s="498"/>
      <c r="AE121" s="498"/>
      <c r="AF121" s="498"/>
      <c r="AG121" s="498"/>
      <c r="AH121" s="498"/>
      <c r="AI121" s="498"/>
    </row>
    <row r="122" spans="1:35" s="505" customFormat="1" ht="20.100000000000001" customHeight="1">
      <c r="A122" s="503"/>
      <c r="B122" s="504"/>
      <c r="C122" s="504"/>
      <c r="D122" s="504"/>
      <c r="E122" s="504"/>
      <c r="F122" s="504"/>
      <c r="G122" s="504"/>
      <c r="H122" s="504"/>
      <c r="I122" s="504"/>
      <c r="J122" s="498"/>
      <c r="K122" s="498"/>
      <c r="L122" s="498"/>
      <c r="M122" s="498"/>
      <c r="N122" s="498"/>
      <c r="O122" s="498"/>
      <c r="P122" s="498"/>
      <c r="Q122" s="498"/>
      <c r="R122" s="498"/>
      <c r="S122" s="498"/>
      <c r="T122" s="498"/>
      <c r="U122" s="498"/>
      <c r="V122" s="498"/>
      <c r="W122" s="498"/>
      <c r="X122" s="498"/>
      <c r="Y122" s="498"/>
      <c r="Z122" s="498"/>
      <c r="AA122" s="498"/>
      <c r="AB122" s="498"/>
      <c r="AC122" s="498"/>
      <c r="AD122" s="498"/>
      <c r="AE122" s="498"/>
      <c r="AF122" s="498"/>
      <c r="AG122" s="498"/>
      <c r="AH122" s="498"/>
      <c r="AI122" s="498"/>
    </row>
    <row r="123" spans="1:35" s="505" customFormat="1" ht="20.100000000000001" customHeight="1">
      <c r="A123" s="503"/>
      <c r="B123" s="504"/>
      <c r="C123" s="504"/>
      <c r="D123" s="504"/>
      <c r="E123" s="504"/>
      <c r="F123" s="504"/>
      <c r="G123" s="504"/>
      <c r="H123" s="504"/>
      <c r="I123" s="504"/>
      <c r="J123" s="498"/>
      <c r="K123" s="498"/>
      <c r="L123" s="498"/>
      <c r="M123" s="498"/>
      <c r="N123" s="498"/>
      <c r="O123" s="498"/>
      <c r="P123" s="498"/>
      <c r="Q123" s="498"/>
      <c r="R123" s="498"/>
      <c r="S123" s="498"/>
      <c r="T123" s="498"/>
      <c r="U123" s="498"/>
      <c r="V123" s="498"/>
      <c r="W123" s="498"/>
      <c r="X123" s="498"/>
      <c r="Y123" s="498"/>
      <c r="Z123" s="498"/>
      <c r="AA123" s="498"/>
      <c r="AB123" s="498"/>
      <c r="AC123" s="498"/>
      <c r="AD123" s="498"/>
      <c r="AE123" s="498"/>
      <c r="AF123" s="498"/>
      <c r="AG123" s="498"/>
      <c r="AH123" s="498"/>
      <c r="AI123" s="498"/>
    </row>
    <row r="124" spans="1:35" s="505" customFormat="1" ht="20.100000000000001" customHeight="1">
      <c r="A124" s="503"/>
      <c r="B124" s="504"/>
      <c r="C124" s="504"/>
      <c r="D124" s="504"/>
      <c r="E124" s="504"/>
      <c r="F124" s="504"/>
      <c r="G124" s="504"/>
      <c r="H124" s="504"/>
      <c r="I124" s="504"/>
      <c r="J124" s="498"/>
      <c r="K124" s="498"/>
      <c r="L124" s="498"/>
      <c r="M124" s="498"/>
      <c r="N124" s="498"/>
      <c r="O124" s="498"/>
      <c r="P124" s="498"/>
      <c r="Q124" s="498"/>
      <c r="R124" s="498"/>
      <c r="S124" s="498"/>
      <c r="T124" s="498"/>
      <c r="U124" s="498"/>
      <c r="V124" s="498"/>
      <c r="W124" s="498"/>
      <c r="X124" s="498"/>
      <c r="Y124" s="498"/>
      <c r="Z124" s="498"/>
      <c r="AA124" s="498"/>
      <c r="AB124" s="498"/>
      <c r="AC124" s="498"/>
      <c r="AD124" s="498"/>
      <c r="AE124" s="498"/>
      <c r="AF124" s="498"/>
      <c r="AG124" s="498"/>
      <c r="AH124" s="498"/>
      <c r="AI124" s="498"/>
    </row>
    <row r="125" spans="1:35" s="505" customFormat="1" ht="20.100000000000001" customHeight="1">
      <c r="A125" s="503"/>
      <c r="B125" s="504"/>
      <c r="C125" s="504"/>
      <c r="D125" s="504"/>
      <c r="E125" s="504"/>
      <c r="F125" s="504"/>
      <c r="G125" s="504"/>
      <c r="H125" s="504"/>
      <c r="I125" s="504"/>
      <c r="J125" s="498"/>
      <c r="K125" s="498"/>
      <c r="L125" s="498"/>
      <c r="M125" s="498"/>
      <c r="N125" s="498"/>
      <c r="O125" s="498"/>
      <c r="P125" s="498"/>
      <c r="Q125" s="498"/>
      <c r="R125" s="498"/>
      <c r="S125" s="498"/>
      <c r="T125" s="498"/>
      <c r="U125" s="498"/>
      <c r="V125" s="498"/>
      <c r="W125" s="498"/>
      <c r="X125" s="498"/>
      <c r="Y125" s="498"/>
      <c r="Z125" s="498"/>
      <c r="AA125" s="498"/>
      <c r="AB125" s="498"/>
      <c r="AC125" s="498"/>
      <c r="AD125" s="498"/>
      <c r="AE125" s="498"/>
      <c r="AF125" s="498"/>
      <c r="AG125" s="498"/>
      <c r="AH125" s="498"/>
      <c r="AI125" s="498"/>
    </row>
    <row r="126" spans="1:35" s="505" customFormat="1" ht="20.100000000000001" customHeight="1">
      <c r="A126" s="503"/>
      <c r="B126" s="504"/>
      <c r="C126" s="504"/>
      <c r="D126" s="504"/>
      <c r="E126" s="504"/>
      <c r="F126" s="504"/>
      <c r="G126" s="504"/>
      <c r="H126" s="504"/>
      <c r="I126" s="504"/>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8"/>
      <c r="AG126" s="498"/>
      <c r="AH126" s="498"/>
      <c r="AI126" s="498"/>
    </row>
    <row r="127" spans="1:35" s="505" customFormat="1" ht="20.100000000000001" customHeight="1">
      <c r="A127" s="503"/>
      <c r="B127" s="504"/>
      <c r="C127" s="504"/>
      <c r="D127" s="504"/>
      <c r="E127" s="504"/>
      <c r="F127" s="504"/>
      <c r="G127" s="504"/>
      <c r="H127" s="504"/>
      <c r="I127" s="504"/>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row>
    <row r="128" spans="1:35" s="505" customFormat="1" ht="20.100000000000001" customHeight="1">
      <c r="A128" s="503"/>
      <c r="B128" s="504"/>
      <c r="C128" s="504"/>
      <c r="D128" s="504"/>
      <c r="E128" s="504"/>
      <c r="F128" s="504"/>
      <c r="G128" s="504"/>
      <c r="H128" s="504"/>
      <c r="I128" s="504"/>
      <c r="J128" s="498"/>
      <c r="K128" s="498"/>
      <c r="L128" s="498"/>
      <c r="M128" s="498"/>
      <c r="N128" s="498"/>
      <c r="O128" s="498"/>
      <c r="P128" s="498"/>
      <c r="Q128" s="498"/>
      <c r="R128" s="498"/>
      <c r="S128" s="498"/>
      <c r="T128" s="498"/>
      <c r="U128" s="498"/>
      <c r="V128" s="498"/>
      <c r="W128" s="498"/>
      <c r="X128" s="498"/>
      <c r="Y128" s="498"/>
      <c r="Z128" s="498"/>
      <c r="AA128" s="498"/>
      <c r="AB128" s="498"/>
      <c r="AC128" s="498"/>
      <c r="AD128" s="498"/>
      <c r="AE128" s="498"/>
      <c r="AF128" s="498"/>
      <c r="AG128" s="498"/>
      <c r="AH128" s="498"/>
      <c r="AI128" s="498"/>
    </row>
    <row r="129" spans="1:35" s="505" customFormat="1" ht="20.100000000000001" customHeight="1">
      <c r="A129" s="503"/>
      <c r="B129" s="504"/>
      <c r="C129" s="504"/>
      <c r="D129" s="504"/>
      <c r="E129" s="504"/>
      <c r="F129" s="504"/>
      <c r="G129" s="504"/>
      <c r="H129" s="504"/>
      <c r="I129" s="504"/>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row>
    <row r="130" spans="1:35" s="505" customFormat="1" ht="20.100000000000001" customHeight="1">
      <c r="A130" s="503"/>
      <c r="B130" s="504"/>
      <c r="C130" s="504"/>
      <c r="D130" s="504"/>
      <c r="E130" s="504"/>
      <c r="F130" s="504"/>
      <c r="G130" s="504"/>
      <c r="H130" s="504"/>
      <c r="I130" s="504"/>
      <c r="J130" s="498"/>
      <c r="K130" s="498"/>
      <c r="L130" s="498"/>
      <c r="M130" s="498"/>
      <c r="N130" s="498"/>
      <c r="O130" s="498"/>
      <c r="P130" s="498"/>
      <c r="Q130" s="498"/>
      <c r="R130" s="498"/>
      <c r="S130" s="498"/>
      <c r="T130" s="498"/>
      <c r="U130" s="498"/>
      <c r="V130" s="498"/>
      <c r="W130" s="498"/>
      <c r="X130" s="498"/>
      <c r="Y130" s="498"/>
      <c r="Z130" s="498"/>
      <c r="AA130" s="498"/>
      <c r="AB130" s="498"/>
      <c r="AC130" s="498"/>
      <c r="AD130" s="498"/>
      <c r="AE130" s="498"/>
      <c r="AF130" s="498"/>
      <c r="AG130" s="498"/>
      <c r="AH130" s="498"/>
      <c r="AI130" s="498"/>
    </row>
    <row r="131" spans="1:35" s="505" customFormat="1" ht="20.100000000000001" customHeight="1">
      <c r="A131" s="503"/>
      <c r="B131" s="504"/>
      <c r="C131" s="504"/>
      <c r="D131" s="504"/>
      <c r="E131" s="504"/>
      <c r="F131" s="504"/>
      <c r="G131" s="504"/>
      <c r="H131" s="504"/>
      <c r="I131" s="504"/>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row>
    <row r="132" spans="1:35" s="505" customFormat="1" ht="20.100000000000001" customHeight="1">
      <c r="A132" s="503"/>
      <c r="B132" s="504"/>
      <c r="C132" s="504"/>
      <c r="D132" s="504"/>
      <c r="E132" s="504"/>
      <c r="F132" s="504"/>
      <c r="G132" s="504"/>
      <c r="H132" s="504"/>
      <c r="I132" s="504"/>
      <c r="J132" s="498"/>
      <c r="K132" s="498"/>
      <c r="L132" s="498"/>
      <c r="M132" s="498"/>
      <c r="N132" s="498"/>
      <c r="O132" s="498"/>
      <c r="P132" s="498"/>
      <c r="Q132" s="498"/>
      <c r="R132" s="498"/>
      <c r="S132" s="498"/>
      <c r="T132" s="498"/>
      <c r="U132" s="498"/>
      <c r="V132" s="498"/>
      <c r="W132" s="498"/>
      <c r="X132" s="498"/>
      <c r="Y132" s="498"/>
      <c r="Z132" s="498"/>
      <c r="AA132" s="498"/>
      <c r="AB132" s="498"/>
      <c r="AC132" s="498"/>
      <c r="AD132" s="498"/>
      <c r="AE132" s="498"/>
      <c r="AF132" s="498"/>
      <c r="AG132" s="498"/>
      <c r="AH132" s="498"/>
      <c r="AI132" s="498"/>
    </row>
    <row r="133" spans="1:35" s="505" customFormat="1" ht="20.100000000000001" customHeight="1">
      <c r="A133" s="503"/>
      <c r="B133" s="504"/>
      <c r="C133" s="504"/>
      <c r="D133" s="504"/>
      <c r="E133" s="504"/>
      <c r="F133" s="504"/>
      <c r="G133" s="504"/>
      <c r="H133" s="504"/>
      <c r="I133" s="504"/>
      <c r="J133" s="498"/>
      <c r="K133" s="498"/>
      <c r="L133" s="498"/>
      <c r="M133" s="498"/>
      <c r="N133" s="498"/>
      <c r="O133" s="498"/>
      <c r="P133" s="498"/>
      <c r="Q133" s="498"/>
      <c r="R133" s="498"/>
      <c r="S133" s="498"/>
      <c r="T133" s="498"/>
      <c r="U133" s="498"/>
      <c r="V133" s="498"/>
      <c r="W133" s="498"/>
      <c r="X133" s="498"/>
      <c r="Y133" s="498"/>
      <c r="Z133" s="498"/>
      <c r="AA133" s="498"/>
      <c r="AB133" s="498"/>
      <c r="AC133" s="498"/>
      <c r="AD133" s="498"/>
      <c r="AE133" s="498"/>
      <c r="AF133" s="498"/>
      <c r="AG133" s="498"/>
      <c r="AH133" s="498"/>
      <c r="AI133" s="498"/>
    </row>
    <row r="134" spans="1:35" s="505" customFormat="1" ht="20.100000000000001" customHeight="1">
      <c r="A134" s="503"/>
      <c r="B134" s="504"/>
      <c r="C134" s="504"/>
      <c r="D134" s="504"/>
      <c r="E134" s="504"/>
      <c r="F134" s="504"/>
      <c r="G134" s="504"/>
      <c r="H134" s="504"/>
      <c r="I134" s="504"/>
      <c r="J134" s="498"/>
      <c r="K134" s="498"/>
      <c r="L134" s="498"/>
      <c r="M134" s="498"/>
      <c r="N134" s="498"/>
      <c r="O134" s="498"/>
      <c r="P134" s="498"/>
      <c r="Q134" s="498"/>
      <c r="R134" s="498"/>
      <c r="S134" s="498"/>
      <c r="T134" s="498"/>
      <c r="U134" s="498"/>
      <c r="V134" s="498"/>
      <c r="W134" s="498"/>
      <c r="X134" s="498"/>
      <c r="Y134" s="498"/>
      <c r="Z134" s="498"/>
      <c r="AA134" s="498"/>
      <c r="AB134" s="498"/>
      <c r="AC134" s="498"/>
      <c r="AD134" s="498"/>
      <c r="AE134" s="498"/>
      <c r="AF134" s="498"/>
      <c r="AG134" s="498"/>
      <c r="AH134" s="498"/>
      <c r="AI134" s="498"/>
    </row>
    <row r="135" spans="1:35" s="505" customFormat="1" ht="20.100000000000001" customHeight="1">
      <c r="A135" s="503"/>
      <c r="B135" s="504"/>
      <c r="C135" s="504"/>
      <c r="D135" s="504"/>
      <c r="E135" s="504"/>
      <c r="F135" s="504"/>
      <c r="G135" s="504"/>
      <c r="H135" s="504"/>
      <c r="I135" s="504"/>
      <c r="J135" s="498"/>
      <c r="K135" s="498"/>
      <c r="L135" s="498"/>
      <c r="M135" s="498"/>
      <c r="N135" s="498"/>
      <c r="O135" s="498"/>
      <c r="P135" s="498"/>
      <c r="Q135" s="498"/>
      <c r="R135" s="498"/>
      <c r="S135" s="498"/>
      <c r="T135" s="498"/>
      <c r="U135" s="498"/>
      <c r="V135" s="498"/>
      <c r="W135" s="498"/>
      <c r="X135" s="498"/>
      <c r="Y135" s="498"/>
      <c r="Z135" s="498"/>
      <c r="AA135" s="498"/>
      <c r="AB135" s="498"/>
      <c r="AC135" s="498"/>
      <c r="AD135" s="498"/>
      <c r="AE135" s="498"/>
      <c r="AF135" s="498"/>
      <c r="AG135" s="498"/>
      <c r="AH135" s="498"/>
      <c r="AI135" s="498"/>
    </row>
    <row r="136" spans="1:35" s="505" customFormat="1" ht="20.100000000000001" customHeight="1">
      <c r="A136" s="503"/>
      <c r="B136" s="504"/>
      <c r="C136" s="504"/>
      <c r="D136" s="504"/>
      <c r="E136" s="504"/>
      <c r="F136" s="504"/>
      <c r="G136" s="504"/>
      <c r="H136" s="504"/>
      <c r="I136" s="504"/>
      <c r="J136" s="498"/>
      <c r="K136" s="498"/>
      <c r="L136" s="498"/>
      <c r="M136" s="498"/>
      <c r="N136" s="498"/>
      <c r="O136" s="498"/>
      <c r="P136" s="498"/>
      <c r="Q136" s="498"/>
      <c r="R136" s="498"/>
      <c r="S136" s="498"/>
      <c r="T136" s="498"/>
      <c r="U136" s="498"/>
      <c r="V136" s="498"/>
      <c r="W136" s="498"/>
      <c r="X136" s="498"/>
      <c r="Y136" s="498"/>
      <c r="Z136" s="498"/>
      <c r="AA136" s="498"/>
      <c r="AB136" s="498"/>
      <c r="AC136" s="498"/>
      <c r="AD136" s="498"/>
      <c r="AE136" s="498"/>
      <c r="AF136" s="498"/>
      <c r="AG136" s="498"/>
      <c r="AH136" s="498"/>
      <c r="AI136" s="498"/>
    </row>
    <row r="137" spans="1:35" s="505" customFormat="1" ht="20.100000000000001" customHeight="1">
      <c r="A137" s="503"/>
      <c r="B137" s="504"/>
      <c r="C137" s="504"/>
      <c r="D137" s="504"/>
      <c r="E137" s="504"/>
      <c r="F137" s="504"/>
      <c r="G137" s="504"/>
      <c r="H137" s="504"/>
      <c r="I137" s="504"/>
      <c r="J137" s="498"/>
      <c r="K137" s="498"/>
      <c r="L137" s="498"/>
      <c r="M137" s="498"/>
      <c r="N137" s="498"/>
      <c r="O137" s="498"/>
      <c r="P137" s="498"/>
      <c r="Q137" s="498"/>
      <c r="R137" s="498"/>
      <c r="S137" s="498"/>
      <c r="T137" s="498"/>
      <c r="U137" s="498"/>
      <c r="V137" s="498"/>
      <c r="W137" s="498"/>
      <c r="X137" s="498"/>
      <c r="Y137" s="498"/>
      <c r="Z137" s="498"/>
      <c r="AA137" s="498"/>
      <c r="AB137" s="498"/>
      <c r="AC137" s="498"/>
      <c r="AD137" s="498"/>
      <c r="AE137" s="498"/>
      <c r="AF137" s="498"/>
      <c r="AG137" s="498"/>
      <c r="AH137" s="498"/>
      <c r="AI137" s="498"/>
    </row>
    <row r="138" spans="1:35" s="505" customFormat="1" ht="20.100000000000001" customHeight="1">
      <c r="A138" s="503"/>
      <c r="B138" s="504"/>
      <c r="C138" s="504"/>
      <c r="D138" s="504"/>
      <c r="E138" s="504"/>
      <c r="F138" s="504"/>
      <c r="G138" s="504"/>
      <c r="H138" s="504"/>
      <c r="I138" s="504"/>
      <c r="J138" s="498"/>
      <c r="K138" s="498"/>
      <c r="L138" s="498"/>
      <c r="M138" s="498"/>
      <c r="N138" s="498"/>
      <c r="O138" s="498"/>
      <c r="P138" s="498"/>
      <c r="Q138" s="498"/>
      <c r="R138" s="498"/>
      <c r="S138" s="498"/>
      <c r="T138" s="498"/>
      <c r="U138" s="498"/>
      <c r="V138" s="498"/>
      <c r="W138" s="498"/>
      <c r="X138" s="498"/>
      <c r="Y138" s="498"/>
      <c r="Z138" s="498"/>
      <c r="AA138" s="498"/>
      <c r="AB138" s="498"/>
      <c r="AC138" s="498"/>
      <c r="AD138" s="498"/>
      <c r="AE138" s="498"/>
      <c r="AF138" s="498"/>
      <c r="AG138" s="498"/>
      <c r="AH138" s="498"/>
      <c r="AI138" s="498"/>
    </row>
    <row r="139" spans="1:35" s="505" customFormat="1" ht="20.100000000000001" customHeight="1">
      <c r="A139" s="503"/>
      <c r="B139" s="504"/>
      <c r="C139" s="504"/>
      <c r="D139" s="504"/>
      <c r="E139" s="504"/>
      <c r="F139" s="504"/>
      <c r="G139" s="504"/>
      <c r="H139" s="504"/>
      <c r="I139" s="504"/>
      <c r="J139" s="498"/>
      <c r="K139" s="498"/>
      <c r="L139" s="498"/>
      <c r="M139" s="498"/>
      <c r="N139" s="498"/>
      <c r="O139" s="498"/>
      <c r="P139" s="498"/>
      <c r="Q139" s="498"/>
      <c r="R139" s="498"/>
      <c r="S139" s="498"/>
      <c r="T139" s="498"/>
      <c r="U139" s="498"/>
      <c r="V139" s="498"/>
      <c r="W139" s="498"/>
      <c r="X139" s="498"/>
      <c r="Y139" s="498"/>
      <c r="Z139" s="498"/>
      <c r="AA139" s="498"/>
      <c r="AB139" s="498"/>
      <c r="AC139" s="498"/>
      <c r="AD139" s="498"/>
      <c r="AE139" s="498"/>
      <c r="AF139" s="498"/>
      <c r="AG139" s="498"/>
      <c r="AH139" s="498"/>
      <c r="AI139" s="498"/>
    </row>
    <row r="140" spans="1:35" s="505" customFormat="1" ht="20.100000000000001" customHeight="1">
      <c r="A140" s="503"/>
      <c r="B140" s="504"/>
      <c r="C140" s="504"/>
      <c r="D140" s="504"/>
      <c r="E140" s="504"/>
      <c r="F140" s="504"/>
      <c r="G140" s="504"/>
      <c r="H140" s="504"/>
      <c r="I140" s="504"/>
      <c r="J140" s="498"/>
      <c r="K140" s="498"/>
      <c r="L140" s="498"/>
      <c r="M140" s="498"/>
      <c r="N140" s="498"/>
      <c r="O140" s="498"/>
      <c r="P140" s="498"/>
      <c r="Q140" s="498"/>
      <c r="R140" s="498"/>
      <c r="S140" s="498"/>
      <c r="T140" s="498"/>
      <c r="U140" s="498"/>
      <c r="V140" s="498"/>
      <c r="W140" s="498"/>
      <c r="X140" s="498"/>
      <c r="Y140" s="498"/>
      <c r="Z140" s="498"/>
      <c r="AA140" s="498"/>
      <c r="AB140" s="498"/>
      <c r="AC140" s="498"/>
      <c r="AD140" s="498"/>
      <c r="AE140" s="498"/>
      <c r="AF140" s="498"/>
      <c r="AG140" s="498"/>
      <c r="AH140" s="498"/>
      <c r="AI140" s="498"/>
    </row>
    <row r="141" spans="1:35" s="505" customFormat="1" ht="20.100000000000001" customHeight="1">
      <c r="A141" s="503"/>
      <c r="B141" s="504"/>
      <c r="C141" s="504"/>
      <c r="D141" s="504"/>
      <c r="E141" s="504"/>
      <c r="F141" s="504"/>
      <c r="G141" s="504"/>
      <c r="H141" s="504"/>
      <c r="I141" s="504"/>
      <c r="J141" s="498"/>
      <c r="K141" s="498"/>
      <c r="L141" s="498"/>
      <c r="M141" s="498"/>
      <c r="N141" s="498"/>
      <c r="O141" s="498"/>
      <c r="P141" s="498"/>
      <c r="Q141" s="498"/>
      <c r="R141" s="498"/>
      <c r="S141" s="498"/>
      <c r="T141" s="498"/>
      <c r="U141" s="498"/>
      <c r="V141" s="498"/>
      <c r="W141" s="498"/>
      <c r="X141" s="498"/>
      <c r="Y141" s="498"/>
      <c r="Z141" s="498"/>
      <c r="AA141" s="498"/>
      <c r="AB141" s="498"/>
      <c r="AC141" s="498"/>
      <c r="AD141" s="498"/>
      <c r="AE141" s="498"/>
      <c r="AF141" s="498"/>
      <c r="AG141" s="498"/>
      <c r="AH141" s="498"/>
      <c r="AI141" s="498"/>
    </row>
    <row r="142" spans="1:35" s="505" customFormat="1" ht="20.100000000000001" customHeight="1">
      <c r="A142" s="503"/>
      <c r="B142" s="504"/>
      <c r="C142" s="504"/>
      <c r="D142" s="504"/>
      <c r="E142" s="504"/>
      <c r="F142" s="504"/>
      <c r="G142" s="504"/>
      <c r="H142" s="504"/>
      <c r="I142" s="504"/>
      <c r="J142" s="498"/>
      <c r="K142" s="498"/>
      <c r="L142" s="498"/>
      <c r="M142" s="498"/>
      <c r="N142" s="498"/>
      <c r="O142" s="498"/>
      <c r="P142" s="498"/>
      <c r="Q142" s="498"/>
      <c r="R142" s="498"/>
      <c r="S142" s="498"/>
      <c r="T142" s="498"/>
      <c r="U142" s="498"/>
      <c r="V142" s="498"/>
      <c r="W142" s="498"/>
      <c r="X142" s="498"/>
      <c r="Y142" s="498"/>
      <c r="Z142" s="498"/>
      <c r="AA142" s="498"/>
      <c r="AB142" s="498"/>
      <c r="AC142" s="498"/>
      <c r="AD142" s="498"/>
      <c r="AE142" s="498"/>
      <c r="AF142" s="498"/>
      <c r="AG142" s="498"/>
      <c r="AH142" s="498"/>
      <c r="AI142" s="498"/>
    </row>
    <row r="143" spans="1:35" s="505" customFormat="1" ht="20.100000000000001" customHeight="1">
      <c r="A143" s="503"/>
      <c r="B143" s="504"/>
      <c r="C143" s="504"/>
      <c r="D143" s="504"/>
      <c r="E143" s="504"/>
      <c r="F143" s="504"/>
      <c r="G143" s="504"/>
      <c r="H143" s="504"/>
      <c r="I143" s="504"/>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row>
    <row r="144" spans="1:35" s="505" customFormat="1" ht="20.100000000000001" customHeight="1">
      <c r="A144" s="503"/>
      <c r="B144" s="504"/>
      <c r="C144" s="504"/>
      <c r="D144" s="504"/>
      <c r="E144" s="504"/>
      <c r="F144" s="504"/>
      <c r="G144" s="504"/>
      <c r="H144" s="504"/>
      <c r="I144" s="504"/>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row>
    <row r="145" spans="1:35" s="505" customFormat="1" ht="20.100000000000001" customHeight="1">
      <c r="A145" s="503"/>
      <c r="B145" s="504"/>
      <c r="C145" s="504"/>
      <c r="D145" s="504"/>
      <c r="E145" s="504"/>
      <c r="F145" s="504"/>
      <c r="G145" s="504"/>
      <c r="H145" s="504"/>
      <c r="I145" s="504"/>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row>
    <row r="146" spans="1:35" s="505" customFormat="1" ht="20.100000000000001" customHeight="1">
      <c r="A146" s="503"/>
      <c r="B146" s="504"/>
      <c r="C146" s="504"/>
      <c r="D146" s="504"/>
      <c r="E146" s="504"/>
      <c r="F146" s="504"/>
      <c r="G146" s="504"/>
      <c r="H146" s="504"/>
      <c r="I146" s="504"/>
      <c r="J146" s="498"/>
      <c r="K146" s="498"/>
      <c r="L146" s="498"/>
      <c r="M146" s="498"/>
      <c r="N146" s="498"/>
      <c r="O146" s="498"/>
      <c r="P146" s="498"/>
      <c r="Q146" s="498"/>
      <c r="R146" s="498"/>
      <c r="S146" s="498"/>
      <c r="T146" s="498"/>
      <c r="U146" s="498"/>
      <c r="V146" s="498"/>
      <c r="W146" s="498"/>
      <c r="X146" s="498"/>
      <c r="Y146" s="498"/>
      <c r="Z146" s="498"/>
      <c r="AA146" s="498"/>
      <c r="AB146" s="498"/>
      <c r="AC146" s="498"/>
      <c r="AD146" s="498"/>
      <c r="AE146" s="498"/>
      <c r="AF146" s="498"/>
      <c r="AG146" s="498"/>
      <c r="AH146" s="498"/>
      <c r="AI146" s="498"/>
    </row>
    <row r="147" spans="1:35" s="505" customFormat="1" ht="20.100000000000001" customHeight="1">
      <c r="A147" s="503"/>
      <c r="B147" s="504"/>
      <c r="C147" s="504"/>
      <c r="D147" s="504"/>
      <c r="E147" s="504"/>
      <c r="F147" s="504"/>
      <c r="G147" s="504"/>
      <c r="H147" s="504"/>
      <c r="I147" s="504"/>
      <c r="J147" s="498"/>
      <c r="K147" s="498"/>
      <c r="L147" s="498"/>
      <c r="M147" s="498"/>
      <c r="N147" s="498"/>
      <c r="O147" s="498"/>
      <c r="P147" s="498"/>
      <c r="Q147" s="498"/>
      <c r="R147" s="498"/>
      <c r="S147" s="498"/>
      <c r="T147" s="498"/>
      <c r="U147" s="498"/>
      <c r="V147" s="498"/>
      <c r="W147" s="498"/>
      <c r="X147" s="498"/>
      <c r="Y147" s="498"/>
      <c r="Z147" s="498"/>
      <c r="AA147" s="498"/>
      <c r="AB147" s="498"/>
      <c r="AC147" s="498"/>
      <c r="AD147" s="498"/>
      <c r="AE147" s="498"/>
      <c r="AF147" s="498"/>
      <c r="AG147" s="498"/>
      <c r="AH147" s="498"/>
      <c r="AI147" s="498"/>
    </row>
    <row r="148" spans="1:35" s="505" customFormat="1" ht="20.100000000000001" customHeight="1">
      <c r="A148" s="503"/>
      <c r="B148" s="504"/>
      <c r="C148" s="504"/>
      <c r="D148" s="504"/>
      <c r="E148" s="504"/>
      <c r="F148" s="504"/>
      <c r="G148" s="504"/>
      <c r="H148" s="504"/>
      <c r="I148" s="504"/>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row>
    <row r="149" spans="1:35" s="505" customFormat="1" ht="20.100000000000001" customHeight="1">
      <c r="A149" s="503"/>
      <c r="B149" s="504"/>
      <c r="C149" s="504"/>
      <c r="D149" s="504"/>
      <c r="E149" s="504"/>
      <c r="F149" s="504"/>
      <c r="G149" s="504"/>
      <c r="H149" s="504"/>
      <c r="I149" s="504"/>
      <c r="J149" s="498"/>
      <c r="K149" s="498"/>
      <c r="L149" s="498"/>
      <c r="M149" s="498"/>
      <c r="N149" s="498"/>
      <c r="O149" s="498"/>
      <c r="P149" s="498"/>
      <c r="Q149" s="498"/>
      <c r="R149" s="498"/>
      <c r="S149" s="498"/>
      <c r="T149" s="498"/>
      <c r="U149" s="498"/>
      <c r="V149" s="498"/>
      <c r="W149" s="498"/>
      <c r="X149" s="498"/>
      <c r="Y149" s="498"/>
      <c r="Z149" s="498"/>
      <c r="AA149" s="498"/>
      <c r="AB149" s="498"/>
      <c r="AC149" s="498"/>
      <c r="AD149" s="498"/>
      <c r="AE149" s="498"/>
      <c r="AF149" s="498"/>
      <c r="AG149" s="498"/>
      <c r="AH149" s="498"/>
      <c r="AI149" s="498"/>
    </row>
    <row r="150" spans="1:35" s="505" customFormat="1" ht="20.100000000000001" customHeight="1">
      <c r="A150" s="503"/>
      <c r="B150" s="504"/>
      <c r="C150" s="504"/>
      <c r="D150" s="504"/>
      <c r="E150" s="504"/>
      <c r="F150" s="504"/>
      <c r="G150" s="504"/>
      <c r="H150" s="504"/>
      <c r="I150" s="504"/>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row>
    <row r="151" spans="1:35" s="505" customFormat="1" ht="20.100000000000001" customHeight="1">
      <c r="A151" s="503"/>
      <c r="B151" s="504"/>
      <c r="C151" s="504"/>
      <c r="D151" s="504"/>
      <c r="E151" s="504"/>
      <c r="F151" s="504"/>
      <c r="G151" s="504"/>
      <c r="H151" s="504"/>
      <c r="I151" s="504"/>
      <c r="J151" s="498"/>
      <c r="K151" s="498"/>
      <c r="L151" s="498"/>
      <c r="M151" s="498"/>
      <c r="N151" s="498"/>
      <c r="O151" s="498"/>
      <c r="P151" s="498"/>
      <c r="Q151" s="498"/>
      <c r="R151" s="498"/>
      <c r="S151" s="498"/>
      <c r="T151" s="498"/>
      <c r="U151" s="498"/>
      <c r="V151" s="498"/>
      <c r="W151" s="498"/>
      <c r="X151" s="498"/>
      <c r="Y151" s="498"/>
      <c r="Z151" s="498"/>
      <c r="AA151" s="498"/>
      <c r="AB151" s="498"/>
      <c r="AC151" s="498"/>
      <c r="AD151" s="498"/>
      <c r="AE151" s="498"/>
      <c r="AF151" s="498"/>
      <c r="AG151" s="498"/>
      <c r="AH151" s="498"/>
      <c r="AI151" s="498"/>
    </row>
    <row r="152" spans="1:35" s="505" customFormat="1" ht="20.100000000000001" customHeight="1">
      <c r="A152" s="503"/>
      <c r="B152" s="504"/>
      <c r="C152" s="504"/>
      <c r="D152" s="504"/>
      <c r="E152" s="504"/>
      <c r="F152" s="504"/>
      <c r="G152" s="504"/>
      <c r="H152" s="504"/>
      <c r="I152" s="504"/>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row>
    <row r="153" spans="1:35" s="505" customFormat="1" ht="20.100000000000001" customHeight="1">
      <c r="A153" s="503"/>
      <c r="B153" s="504"/>
      <c r="C153" s="504"/>
      <c r="D153" s="504"/>
      <c r="E153" s="504"/>
      <c r="F153" s="504"/>
      <c r="G153" s="504"/>
      <c r="H153" s="504"/>
      <c r="I153" s="504"/>
      <c r="J153" s="498"/>
      <c r="K153" s="498"/>
      <c r="L153" s="498"/>
      <c r="M153" s="498"/>
      <c r="N153" s="498"/>
      <c r="O153" s="498"/>
      <c r="P153" s="498"/>
      <c r="Q153" s="498"/>
      <c r="R153" s="498"/>
      <c r="S153" s="498"/>
      <c r="T153" s="498"/>
      <c r="U153" s="498"/>
      <c r="V153" s="498"/>
      <c r="W153" s="498"/>
      <c r="X153" s="498"/>
      <c r="Y153" s="498"/>
      <c r="Z153" s="498"/>
      <c r="AA153" s="498"/>
      <c r="AB153" s="498"/>
      <c r="AC153" s="498"/>
      <c r="AD153" s="498"/>
      <c r="AE153" s="498"/>
      <c r="AF153" s="498"/>
      <c r="AG153" s="498"/>
      <c r="AH153" s="498"/>
      <c r="AI153" s="498"/>
    </row>
    <row r="154" spans="1:35" s="505" customFormat="1" ht="20.100000000000001" customHeight="1">
      <c r="A154" s="503"/>
      <c r="B154" s="504"/>
      <c r="C154" s="504"/>
      <c r="D154" s="504"/>
      <c r="E154" s="504"/>
      <c r="F154" s="504"/>
      <c r="G154" s="504"/>
      <c r="H154" s="504"/>
      <c r="I154" s="504"/>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row>
    <row r="155" spans="1:35" s="505" customFormat="1" ht="20.100000000000001" customHeight="1">
      <c r="A155" s="503"/>
      <c r="B155" s="504"/>
      <c r="C155" s="504"/>
      <c r="D155" s="504"/>
      <c r="E155" s="504"/>
      <c r="F155" s="504"/>
      <c r="G155" s="504"/>
      <c r="H155" s="504"/>
      <c r="I155" s="504"/>
      <c r="J155" s="498"/>
      <c r="K155" s="498"/>
      <c r="L155" s="498"/>
      <c r="M155" s="498"/>
      <c r="N155" s="498"/>
      <c r="O155" s="498"/>
      <c r="P155" s="498"/>
      <c r="Q155" s="498"/>
      <c r="R155" s="498"/>
      <c r="S155" s="498"/>
      <c r="T155" s="498"/>
      <c r="U155" s="498"/>
      <c r="V155" s="498"/>
      <c r="W155" s="498"/>
      <c r="X155" s="498"/>
      <c r="Y155" s="498"/>
      <c r="Z155" s="498"/>
      <c r="AA155" s="498"/>
      <c r="AB155" s="498"/>
      <c r="AC155" s="498"/>
      <c r="AD155" s="498"/>
      <c r="AE155" s="498"/>
      <c r="AF155" s="498"/>
      <c r="AG155" s="498"/>
      <c r="AH155" s="498"/>
      <c r="AI155" s="498"/>
    </row>
    <row r="156" spans="1:35" s="505" customFormat="1" ht="20.100000000000001" customHeight="1">
      <c r="A156" s="503"/>
      <c r="B156" s="504"/>
      <c r="C156" s="504"/>
      <c r="D156" s="504"/>
      <c r="E156" s="504"/>
      <c r="F156" s="504"/>
      <c r="G156" s="504"/>
      <c r="H156" s="504"/>
      <c r="I156" s="504"/>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8"/>
      <c r="AG156" s="498"/>
      <c r="AH156" s="498"/>
      <c r="AI156" s="498"/>
    </row>
    <row r="157" spans="1:35" s="505" customFormat="1" ht="20.100000000000001" customHeight="1">
      <c r="A157" s="503"/>
      <c r="B157" s="504"/>
      <c r="C157" s="504"/>
      <c r="D157" s="504"/>
      <c r="E157" s="504"/>
      <c r="F157" s="504"/>
      <c r="G157" s="504"/>
      <c r="H157" s="504"/>
      <c r="I157" s="504"/>
      <c r="J157" s="498"/>
      <c r="K157" s="498"/>
      <c r="L157" s="498"/>
      <c r="M157" s="498"/>
      <c r="N157" s="498"/>
      <c r="O157" s="498"/>
      <c r="P157" s="498"/>
      <c r="Q157" s="498"/>
      <c r="R157" s="498"/>
      <c r="S157" s="498"/>
      <c r="T157" s="498"/>
      <c r="U157" s="498"/>
      <c r="V157" s="498"/>
      <c r="W157" s="498"/>
      <c r="X157" s="498"/>
      <c r="Y157" s="498"/>
      <c r="Z157" s="498"/>
      <c r="AA157" s="498"/>
      <c r="AB157" s="498"/>
      <c r="AC157" s="498"/>
      <c r="AD157" s="498"/>
      <c r="AE157" s="498"/>
      <c r="AF157" s="498"/>
      <c r="AG157" s="498"/>
      <c r="AH157" s="498"/>
      <c r="AI157" s="498"/>
    </row>
    <row r="158" spans="1:35" s="505" customFormat="1" ht="20.100000000000001" customHeight="1">
      <c r="A158" s="503"/>
      <c r="B158" s="504"/>
      <c r="C158" s="504"/>
      <c r="D158" s="504"/>
      <c r="E158" s="504"/>
      <c r="F158" s="504"/>
      <c r="G158" s="504"/>
      <c r="H158" s="504"/>
      <c r="I158" s="504"/>
      <c r="J158" s="498"/>
      <c r="K158" s="498"/>
      <c r="L158" s="498"/>
      <c r="M158" s="498"/>
      <c r="N158" s="498"/>
      <c r="O158" s="498"/>
      <c r="P158" s="498"/>
      <c r="Q158" s="498"/>
      <c r="R158" s="498"/>
      <c r="S158" s="498"/>
      <c r="T158" s="498"/>
      <c r="U158" s="498"/>
      <c r="V158" s="498"/>
      <c r="W158" s="498"/>
      <c r="X158" s="498"/>
      <c r="Y158" s="498"/>
      <c r="Z158" s="498"/>
      <c r="AA158" s="498"/>
      <c r="AB158" s="498"/>
      <c r="AC158" s="498"/>
      <c r="AD158" s="498"/>
      <c r="AE158" s="498"/>
      <c r="AF158" s="498"/>
      <c r="AG158" s="498"/>
      <c r="AH158" s="498"/>
      <c r="AI158" s="498"/>
    </row>
    <row r="159" spans="1:35" s="505" customFormat="1" ht="20.100000000000001" customHeight="1">
      <c r="A159" s="503"/>
      <c r="B159" s="504"/>
      <c r="C159" s="504"/>
      <c r="D159" s="504"/>
      <c r="E159" s="504"/>
      <c r="F159" s="504"/>
      <c r="G159" s="504"/>
      <c r="H159" s="504"/>
      <c r="I159" s="504"/>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8"/>
    </row>
    <row r="160" spans="1:35" s="505" customFormat="1" ht="20.100000000000001" customHeight="1">
      <c r="A160" s="503"/>
      <c r="B160" s="504"/>
      <c r="C160" s="504"/>
      <c r="D160" s="504"/>
      <c r="E160" s="504"/>
      <c r="F160" s="504"/>
      <c r="G160" s="504"/>
      <c r="H160" s="504"/>
      <c r="I160" s="504"/>
      <c r="J160" s="498"/>
      <c r="K160" s="498"/>
      <c r="L160" s="498"/>
      <c r="M160" s="498"/>
      <c r="N160" s="498"/>
      <c r="O160" s="498"/>
      <c r="P160" s="498"/>
      <c r="Q160" s="498"/>
      <c r="R160" s="498"/>
      <c r="S160" s="498"/>
      <c r="T160" s="498"/>
      <c r="U160" s="498"/>
      <c r="V160" s="498"/>
      <c r="W160" s="498"/>
      <c r="X160" s="498"/>
      <c r="Y160" s="498"/>
      <c r="Z160" s="498"/>
      <c r="AA160" s="498"/>
      <c r="AB160" s="498"/>
      <c r="AC160" s="498"/>
      <c r="AD160" s="498"/>
      <c r="AE160" s="498"/>
      <c r="AF160" s="498"/>
      <c r="AG160" s="498"/>
      <c r="AH160" s="498"/>
      <c r="AI160" s="498"/>
    </row>
    <row r="161" spans="1:35" s="505" customFormat="1" ht="20.100000000000001" customHeight="1">
      <c r="A161" s="503"/>
      <c r="B161" s="504"/>
      <c r="C161" s="504"/>
      <c r="D161" s="504"/>
      <c r="E161" s="504"/>
      <c r="F161" s="504"/>
      <c r="G161" s="504"/>
      <c r="H161" s="504"/>
      <c r="I161" s="504"/>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8"/>
    </row>
    <row r="162" spans="1:35" s="505" customFormat="1" ht="20.100000000000001" customHeight="1">
      <c r="A162" s="503"/>
      <c r="B162" s="504"/>
      <c r="C162" s="504"/>
      <c r="D162" s="504"/>
      <c r="E162" s="504"/>
      <c r="F162" s="504"/>
      <c r="G162" s="504"/>
      <c r="H162" s="504"/>
      <c r="I162" s="504"/>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row>
    <row r="163" spans="1:35" s="505" customFormat="1" ht="20.100000000000001" customHeight="1">
      <c r="A163" s="503"/>
      <c r="B163" s="504"/>
      <c r="C163" s="504"/>
      <c r="D163" s="504"/>
      <c r="E163" s="504"/>
      <c r="F163" s="504"/>
      <c r="G163" s="504"/>
      <c r="H163" s="504"/>
      <c r="I163" s="504"/>
      <c r="J163" s="498"/>
      <c r="K163" s="498"/>
      <c r="L163" s="498"/>
      <c r="M163" s="498"/>
      <c r="N163" s="498"/>
      <c r="O163" s="498"/>
      <c r="P163" s="498"/>
      <c r="Q163" s="498"/>
      <c r="R163" s="498"/>
      <c r="S163" s="498"/>
      <c r="T163" s="498"/>
      <c r="U163" s="498"/>
      <c r="V163" s="498"/>
      <c r="W163" s="498"/>
      <c r="X163" s="498"/>
      <c r="Y163" s="498"/>
      <c r="Z163" s="498"/>
      <c r="AA163" s="498"/>
      <c r="AB163" s="498"/>
      <c r="AC163" s="498"/>
      <c r="AD163" s="498"/>
      <c r="AE163" s="498"/>
      <c r="AF163" s="498"/>
      <c r="AG163" s="498"/>
      <c r="AH163" s="498"/>
      <c r="AI163" s="498"/>
    </row>
    <row r="164" spans="1:35" s="505" customFormat="1" ht="20.100000000000001" customHeight="1">
      <c r="A164" s="503"/>
      <c r="B164" s="504"/>
      <c r="C164" s="504"/>
      <c r="D164" s="504"/>
      <c r="E164" s="504"/>
      <c r="F164" s="504"/>
      <c r="G164" s="504"/>
      <c r="H164" s="504"/>
      <c r="I164" s="504"/>
      <c r="J164" s="498"/>
      <c r="K164" s="498"/>
      <c r="L164" s="498"/>
      <c r="M164" s="498"/>
      <c r="N164" s="498"/>
      <c r="O164" s="498"/>
      <c r="P164" s="498"/>
      <c r="Q164" s="498"/>
      <c r="R164" s="498"/>
      <c r="S164" s="498"/>
      <c r="T164" s="498"/>
      <c r="U164" s="498"/>
      <c r="V164" s="498"/>
      <c r="W164" s="498"/>
      <c r="X164" s="498"/>
      <c r="Y164" s="498"/>
      <c r="Z164" s="498"/>
      <c r="AA164" s="498"/>
      <c r="AB164" s="498"/>
      <c r="AC164" s="498"/>
      <c r="AD164" s="498"/>
      <c r="AE164" s="498"/>
      <c r="AF164" s="498"/>
      <c r="AG164" s="498"/>
      <c r="AH164" s="498"/>
      <c r="AI164" s="498"/>
    </row>
    <row r="165" spans="1:35" s="505" customFormat="1" ht="20.100000000000001" customHeight="1">
      <c r="A165" s="503"/>
      <c r="B165" s="504"/>
      <c r="C165" s="504"/>
      <c r="D165" s="504"/>
      <c r="E165" s="504"/>
      <c r="F165" s="504"/>
      <c r="G165" s="504"/>
      <c r="H165" s="504"/>
      <c r="I165" s="504"/>
      <c r="J165" s="498"/>
      <c r="K165" s="498"/>
      <c r="L165" s="498"/>
      <c r="M165" s="498"/>
      <c r="N165" s="498"/>
      <c r="O165" s="498"/>
      <c r="P165" s="498"/>
      <c r="Q165" s="498"/>
      <c r="R165" s="498"/>
      <c r="S165" s="498"/>
      <c r="T165" s="498"/>
      <c r="U165" s="498"/>
      <c r="V165" s="498"/>
      <c r="W165" s="498"/>
      <c r="X165" s="498"/>
      <c r="Y165" s="498"/>
      <c r="Z165" s="498"/>
      <c r="AA165" s="498"/>
      <c r="AB165" s="498"/>
      <c r="AC165" s="498"/>
      <c r="AD165" s="498"/>
      <c r="AE165" s="498"/>
      <c r="AF165" s="498"/>
      <c r="AG165" s="498"/>
      <c r="AH165" s="498"/>
      <c r="AI165" s="498"/>
    </row>
    <row r="166" spans="1:35" s="505" customFormat="1" ht="20.100000000000001" customHeight="1">
      <c r="A166" s="503"/>
      <c r="B166" s="504"/>
      <c r="C166" s="504"/>
      <c r="D166" s="504"/>
      <c r="E166" s="504"/>
      <c r="F166" s="504"/>
      <c r="G166" s="504"/>
      <c r="H166" s="504"/>
      <c r="I166" s="504"/>
      <c r="J166" s="498"/>
      <c r="K166" s="498"/>
      <c r="L166" s="498"/>
      <c r="M166" s="498"/>
      <c r="N166" s="498"/>
      <c r="O166" s="498"/>
      <c r="P166" s="498"/>
      <c r="Q166" s="498"/>
      <c r="R166" s="498"/>
      <c r="S166" s="498"/>
      <c r="T166" s="498"/>
      <c r="U166" s="498"/>
      <c r="V166" s="498"/>
      <c r="W166" s="498"/>
      <c r="X166" s="498"/>
      <c r="Y166" s="498"/>
      <c r="Z166" s="498"/>
      <c r="AA166" s="498"/>
      <c r="AB166" s="498"/>
      <c r="AC166" s="498"/>
      <c r="AD166" s="498"/>
      <c r="AE166" s="498"/>
      <c r="AF166" s="498"/>
      <c r="AG166" s="498"/>
      <c r="AH166" s="498"/>
      <c r="AI166" s="498"/>
    </row>
    <row r="167" spans="1:35" s="505" customFormat="1" ht="20.100000000000001" customHeight="1">
      <c r="A167" s="503"/>
      <c r="B167" s="504"/>
      <c r="C167" s="504"/>
      <c r="D167" s="504"/>
      <c r="E167" s="504"/>
      <c r="F167" s="504"/>
      <c r="G167" s="504"/>
      <c r="H167" s="504"/>
      <c r="I167" s="504"/>
      <c r="J167" s="498"/>
      <c r="K167" s="498"/>
      <c r="L167" s="498"/>
      <c r="M167" s="498"/>
      <c r="N167" s="498"/>
      <c r="O167" s="498"/>
      <c r="P167" s="498"/>
      <c r="Q167" s="498"/>
      <c r="R167" s="498"/>
      <c r="S167" s="498"/>
      <c r="T167" s="498"/>
      <c r="U167" s="498"/>
      <c r="V167" s="498"/>
      <c r="W167" s="498"/>
      <c r="X167" s="498"/>
      <c r="Y167" s="498"/>
      <c r="Z167" s="498"/>
      <c r="AA167" s="498"/>
      <c r="AB167" s="498"/>
      <c r="AC167" s="498"/>
      <c r="AD167" s="498"/>
      <c r="AE167" s="498"/>
      <c r="AF167" s="498"/>
      <c r="AG167" s="498"/>
      <c r="AH167" s="498"/>
      <c r="AI167" s="498"/>
    </row>
    <row r="168" spans="1:35" s="505" customFormat="1" ht="20.100000000000001" customHeight="1">
      <c r="A168" s="503"/>
      <c r="B168" s="504"/>
      <c r="C168" s="504"/>
      <c r="D168" s="504"/>
      <c r="E168" s="504"/>
      <c r="F168" s="504"/>
      <c r="G168" s="504"/>
      <c r="H168" s="504"/>
      <c r="I168" s="504"/>
      <c r="J168" s="498"/>
      <c r="K168" s="498"/>
      <c r="L168" s="498"/>
      <c r="M168" s="498"/>
      <c r="N168" s="498"/>
      <c r="O168" s="498"/>
      <c r="P168" s="498"/>
      <c r="Q168" s="498"/>
      <c r="R168" s="498"/>
      <c r="S168" s="498"/>
      <c r="T168" s="498"/>
      <c r="U168" s="498"/>
      <c r="V168" s="498"/>
      <c r="W168" s="498"/>
      <c r="X168" s="498"/>
      <c r="Y168" s="498"/>
      <c r="Z168" s="498"/>
      <c r="AA168" s="498"/>
      <c r="AB168" s="498"/>
      <c r="AC168" s="498"/>
      <c r="AD168" s="498"/>
      <c r="AE168" s="498"/>
      <c r="AF168" s="498"/>
      <c r="AG168" s="498"/>
      <c r="AH168" s="498"/>
      <c r="AI168" s="498"/>
    </row>
    <row r="169" spans="1:35" s="505" customFormat="1" ht="20.100000000000001" customHeight="1">
      <c r="A169" s="503"/>
      <c r="B169" s="504"/>
      <c r="C169" s="504"/>
      <c r="D169" s="504"/>
      <c r="E169" s="504"/>
      <c r="F169" s="504"/>
      <c r="G169" s="504"/>
      <c r="H169" s="504"/>
      <c r="I169" s="504"/>
      <c r="J169" s="498"/>
      <c r="K169" s="498"/>
      <c r="L169" s="498"/>
      <c r="M169" s="498"/>
      <c r="N169" s="498"/>
      <c r="O169" s="498"/>
      <c r="P169" s="498"/>
      <c r="Q169" s="498"/>
      <c r="R169" s="498"/>
      <c r="S169" s="498"/>
      <c r="T169" s="498"/>
      <c r="U169" s="498"/>
      <c r="V169" s="498"/>
      <c r="W169" s="498"/>
      <c r="X169" s="498"/>
      <c r="Y169" s="498"/>
      <c r="Z169" s="498"/>
      <c r="AA169" s="498"/>
      <c r="AB169" s="498"/>
      <c r="AC169" s="498"/>
      <c r="AD169" s="498"/>
      <c r="AE169" s="498"/>
      <c r="AF169" s="498"/>
      <c r="AG169" s="498"/>
      <c r="AH169" s="498"/>
      <c r="AI169" s="498"/>
    </row>
    <row r="170" spans="1:35" s="505" customFormat="1" ht="20.100000000000001" customHeight="1">
      <c r="A170" s="503"/>
      <c r="B170" s="504"/>
      <c r="C170" s="504"/>
      <c r="D170" s="504"/>
      <c r="E170" s="504"/>
      <c r="F170" s="504"/>
      <c r="G170" s="504"/>
      <c r="H170" s="504"/>
      <c r="I170" s="504"/>
      <c r="J170" s="498"/>
      <c r="K170" s="498"/>
      <c r="L170" s="498"/>
      <c r="M170" s="498"/>
      <c r="N170" s="498"/>
      <c r="O170" s="498"/>
      <c r="P170" s="498"/>
      <c r="Q170" s="498"/>
      <c r="R170" s="498"/>
      <c r="S170" s="498"/>
      <c r="T170" s="498"/>
      <c r="U170" s="498"/>
      <c r="V170" s="498"/>
      <c r="W170" s="498"/>
      <c r="X170" s="498"/>
      <c r="Y170" s="498"/>
      <c r="Z170" s="498"/>
      <c r="AA170" s="498"/>
      <c r="AB170" s="498"/>
      <c r="AC170" s="498"/>
      <c r="AD170" s="498"/>
      <c r="AE170" s="498"/>
      <c r="AF170" s="498"/>
      <c r="AG170" s="498"/>
      <c r="AH170" s="498"/>
      <c r="AI170" s="498"/>
    </row>
    <row r="171" spans="1:35" s="505" customFormat="1" ht="20.100000000000001" customHeight="1">
      <c r="A171" s="503"/>
      <c r="B171" s="504"/>
      <c r="C171" s="504"/>
      <c r="D171" s="504"/>
      <c r="E171" s="504"/>
      <c r="F171" s="504"/>
      <c r="G171" s="504"/>
      <c r="H171" s="504"/>
      <c r="I171" s="504"/>
      <c r="J171" s="498"/>
      <c r="K171" s="498"/>
      <c r="L171" s="498"/>
      <c r="M171" s="498"/>
      <c r="N171" s="498"/>
      <c r="O171" s="498"/>
      <c r="P171" s="498"/>
      <c r="Q171" s="498"/>
      <c r="R171" s="498"/>
      <c r="S171" s="498"/>
      <c r="T171" s="498"/>
      <c r="U171" s="498"/>
      <c r="V171" s="498"/>
      <c r="W171" s="498"/>
      <c r="X171" s="498"/>
      <c r="Y171" s="498"/>
      <c r="Z171" s="498"/>
      <c r="AA171" s="498"/>
      <c r="AB171" s="498"/>
      <c r="AC171" s="498"/>
      <c r="AD171" s="498"/>
      <c r="AE171" s="498"/>
      <c r="AF171" s="498"/>
      <c r="AG171" s="498"/>
      <c r="AH171" s="498"/>
      <c r="AI171" s="498"/>
    </row>
    <row r="172" spans="1:35" s="505" customFormat="1" ht="20.100000000000001" customHeight="1">
      <c r="A172" s="503"/>
      <c r="B172" s="504"/>
      <c r="C172" s="504"/>
      <c r="D172" s="504"/>
      <c r="E172" s="504"/>
      <c r="F172" s="504"/>
      <c r="G172" s="504"/>
      <c r="H172" s="504"/>
      <c r="I172" s="504"/>
      <c r="J172" s="498"/>
      <c r="K172" s="498"/>
      <c r="L172" s="498"/>
      <c r="M172" s="498"/>
      <c r="N172" s="498"/>
      <c r="O172" s="498"/>
      <c r="P172" s="498"/>
      <c r="Q172" s="498"/>
      <c r="R172" s="498"/>
      <c r="S172" s="498"/>
      <c r="T172" s="498"/>
      <c r="U172" s="498"/>
      <c r="V172" s="498"/>
      <c r="W172" s="498"/>
      <c r="X172" s="498"/>
      <c r="Y172" s="498"/>
      <c r="Z172" s="498"/>
      <c r="AA172" s="498"/>
      <c r="AB172" s="498"/>
      <c r="AC172" s="498"/>
      <c r="AD172" s="498"/>
      <c r="AE172" s="498"/>
      <c r="AF172" s="498"/>
      <c r="AG172" s="498"/>
      <c r="AH172" s="498"/>
      <c r="AI172" s="498"/>
    </row>
    <row r="173" spans="1:35" s="505" customFormat="1" ht="20.100000000000001" customHeight="1">
      <c r="A173" s="503"/>
      <c r="B173" s="504"/>
      <c r="C173" s="504"/>
      <c r="D173" s="504"/>
      <c r="E173" s="504"/>
      <c r="F173" s="504"/>
      <c r="G173" s="504"/>
      <c r="H173" s="504"/>
      <c r="I173" s="504"/>
      <c r="J173" s="498"/>
      <c r="K173" s="498"/>
      <c r="L173" s="498"/>
      <c r="M173" s="498"/>
      <c r="N173" s="498"/>
      <c r="O173" s="498"/>
      <c r="P173" s="498"/>
      <c r="Q173" s="498"/>
      <c r="R173" s="498"/>
      <c r="S173" s="498"/>
      <c r="T173" s="498"/>
      <c r="U173" s="498"/>
      <c r="V173" s="498"/>
      <c r="W173" s="498"/>
      <c r="X173" s="498"/>
      <c r="Y173" s="498"/>
      <c r="Z173" s="498"/>
      <c r="AA173" s="498"/>
      <c r="AB173" s="498"/>
      <c r="AC173" s="498"/>
      <c r="AD173" s="498"/>
      <c r="AE173" s="498"/>
      <c r="AF173" s="498"/>
      <c r="AG173" s="498"/>
      <c r="AH173" s="498"/>
      <c r="AI173" s="498"/>
    </row>
    <row r="174" spans="1:35" s="505" customFormat="1" ht="20.100000000000001" customHeight="1">
      <c r="A174" s="503"/>
      <c r="B174" s="504"/>
      <c r="C174" s="504"/>
      <c r="D174" s="504"/>
      <c r="E174" s="504"/>
      <c r="F174" s="504"/>
      <c r="G174" s="504"/>
      <c r="H174" s="504"/>
      <c r="I174" s="504"/>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row>
    <row r="175" spans="1:35" s="505" customFormat="1" ht="20.100000000000001" customHeight="1">
      <c r="A175" s="503"/>
      <c r="B175" s="504"/>
      <c r="C175" s="504"/>
      <c r="D175" s="504"/>
      <c r="E175" s="504"/>
      <c r="F175" s="504"/>
      <c r="G175" s="504"/>
      <c r="H175" s="504"/>
      <c r="I175" s="504"/>
      <c r="J175" s="498"/>
      <c r="K175" s="498"/>
      <c r="L175" s="498"/>
      <c r="M175" s="498"/>
      <c r="N175" s="498"/>
      <c r="O175" s="498"/>
      <c r="P175" s="498"/>
      <c r="Q175" s="498"/>
      <c r="R175" s="498"/>
      <c r="S175" s="498"/>
      <c r="T175" s="498"/>
      <c r="U175" s="498"/>
      <c r="V175" s="498"/>
      <c r="W175" s="498"/>
      <c r="X175" s="498"/>
      <c r="Y175" s="498"/>
      <c r="Z175" s="498"/>
      <c r="AA175" s="498"/>
      <c r="AB175" s="498"/>
      <c r="AC175" s="498"/>
      <c r="AD175" s="498"/>
      <c r="AE175" s="498"/>
      <c r="AF175" s="498"/>
      <c r="AG175" s="498"/>
      <c r="AH175" s="498"/>
      <c r="AI175" s="498"/>
    </row>
    <row r="176" spans="1:35" s="505" customFormat="1" ht="20.100000000000001" customHeight="1">
      <c r="A176" s="503"/>
      <c r="B176" s="504"/>
      <c r="C176" s="504"/>
      <c r="D176" s="504"/>
      <c r="E176" s="504"/>
      <c r="F176" s="504"/>
      <c r="G176" s="504"/>
      <c r="H176" s="504"/>
      <c r="I176" s="504"/>
      <c r="J176" s="498"/>
      <c r="K176" s="498"/>
      <c r="L176" s="498"/>
      <c r="M176" s="498"/>
      <c r="N176" s="498"/>
      <c r="O176" s="498"/>
      <c r="P176" s="498"/>
      <c r="Q176" s="498"/>
      <c r="R176" s="498"/>
      <c r="S176" s="498"/>
      <c r="T176" s="498"/>
      <c r="U176" s="498"/>
      <c r="V176" s="498"/>
      <c r="W176" s="498"/>
      <c r="X176" s="498"/>
      <c r="Y176" s="498"/>
      <c r="Z176" s="498"/>
      <c r="AA176" s="498"/>
      <c r="AB176" s="498"/>
      <c r="AC176" s="498"/>
      <c r="AD176" s="498"/>
      <c r="AE176" s="498"/>
      <c r="AF176" s="498"/>
      <c r="AG176" s="498"/>
      <c r="AH176" s="498"/>
      <c r="AI176" s="498"/>
    </row>
    <row r="177" spans="1:35" s="505" customFormat="1" ht="20.100000000000001" customHeight="1">
      <c r="A177" s="503"/>
      <c r="B177" s="504"/>
      <c r="C177" s="504"/>
      <c r="D177" s="504"/>
      <c r="E177" s="504"/>
      <c r="F177" s="504"/>
      <c r="G177" s="504"/>
      <c r="H177" s="504"/>
      <c r="I177" s="504"/>
      <c r="J177" s="498"/>
      <c r="K177" s="498"/>
      <c r="L177" s="498"/>
      <c r="M177" s="498"/>
      <c r="N177" s="498"/>
      <c r="O177" s="498"/>
      <c r="P177" s="498"/>
      <c r="Q177" s="498"/>
      <c r="R177" s="498"/>
      <c r="S177" s="498"/>
      <c r="T177" s="498"/>
      <c r="U177" s="498"/>
      <c r="V177" s="498"/>
      <c r="W177" s="498"/>
      <c r="X177" s="498"/>
      <c r="Y177" s="498"/>
      <c r="Z177" s="498"/>
      <c r="AA177" s="498"/>
      <c r="AB177" s="498"/>
      <c r="AC177" s="498"/>
      <c r="AD177" s="498"/>
      <c r="AE177" s="498"/>
      <c r="AF177" s="498"/>
      <c r="AG177" s="498"/>
      <c r="AH177" s="498"/>
      <c r="AI177" s="498"/>
    </row>
    <row r="178" spans="1:35" s="505" customFormat="1" ht="20.100000000000001" customHeight="1">
      <c r="A178" s="503"/>
      <c r="B178" s="504"/>
      <c r="C178" s="504"/>
      <c r="D178" s="504"/>
      <c r="E178" s="504"/>
      <c r="F178" s="504"/>
      <c r="G178" s="504"/>
      <c r="H178" s="504"/>
      <c r="I178" s="504"/>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row>
    <row r="179" spans="1:35" s="505" customFormat="1" ht="20.100000000000001" customHeight="1">
      <c r="A179" s="503"/>
      <c r="B179" s="504"/>
      <c r="C179" s="504"/>
      <c r="D179" s="504"/>
      <c r="E179" s="504"/>
      <c r="F179" s="504"/>
      <c r="G179" s="504"/>
      <c r="H179" s="504"/>
      <c r="I179" s="504"/>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c r="AF179" s="498"/>
      <c r="AG179" s="498"/>
      <c r="AH179" s="498"/>
      <c r="AI179" s="498"/>
    </row>
    <row r="180" spans="1:35" s="505" customFormat="1" ht="20.100000000000001" customHeight="1">
      <c r="A180" s="503"/>
      <c r="B180" s="504"/>
      <c r="C180" s="504"/>
      <c r="D180" s="504"/>
      <c r="E180" s="504"/>
      <c r="F180" s="504"/>
      <c r="G180" s="504"/>
      <c r="H180" s="504"/>
      <c r="I180" s="504"/>
      <c r="J180" s="498"/>
      <c r="K180" s="498"/>
      <c r="L180" s="498"/>
      <c r="M180" s="498"/>
      <c r="N180" s="498"/>
      <c r="O180" s="498"/>
      <c r="P180" s="498"/>
      <c r="Q180" s="498"/>
      <c r="R180" s="498"/>
      <c r="S180" s="498"/>
      <c r="T180" s="498"/>
      <c r="U180" s="498"/>
      <c r="V180" s="498"/>
      <c r="W180" s="498"/>
      <c r="X180" s="498"/>
      <c r="Y180" s="498"/>
      <c r="Z180" s="498"/>
      <c r="AA180" s="498"/>
      <c r="AB180" s="498"/>
      <c r="AC180" s="498"/>
      <c r="AD180" s="498"/>
      <c r="AE180" s="498"/>
      <c r="AF180" s="498"/>
      <c r="AG180" s="498"/>
      <c r="AH180" s="498"/>
      <c r="AI180" s="498"/>
    </row>
    <row r="181" spans="1:35" s="505" customFormat="1" ht="20.100000000000001" customHeight="1">
      <c r="A181" s="503"/>
      <c r="B181" s="504"/>
      <c r="C181" s="504"/>
      <c r="D181" s="504"/>
      <c r="E181" s="504"/>
      <c r="F181" s="504"/>
      <c r="G181" s="504"/>
      <c r="H181" s="504"/>
      <c r="I181" s="504"/>
      <c r="J181" s="498"/>
      <c r="K181" s="498"/>
      <c r="L181" s="498"/>
      <c r="M181" s="498"/>
      <c r="N181" s="498"/>
      <c r="O181" s="498"/>
      <c r="P181" s="498"/>
      <c r="Q181" s="498"/>
      <c r="R181" s="498"/>
      <c r="S181" s="498"/>
      <c r="T181" s="498"/>
      <c r="U181" s="498"/>
      <c r="V181" s="498"/>
      <c r="W181" s="498"/>
      <c r="X181" s="498"/>
      <c r="Y181" s="498"/>
      <c r="Z181" s="498"/>
      <c r="AA181" s="498"/>
      <c r="AB181" s="498"/>
      <c r="AC181" s="498"/>
      <c r="AD181" s="498"/>
      <c r="AE181" s="498"/>
      <c r="AF181" s="498"/>
      <c r="AG181" s="498"/>
      <c r="AH181" s="498"/>
      <c r="AI181" s="498"/>
    </row>
    <row r="182" spans="1:35" s="505" customFormat="1" ht="20.100000000000001" customHeight="1">
      <c r="A182" s="503"/>
      <c r="B182" s="504"/>
      <c r="C182" s="504"/>
      <c r="D182" s="504"/>
      <c r="E182" s="504"/>
      <c r="F182" s="504"/>
      <c r="G182" s="504"/>
      <c r="H182" s="504"/>
      <c r="I182" s="504"/>
      <c r="J182" s="498"/>
      <c r="K182" s="498"/>
      <c r="L182" s="498"/>
      <c r="M182" s="498"/>
      <c r="N182" s="498"/>
      <c r="O182" s="498"/>
      <c r="P182" s="498"/>
      <c r="Q182" s="498"/>
      <c r="R182" s="498"/>
      <c r="S182" s="498"/>
      <c r="T182" s="498"/>
      <c r="U182" s="498"/>
      <c r="V182" s="498"/>
      <c r="W182" s="498"/>
      <c r="X182" s="498"/>
      <c r="Y182" s="498"/>
      <c r="Z182" s="498"/>
      <c r="AA182" s="498"/>
      <c r="AB182" s="498"/>
      <c r="AC182" s="498"/>
      <c r="AD182" s="498"/>
      <c r="AE182" s="498"/>
      <c r="AF182" s="498"/>
      <c r="AG182" s="498"/>
      <c r="AH182" s="498"/>
      <c r="AI182" s="498"/>
    </row>
    <row r="183" spans="1:35" s="505" customFormat="1" ht="20.100000000000001" customHeight="1">
      <c r="A183" s="503"/>
      <c r="B183" s="504"/>
      <c r="C183" s="504"/>
      <c r="D183" s="504"/>
      <c r="E183" s="504"/>
      <c r="F183" s="504"/>
      <c r="G183" s="504"/>
      <c r="H183" s="504"/>
      <c r="I183" s="504"/>
      <c r="J183" s="498"/>
      <c r="K183" s="498"/>
      <c r="L183" s="498"/>
      <c r="M183" s="498"/>
      <c r="N183" s="498"/>
      <c r="O183" s="498"/>
      <c r="P183" s="498"/>
      <c r="Q183" s="498"/>
      <c r="R183" s="498"/>
      <c r="S183" s="498"/>
      <c r="T183" s="498"/>
      <c r="U183" s="498"/>
      <c r="V183" s="498"/>
      <c r="W183" s="498"/>
      <c r="X183" s="498"/>
      <c r="Y183" s="498"/>
      <c r="Z183" s="498"/>
      <c r="AA183" s="498"/>
      <c r="AB183" s="498"/>
      <c r="AC183" s="498"/>
      <c r="AD183" s="498"/>
      <c r="AE183" s="498"/>
      <c r="AF183" s="498"/>
      <c r="AG183" s="498"/>
      <c r="AH183" s="498"/>
      <c r="AI183" s="498"/>
    </row>
    <row r="184" spans="1:35" s="505" customFormat="1" ht="20.100000000000001" customHeight="1">
      <c r="A184" s="503"/>
      <c r="B184" s="504"/>
      <c r="C184" s="504"/>
      <c r="D184" s="504"/>
      <c r="E184" s="504"/>
      <c r="F184" s="504"/>
      <c r="G184" s="504"/>
      <c r="H184" s="504"/>
      <c r="I184" s="504"/>
      <c r="J184" s="498"/>
      <c r="K184" s="498"/>
      <c r="L184" s="498"/>
      <c r="M184" s="498"/>
      <c r="N184" s="498"/>
      <c r="O184" s="498"/>
      <c r="P184" s="498"/>
      <c r="Q184" s="498"/>
      <c r="R184" s="498"/>
      <c r="S184" s="498"/>
      <c r="T184" s="498"/>
      <c r="U184" s="498"/>
      <c r="V184" s="498"/>
      <c r="W184" s="498"/>
      <c r="X184" s="498"/>
      <c r="Y184" s="498"/>
      <c r="Z184" s="498"/>
      <c r="AA184" s="498"/>
      <c r="AB184" s="498"/>
      <c r="AC184" s="498"/>
      <c r="AD184" s="498"/>
      <c r="AE184" s="498"/>
      <c r="AF184" s="498"/>
      <c r="AG184" s="498"/>
      <c r="AH184" s="498"/>
      <c r="AI184" s="498"/>
    </row>
    <row r="185" spans="1:35" s="505" customFormat="1" ht="20.100000000000001" customHeight="1">
      <c r="A185" s="503"/>
      <c r="B185" s="504"/>
      <c r="C185" s="504"/>
      <c r="D185" s="504"/>
      <c r="E185" s="504"/>
      <c r="F185" s="504"/>
      <c r="G185" s="504"/>
      <c r="H185" s="504"/>
      <c r="I185" s="504"/>
      <c r="J185" s="498"/>
      <c r="K185" s="498"/>
      <c r="L185" s="498"/>
      <c r="M185" s="498"/>
      <c r="N185" s="498"/>
      <c r="O185" s="498"/>
      <c r="P185" s="498"/>
      <c r="Q185" s="498"/>
      <c r="R185" s="498"/>
      <c r="S185" s="498"/>
      <c r="T185" s="498"/>
      <c r="U185" s="498"/>
      <c r="V185" s="498"/>
      <c r="W185" s="498"/>
      <c r="X185" s="498"/>
      <c r="Y185" s="498"/>
      <c r="Z185" s="498"/>
      <c r="AA185" s="498"/>
      <c r="AB185" s="498"/>
      <c r="AC185" s="498"/>
      <c r="AD185" s="498"/>
      <c r="AE185" s="498"/>
      <c r="AF185" s="498"/>
      <c r="AG185" s="498"/>
      <c r="AH185" s="498"/>
      <c r="AI185" s="498"/>
    </row>
    <row r="186" spans="1:35" s="505" customFormat="1" ht="20.100000000000001" customHeight="1">
      <c r="A186" s="503"/>
      <c r="B186" s="504"/>
      <c r="C186" s="504"/>
      <c r="D186" s="504"/>
      <c r="E186" s="504"/>
      <c r="F186" s="504"/>
      <c r="G186" s="504"/>
      <c r="H186" s="504"/>
      <c r="I186" s="504"/>
      <c r="J186" s="498"/>
      <c r="K186" s="498"/>
      <c r="L186" s="498"/>
      <c r="M186" s="498"/>
      <c r="N186" s="498"/>
      <c r="O186" s="498"/>
      <c r="P186" s="498"/>
      <c r="Q186" s="498"/>
      <c r="R186" s="498"/>
      <c r="S186" s="498"/>
      <c r="T186" s="498"/>
      <c r="U186" s="498"/>
      <c r="V186" s="498"/>
      <c r="W186" s="498"/>
      <c r="X186" s="498"/>
      <c r="Y186" s="498"/>
      <c r="Z186" s="498"/>
      <c r="AA186" s="498"/>
      <c r="AB186" s="498"/>
      <c r="AC186" s="498"/>
      <c r="AD186" s="498"/>
      <c r="AE186" s="498"/>
      <c r="AF186" s="498"/>
      <c r="AG186" s="498"/>
      <c r="AH186" s="498"/>
      <c r="AI186" s="498"/>
    </row>
    <row r="187" spans="1:35" s="505" customFormat="1" ht="20.100000000000001" customHeight="1">
      <c r="A187" s="503"/>
      <c r="B187" s="504"/>
      <c r="C187" s="504"/>
      <c r="D187" s="504"/>
      <c r="E187" s="504"/>
      <c r="F187" s="504"/>
      <c r="G187" s="504"/>
      <c r="H187" s="504"/>
      <c r="I187" s="504"/>
      <c r="J187" s="498"/>
      <c r="K187" s="498"/>
      <c r="L187" s="498"/>
      <c r="M187" s="498"/>
      <c r="N187" s="498"/>
      <c r="O187" s="498"/>
      <c r="P187" s="498"/>
      <c r="Q187" s="498"/>
      <c r="R187" s="498"/>
      <c r="S187" s="498"/>
      <c r="T187" s="498"/>
      <c r="U187" s="498"/>
      <c r="V187" s="498"/>
      <c r="W187" s="498"/>
      <c r="X187" s="498"/>
      <c r="Y187" s="498"/>
      <c r="Z187" s="498"/>
      <c r="AA187" s="498"/>
      <c r="AB187" s="498"/>
      <c r="AC187" s="498"/>
      <c r="AD187" s="498"/>
      <c r="AE187" s="498"/>
      <c r="AF187" s="498"/>
      <c r="AG187" s="498"/>
      <c r="AH187" s="498"/>
      <c r="AI187" s="498"/>
    </row>
    <row r="188" spans="1:35" s="505" customFormat="1" ht="20.100000000000001" customHeight="1">
      <c r="A188" s="503"/>
      <c r="B188" s="504"/>
      <c r="C188" s="504"/>
      <c r="D188" s="504"/>
      <c r="E188" s="504"/>
      <c r="F188" s="504"/>
      <c r="G188" s="504"/>
      <c r="H188" s="504"/>
      <c r="I188" s="504"/>
      <c r="J188" s="498"/>
      <c r="K188" s="498"/>
      <c r="L188" s="498"/>
      <c r="M188" s="498"/>
      <c r="N188" s="498"/>
      <c r="O188" s="498"/>
      <c r="P188" s="498"/>
      <c r="Q188" s="498"/>
      <c r="R188" s="498"/>
      <c r="S188" s="498"/>
      <c r="T188" s="498"/>
      <c r="U188" s="498"/>
      <c r="V188" s="498"/>
      <c r="W188" s="498"/>
      <c r="X188" s="498"/>
      <c r="Y188" s="498"/>
      <c r="Z188" s="498"/>
      <c r="AA188" s="498"/>
      <c r="AB188" s="498"/>
      <c r="AC188" s="498"/>
      <c r="AD188" s="498"/>
      <c r="AE188" s="498"/>
      <c r="AF188" s="498"/>
      <c r="AG188" s="498"/>
      <c r="AH188" s="498"/>
      <c r="AI188" s="498"/>
    </row>
    <row r="189" spans="1:35" s="505" customFormat="1" ht="20.100000000000001" customHeight="1">
      <c r="A189" s="503"/>
      <c r="B189" s="504"/>
      <c r="C189" s="504"/>
      <c r="D189" s="504"/>
      <c r="E189" s="504"/>
      <c r="F189" s="504"/>
      <c r="G189" s="504"/>
      <c r="H189" s="504"/>
      <c r="I189" s="504"/>
      <c r="J189" s="498"/>
      <c r="K189" s="498"/>
      <c r="L189" s="498"/>
      <c r="M189" s="498"/>
      <c r="N189" s="498"/>
      <c r="O189" s="498"/>
      <c r="P189" s="498"/>
      <c r="Q189" s="498"/>
      <c r="R189" s="498"/>
      <c r="S189" s="498"/>
      <c r="T189" s="498"/>
      <c r="U189" s="498"/>
      <c r="V189" s="498"/>
      <c r="W189" s="498"/>
      <c r="X189" s="498"/>
      <c r="Y189" s="498"/>
      <c r="Z189" s="498"/>
      <c r="AA189" s="498"/>
      <c r="AB189" s="498"/>
      <c r="AC189" s="498"/>
      <c r="AD189" s="498"/>
      <c r="AE189" s="498"/>
      <c r="AF189" s="498"/>
      <c r="AG189" s="498"/>
      <c r="AH189" s="498"/>
      <c r="AI189" s="498"/>
    </row>
    <row r="190" spans="1:35" s="505" customFormat="1" ht="20.100000000000001" customHeight="1">
      <c r="A190" s="503"/>
      <c r="B190" s="504"/>
      <c r="C190" s="504"/>
      <c r="D190" s="504"/>
      <c r="E190" s="504"/>
      <c r="F190" s="504"/>
      <c r="G190" s="504"/>
      <c r="H190" s="504"/>
      <c r="I190" s="504"/>
      <c r="J190" s="498"/>
      <c r="K190" s="498"/>
      <c r="L190" s="498"/>
      <c r="M190" s="498"/>
      <c r="N190" s="498"/>
      <c r="O190" s="498"/>
      <c r="P190" s="498"/>
      <c r="Q190" s="498"/>
      <c r="R190" s="498"/>
      <c r="S190" s="498"/>
      <c r="T190" s="498"/>
      <c r="U190" s="498"/>
      <c r="V190" s="498"/>
      <c r="W190" s="498"/>
      <c r="X190" s="498"/>
      <c r="Y190" s="498"/>
      <c r="Z190" s="498"/>
      <c r="AA190" s="498"/>
      <c r="AB190" s="498"/>
      <c r="AC190" s="498"/>
      <c r="AD190" s="498"/>
      <c r="AE190" s="498"/>
      <c r="AF190" s="498"/>
      <c r="AG190" s="498"/>
      <c r="AH190" s="498"/>
      <c r="AI190" s="498"/>
    </row>
    <row r="191" spans="1:35" s="505" customFormat="1" ht="20.100000000000001" customHeight="1">
      <c r="A191" s="503"/>
      <c r="B191" s="504"/>
      <c r="C191" s="504"/>
      <c r="D191" s="504"/>
      <c r="E191" s="504"/>
      <c r="F191" s="504"/>
      <c r="G191" s="504"/>
      <c r="H191" s="504"/>
      <c r="I191" s="504"/>
      <c r="J191" s="498"/>
      <c r="K191" s="498"/>
      <c r="L191" s="498"/>
      <c r="M191" s="498"/>
      <c r="N191" s="498"/>
      <c r="O191" s="498"/>
      <c r="P191" s="498"/>
      <c r="Q191" s="498"/>
      <c r="R191" s="498"/>
      <c r="S191" s="498"/>
      <c r="T191" s="498"/>
      <c r="U191" s="498"/>
      <c r="V191" s="498"/>
      <c r="W191" s="498"/>
      <c r="X191" s="498"/>
      <c r="Y191" s="498"/>
      <c r="Z191" s="498"/>
      <c r="AA191" s="498"/>
      <c r="AB191" s="498"/>
      <c r="AC191" s="498"/>
      <c r="AD191" s="498"/>
      <c r="AE191" s="498"/>
      <c r="AF191" s="498"/>
      <c r="AG191" s="498"/>
      <c r="AH191" s="498"/>
      <c r="AI191" s="498"/>
    </row>
    <row r="192" spans="1:35" s="505" customFormat="1" ht="20.100000000000001" customHeight="1">
      <c r="A192" s="503"/>
      <c r="B192" s="504"/>
      <c r="C192" s="504"/>
      <c r="D192" s="504"/>
      <c r="E192" s="504"/>
      <c r="F192" s="504"/>
      <c r="G192" s="504"/>
      <c r="H192" s="504"/>
      <c r="I192" s="504"/>
      <c r="J192" s="498"/>
      <c r="K192" s="498"/>
      <c r="L192" s="498"/>
      <c r="M192" s="498"/>
      <c r="N192" s="498"/>
      <c r="O192" s="498"/>
      <c r="P192" s="498"/>
      <c r="Q192" s="498"/>
      <c r="R192" s="498"/>
      <c r="S192" s="498"/>
      <c r="T192" s="498"/>
      <c r="U192" s="498"/>
      <c r="V192" s="498"/>
      <c r="W192" s="498"/>
      <c r="X192" s="498"/>
      <c r="Y192" s="498"/>
      <c r="Z192" s="498"/>
      <c r="AA192" s="498"/>
      <c r="AB192" s="498"/>
      <c r="AC192" s="498"/>
      <c r="AD192" s="498"/>
      <c r="AE192" s="498"/>
      <c r="AF192" s="498"/>
      <c r="AG192" s="498"/>
      <c r="AH192" s="498"/>
      <c r="AI192" s="498"/>
    </row>
    <row r="193" spans="1:35" s="505" customFormat="1" ht="20.100000000000001" customHeight="1">
      <c r="A193" s="503"/>
      <c r="B193" s="504"/>
      <c r="C193" s="504"/>
      <c r="D193" s="504"/>
      <c r="E193" s="504"/>
      <c r="F193" s="504"/>
      <c r="G193" s="504"/>
      <c r="H193" s="504"/>
      <c r="I193" s="504"/>
      <c r="J193" s="498"/>
      <c r="K193" s="498"/>
      <c r="L193" s="498"/>
      <c r="M193" s="498"/>
      <c r="N193" s="498"/>
      <c r="O193" s="498"/>
      <c r="P193" s="498"/>
      <c r="Q193" s="498"/>
      <c r="R193" s="498"/>
      <c r="S193" s="498"/>
      <c r="T193" s="498"/>
      <c r="U193" s="498"/>
      <c r="V193" s="498"/>
      <c r="W193" s="498"/>
      <c r="X193" s="498"/>
      <c r="Y193" s="498"/>
      <c r="Z193" s="498"/>
      <c r="AA193" s="498"/>
      <c r="AB193" s="498"/>
      <c r="AC193" s="498"/>
      <c r="AD193" s="498"/>
      <c r="AE193" s="498"/>
      <c r="AF193" s="498"/>
      <c r="AG193" s="498"/>
      <c r="AH193" s="498"/>
      <c r="AI193" s="498"/>
    </row>
    <row r="194" spans="1:35" s="505" customFormat="1" ht="20.100000000000001" customHeight="1">
      <c r="A194" s="503"/>
      <c r="B194" s="504"/>
      <c r="C194" s="504"/>
      <c r="D194" s="504"/>
      <c r="E194" s="504"/>
      <c r="F194" s="504"/>
      <c r="G194" s="504"/>
      <c r="H194" s="504"/>
      <c r="I194" s="504"/>
      <c r="J194" s="498"/>
      <c r="K194" s="498"/>
      <c r="L194" s="498"/>
      <c r="M194" s="498"/>
      <c r="N194" s="498"/>
      <c r="O194" s="498"/>
      <c r="P194" s="498"/>
      <c r="Q194" s="498"/>
      <c r="R194" s="498"/>
      <c r="S194" s="498"/>
      <c r="T194" s="498"/>
      <c r="U194" s="498"/>
      <c r="V194" s="498"/>
      <c r="W194" s="498"/>
      <c r="X194" s="498"/>
      <c r="Y194" s="498"/>
      <c r="Z194" s="498"/>
      <c r="AA194" s="498"/>
      <c r="AB194" s="498"/>
      <c r="AC194" s="498"/>
      <c r="AD194" s="498"/>
      <c r="AE194" s="498"/>
      <c r="AF194" s="498"/>
      <c r="AG194" s="498"/>
      <c r="AH194" s="498"/>
      <c r="AI194" s="498"/>
    </row>
    <row r="195" spans="1:35" s="505" customFormat="1" ht="20.100000000000001" customHeight="1">
      <c r="A195" s="503"/>
      <c r="B195" s="504"/>
      <c r="C195" s="504"/>
      <c r="D195" s="504"/>
      <c r="E195" s="504"/>
      <c r="F195" s="504"/>
      <c r="G195" s="504"/>
      <c r="H195" s="504"/>
      <c r="I195" s="504"/>
      <c r="J195" s="498"/>
      <c r="K195" s="498"/>
      <c r="L195" s="498"/>
      <c r="M195" s="498"/>
      <c r="N195" s="498"/>
      <c r="O195" s="498"/>
      <c r="P195" s="498"/>
      <c r="Q195" s="498"/>
      <c r="R195" s="498"/>
      <c r="S195" s="498"/>
      <c r="T195" s="498"/>
      <c r="U195" s="498"/>
      <c r="V195" s="498"/>
      <c r="W195" s="498"/>
      <c r="X195" s="498"/>
      <c r="Y195" s="498"/>
      <c r="Z195" s="498"/>
      <c r="AA195" s="498"/>
      <c r="AB195" s="498"/>
      <c r="AC195" s="498"/>
      <c r="AD195" s="498"/>
      <c r="AE195" s="498"/>
      <c r="AF195" s="498"/>
      <c r="AG195" s="498"/>
      <c r="AH195" s="498"/>
      <c r="AI195" s="498"/>
    </row>
    <row r="196" spans="1:35" s="505" customFormat="1" ht="20.100000000000001" customHeight="1">
      <c r="A196" s="503"/>
      <c r="B196" s="504"/>
      <c r="C196" s="504"/>
      <c r="D196" s="504"/>
      <c r="E196" s="504"/>
      <c r="F196" s="504"/>
      <c r="G196" s="504"/>
      <c r="H196" s="504"/>
      <c r="I196" s="504"/>
      <c r="J196" s="498"/>
      <c r="K196" s="498"/>
      <c r="L196" s="498"/>
      <c r="M196" s="498"/>
      <c r="N196" s="498"/>
      <c r="O196" s="498"/>
      <c r="P196" s="498"/>
      <c r="Q196" s="498"/>
      <c r="R196" s="498"/>
      <c r="S196" s="498"/>
      <c r="T196" s="498"/>
      <c r="U196" s="498"/>
      <c r="V196" s="498"/>
      <c r="W196" s="498"/>
      <c r="X196" s="498"/>
      <c r="Y196" s="498"/>
      <c r="Z196" s="498"/>
      <c r="AA196" s="498"/>
      <c r="AB196" s="498"/>
      <c r="AC196" s="498"/>
      <c r="AD196" s="498"/>
      <c r="AE196" s="498"/>
      <c r="AF196" s="498"/>
      <c r="AG196" s="498"/>
      <c r="AH196" s="498"/>
      <c r="AI196" s="498"/>
    </row>
    <row r="197" spans="1:35" s="505" customFormat="1" ht="20.100000000000001" customHeight="1">
      <c r="A197" s="503"/>
      <c r="B197" s="504"/>
      <c r="C197" s="504"/>
      <c r="D197" s="504"/>
      <c r="E197" s="504"/>
      <c r="F197" s="504"/>
      <c r="G197" s="504"/>
      <c r="H197" s="504"/>
      <c r="I197" s="504"/>
      <c r="J197" s="498"/>
      <c r="K197" s="498"/>
      <c r="L197" s="498"/>
      <c r="M197" s="498"/>
      <c r="N197" s="498"/>
      <c r="O197" s="498"/>
      <c r="P197" s="498"/>
      <c r="Q197" s="498"/>
      <c r="R197" s="498"/>
      <c r="S197" s="498"/>
      <c r="T197" s="498"/>
      <c r="U197" s="498"/>
      <c r="V197" s="498"/>
      <c r="W197" s="498"/>
      <c r="X197" s="498"/>
      <c r="Y197" s="498"/>
      <c r="Z197" s="498"/>
      <c r="AA197" s="498"/>
      <c r="AB197" s="498"/>
      <c r="AC197" s="498"/>
      <c r="AD197" s="498"/>
      <c r="AE197" s="498"/>
      <c r="AF197" s="498"/>
      <c r="AG197" s="498"/>
      <c r="AH197" s="498"/>
      <c r="AI197" s="498"/>
    </row>
    <row r="198" spans="1:35" s="505" customFormat="1" ht="20.100000000000001" customHeight="1">
      <c r="A198" s="503"/>
      <c r="B198" s="504"/>
      <c r="C198" s="504"/>
      <c r="D198" s="504"/>
      <c r="E198" s="504"/>
      <c r="F198" s="504"/>
      <c r="G198" s="504"/>
      <c r="H198" s="504"/>
      <c r="I198" s="504"/>
      <c r="J198" s="498"/>
      <c r="K198" s="498"/>
      <c r="L198" s="498"/>
      <c r="M198" s="498"/>
      <c r="N198" s="498"/>
      <c r="O198" s="498"/>
      <c r="P198" s="498"/>
      <c r="Q198" s="498"/>
      <c r="R198" s="498"/>
      <c r="S198" s="498"/>
      <c r="T198" s="498"/>
      <c r="U198" s="498"/>
      <c r="V198" s="498"/>
      <c r="W198" s="498"/>
      <c r="X198" s="498"/>
      <c r="Y198" s="498"/>
      <c r="Z198" s="498"/>
      <c r="AA198" s="498"/>
      <c r="AB198" s="498"/>
      <c r="AC198" s="498"/>
      <c r="AD198" s="498"/>
      <c r="AE198" s="498"/>
      <c r="AF198" s="498"/>
      <c r="AG198" s="498"/>
      <c r="AH198" s="498"/>
      <c r="AI198" s="498"/>
    </row>
    <row r="199" spans="1:35" s="505" customFormat="1" ht="20.100000000000001" customHeight="1">
      <c r="A199" s="503"/>
      <c r="B199" s="504"/>
      <c r="C199" s="504"/>
      <c r="D199" s="504"/>
      <c r="E199" s="504"/>
      <c r="F199" s="504"/>
      <c r="G199" s="504"/>
      <c r="H199" s="504"/>
      <c r="I199" s="504"/>
      <c r="J199" s="498"/>
      <c r="K199" s="498"/>
      <c r="L199" s="498"/>
      <c r="M199" s="498"/>
      <c r="N199" s="498"/>
      <c r="O199" s="498"/>
      <c r="P199" s="498"/>
      <c r="Q199" s="498"/>
      <c r="R199" s="498"/>
      <c r="S199" s="498"/>
      <c r="T199" s="498"/>
      <c r="U199" s="498"/>
      <c r="V199" s="498"/>
      <c r="W199" s="498"/>
      <c r="X199" s="498"/>
      <c r="Y199" s="498"/>
      <c r="Z199" s="498"/>
      <c r="AA199" s="498"/>
      <c r="AB199" s="498"/>
      <c r="AC199" s="498"/>
      <c r="AD199" s="498"/>
      <c r="AE199" s="498"/>
      <c r="AF199" s="498"/>
      <c r="AG199" s="498"/>
      <c r="AH199" s="498"/>
      <c r="AI199" s="498"/>
    </row>
    <row r="200" spans="1:35" s="505" customFormat="1" ht="20.100000000000001" customHeight="1">
      <c r="A200" s="503"/>
      <c r="B200" s="504"/>
      <c r="C200" s="504"/>
      <c r="D200" s="504"/>
      <c r="E200" s="504"/>
      <c r="F200" s="504"/>
      <c r="G200" s="504"/>
      <c r="H200" s="504"/>
      <c r="I200" s="504"/>
      <c r="J200" s="498"/>
      <c r="K200" s="498"/>
      <c r="L200" s="498"/>
      <c r="M200" s="498"/>
      <c r="N200" s="498"/>
      <c r="O200" s="498"/>
      <c r="P200" s="498"/>
      <c r="Q200" s="498"/>
      <c r="R200" s="498"/>
      <c r="S200" s="498"/>
      <c r="T200" s="498"/>
      <c r="U200" s="498"/>
      <c r="V200" s="498"/>
      <c r="W200" s="498"/>
      <c r="X200" s="498"/>
      <c r="Y200" s="498"/>
      <c r="Z200" s="498"/>
      <c r="AA200" s="498"/>
      <c r="AB200" s="498"/>
      <c r="AC200" s="498"/>
      <c r="AD200" s="498"/>
      <c r="AE200" s="498"/>
      <c r="AF200" s="498"/>
      <c r="AG200" s="498"/>
      <c r="AH200" s="498"/>
      <c r="AI200" s="498"/>
    </row>
    <row r="201" spans="1:35" s="505" customFormat="1" ht="20.100000000000001" customHeight="1">
      <c r="A201" s="503"/>
      <c r="B201" s="504"/>
      <c r="C201" s="504"/>
      <c r="D201" s="504"/>
      <c r="E201" s="504"/>
      <c r="F201" s="504"/>
      <c r="G201" s="504"/>
      <c r="H201" s="504"/>
      <c r="I201" s="504"/>
      <c r="J201" s="498"/>
      <c r="K201" s="498"/>
      <c r="L201" s="498"/>
      <c r="M201" s="498"/>
      <c r="N201" s="498"/>
      <c r="O201" s="498"/>
      <c r="P201" s="498"/>
      <c r="Q201" s="498"/>
      <c r="R201" s="498"/>
      <c r="S201" s="498"/>
      <c r="T201" s="498"/>
      <c r="U201" s="498"/>
      <c r="V201" s="498"/>
      <c r="W201" s="498"/>
      <c r="X201" s="498"/>
      <c r="Y201" s="498"/>
      <c r="Z201" s="498"/>
      <c r="AA201" s="498"/>
      <c r="AB201" s="498"/>
      <c r="AC201" s="498"/>
      <c r="AD201" s="498"/>
      <c r="AE201" s="498"/>
      <c r="AF201" s="498"/>
      <c r="AG201" s="498"/>
      <c r="AH201" s="498"/>
      <c r="AI201" s="498"/>
    </row>
    <row r="202" spans="1:35" s="505" customFormat="1" ht="20.100000000000001" customHeight="1">
      <c r="A202" s="503"/>
      <c r="B202" s="504"/>
      <c r="C202" s="504"/>
      <c r="D202" s="504"/>
      <c r="E202" s="504"/>
      <c r="F202" s="504"/>
      <c r="G202" s="504"/>
      <c r="H202" s="504"/>
      <c r="I202" s="504"/>
      <c r="J202" s="498"/>
      <c r="K202" s="498"/>
      <c r="L202" s="498"/>
      <c r="M202" s="498"/>
      <c r="N202" s="498"/>
      <c r="O202" s="498"/>
      <c r="P202" s="498"/>
      <c r="Q202" s="498"/>
      <c r="R202" s="498"/>
      <c r="S202" s="498"/>
      <c r="T202" s="498"/>
      <c r="U202" s="498"/>
      <c r="V202" s="498"/>
      <c r="W202" s="498"/>
      <c r="X202" s="498"/>
      <c r="Y202" s="498"/>
      <c r="Z202" s="498"/>
      <c r="AA202" s="498"/>
      <c r="AB202" s="498"/>
      <c r="AC202" s="498"/>
      <c r="AD202" s="498"/>
      <c r="AE202" s="498"/>
      <c r="AF202" s="498"/>
      <c r="AG202" s="498"/>
      <c r="AH202" s="498"/>
      <c r="AI202" s="498"/>
    </row>
    <row r="203" spans="1:35" s="505" customFormat="1" ht="20.100000000000001" customHeight="1">
      <c r="A203" s="503"/>
      <c r="B203" s="504"/>
      <c r="C203" s="504"/>
      <c r="D203" s="504"/>
      <c r="E203" s="504"/>
      <c r="F203" s="504"/>
      <c r="G203" s="504"/>
      <c r="H203" s="504"/>
      <c r="I203" s="504"/>
      <c r="J203" s="498"/>
      <c r="K203" s="498"/>
      <c r="L203" s="498"/>
      <c r="M203" s="498"/>
      <c r="N203" s="498"/>
      <c r="O203" s="498"/>
      <c r="P203" s="498"/>
      <c r="Q203" s="498"/>
      <c r="R203" s="498"/>
      <c r="S203" s="498"/>
      <c r="T203" s="498"/>
      <c r="U203" s="498"/>
      <c r="V203" s="498"/>
      <c r="W203" s="498"/>
      <c r="X203" s="498"/>
      <c r="Y203" s="498"/>
      <c r="Z203" s="498"/>
      <c r="AA203" s="498"/>
      <c r="AB203" s="498"/>
      <c r="AC203" s="498"/>
      <c r="AD203" s="498"/>
      <c r="AE203" s="498"/>
      <c r="AF203" s="498"/>
      <c r="AG203" s="498"/>
      <c r="AH203" s="498"/>
      <c r="AI203" s="498"/>
    </row>
    <row r="204" spans="1:35" s="505" customFormat="1" ht="20.100000000000001" customHeight="1">
      <c r="A204" s="503"/>
      <c r="B204" s="504"/>
      <c r="C204" s="504"/>
      <c r="D204" s="504"/>
      <c r="E204" s="504"/>
      <c r="F204" s="504"/>
      <c r="G204" s="504"/>
      <c r="H204" s="504"/>
      <c r="I204" s="504"/>
      <c r="J204" s="498"/>
      <c r="K204" s="498"/>
      <c r="L204" s="498"/>
      <c r="M204" s="498"/>
      <c r="N204" s="498"/>
      <c r="O204" s="498"/>
      <c r="P204" s="498"/>
      <c r="Q204" s="498"/>
      <c r="R204" s="498"/>
      <c r="S204" s="498"/>
      <c r="T204" s="498"/>
      <c r="U204" s="498"/>
      <c r="V204" s="498"/>
      <c r="W204" s="498"/>
      <c r="X204" s="498"/>
      <c r="Y204" s="498"/>
      <c r="Z204" s="498"/>
      <c r="AA204" s="498"/>
      <c r="AB204" s="498"/>
      <c r="AC204" s="498"/>
      <c r="AD204" s="498"/>
      <c r="AE204" s="498"/>
      <c r="AF204" s="498"/>
      <c r="AG204" s="498"/>
      <c r="AH204" s="498"/>
      <c r="AI204" s="498"/>
    </row>
    <row r="205" spans="1:35" s="505" customFormat="1" ht="20.100000000000001" customHeight="1">
      <c r="A205" s="503"/>
      <c r="B205" s="504"/>
      <c r="C205" s="504"/>
      <c r="D205" s="504"/>
      <c r="E205" s="504"/>
      <c r="F205" s="504"/>
      <c r="G205" s="504"/>
      <c r="H205" s="504"/>
      <c r="I205" s="504"/>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row>
    <row r="206" spans="1:35" s="505" customFormat="1" ht="20.100000000000001" customHeight="1">
      <c r="A206" s="503"/>
      <c r="B206" s="504"/>
      <c r="C206" s="504"/>
      <c r="D206" s="504"/>
      <c r="E206" s="504"/>
      <c r="F206" s="504"/>
      <c r="G206" s="504"/>
      <c r="H206" s="504"/>
      <c r="I206" s="504"/>
      <c r="J206" s="498"/>
      <c r="K206" s="498"/>
      <c r="L206" s="498"/>
      <c r="M206" s="498"/>
      <c r="N206" s="498"/>
      <c r="O206" s="498"/>
      <c r="P206" s="498"/>
      <c r="Q206" s="498"/>
      <c r="R206" s="498"/>
      <c r="S206" s="498"/>
      <c r="T206" s="498"/>
      <c r="U206" s="498"/>
      <c r="V206" s="498"/>
      <c r="W206" s="498"/>
      <c r="X206" s="498"/>
      <c r="Y206" s="498"/>
      <c r="Z206" s="498"/>
      <c r="AA206" s="498"/>
      <c r="AB206" s="498"/>
      <c r="AC206" s="498"/>
      <c r="AD206" s="498"/>
      <c r="AE206" s="498"/>
      <c r="AF206" s="498"/>
      <c r="AG206" s="498"/>
      <c r="AH206" s="498"/>
      <c r="AI206" s="498"/>
    </row>
    <row r="207" spans="1:35" s="505" customFormat="1" ht="20.100000000000001" customHeight="1">
      <c r="A207" s="503"/>
      <c r="B207" s="504"/>
      <c r="C207" s="504"/>
      <c r="D207" s="504"/>
      <c r="E207" s="504"/>
      <c r="F207" s="504"/>
      <c r="G207" s="504"/>
      <c r="H207" s="504"/>
      <c r="I207" s="504"/>
      <c r="J207" s="498"/>
      <c r="K207" s="498"/>
      <c r="L207" s="498"/>
      <c r="M207" s="498"/>
      <c r="N207" s="498"/>
      <c r="O207" s="498"/>
      <c r="P207" s="498"/>
      <c r="Q207" s="498"/>
      <c r="R207" s="498"/>
      <c r="S207" s="498"/>
      <c r="T207" s="498"/>
      <c r="U207" s="498"/>
      <c r="V207" s="498"/>
      <c r="W207" s="498"/>
      <c r="X207" s="498"/>
      <c r="Y207" s="498"/>
      <c r="Z207" s="498"/>
      <c r="AA207" s="498"/>
      <c r="AB207" s="498"/>
      <c r="AC207" s="498"/>
      <c r="AD207" s="498"/>
      <c r="AE207" s="498"/>
      <c r="AF207" s="498"/>
      <c r="AG207" s="498"/>
      <c r="AH207" s="498"/>
      <c r="AI207" s="498"/>
    </row>
    <row r="208" spans="1:35" s="505" customFormat="1" ht="20.100000000000001" customHeight="1">
      <c r="A208" s="503"/>
      <c r="B208" s="504"/>
      <c r="C208" s="504"/>
      <c r="D208" s="504"/>
      <c r="E208" s="504"/>
      <c r="F208" s="504"/>
      <c r="G208" s="504"/>
      <c r="H208" s="504"/>
      <c r="I208" s="504"/>
      <c r="J208" s="498"/>
      <c r="K208" s="498"/>
      <c r="L208" s="498"/>
      <c r="M208" s="498"/>
      <c r="N208" s="498"/>
      <c r="O208" s="498"/>
      <c r="P208" s="498"/>
      <c r="Q208" s="498"/>
      <c r="R208" s="498"/>
      <c r="S208" s="498"/>
      <c r="T208" s="498"/>
      <c r="U208" s="498"/>
      <c r="V208" s="498"/>
      <c r="W208" s="498"/>
      <c r="X208" s="498"/>
      <c r="Y208" s="498"/>
      <c r="Z208" s="498"/>
      <c r="AA208" s="498"/>
      <c r="AB208" s="498"/>
      <c r="AC208" s="498"/>
      <c r="AD208" s="498"/>
      <c r="AE208" s="498"/>
      <c r="AF208" s="498"/>
      <c r="AG208" s="498"/>
      <c r="AH208" s="498"/>
      <c r="AI208" s="498"/>
    </row>
    <row r="209" spans="1:35" s="505" customFormat="1" ht="20.100000000000001" customHeight="1">
      <c r="A209" s="503"/>
      <c r="B209" s="504"/>
      <c r="C209" s="504"/>
      <c r="D209" s="504"/>
      <c r="E209" s="504"/>
      <c r="F209" s="504"/>
      <c r="G209" s="504"/>
      <c r="H209" s="504"/>
      <c r="I209" s="504"/>
      <c r="J209" s="498"/>
      <c r="K209" s="498"/>
      <c r="L209" s="498"/>
      <c r="M209" s="498"/>
      <c r="N209" s="498"/>
      <c r="O209" s="498"/>
      <c r="P209" s="498"/>
      <c r="Q209" s="498"/>
      <c r="R209" s="498"/>
      <c r="S209" s="498"/>
      <c r="T209" s="498"/>
      <c r="U209" s="498"/>
      <c r="V209" s="498"/>
      <c r="W209" s="498"/>
      <c r="X209" s="498"/>
      <c r="Y209" s="498"/>
      <c r="Z209" s="498"/>
      <c r="AA209" s="498"/>
      <c r="AB209" s="498"/>
      <c r="AC209" s="498"/>
      <c r="AD209" s="498"/>
      <c r="AE209" s="498"/>
      <c r="AF209" s="498"/>
      <c r="AG209" s="498"/>
      <c r="AH209" s="498"/>
      <c r="AI209" s="498"/>
    </row>
    <row r="210" spans="1:35" s="505" customFormat="1" ht="20.100000000000001" customHeight="1">
      <c r="A210" s="503"/>
      <c r="B210" s="504"/>
      <c r="C210" s="504"/>
      <c r="D210" s="504"/>
      <c r="E210" s="504"/>
      <c r="F210" s="504"/>
      <c r="G210" s="504"/>
      <c r="H210" s="504"/>
      <c r="I210" s="504"/>
      <c r="J210" s="498"/>
      <c r="K210" s="498"/>
      <c r="L210" s="498"/>
      <c r="M210" s="498"/>
      <c r="N210" s="498"/>
      <c r="O210" s="498"/>
      <c r="P210" s="498"/>
      <c r="Q210" s="498"/>
      <c r="R210" s="498"/>
      <c r="S210" s="498"/>
      <c r="T210" s="498"/>
      <c r="U210" s="498"/>
      <c r="V210" s="498"/>
      <c r="W210" s="498"/>
      <c r="X210" s="498"/>
      <c r="Y210" s="498"/>
      <c r="Z210" s="498"/>
      <c r="AA210" s="498"/>
      <c r="AB210" s="498"/>
      <c r="AC210" s="498"/>
      <c r="AD210" s="498"/>
      <c r="AE210" s="498"/>
      <c r="AF210" s="498"/>
      <c r="AG210" s="498"/>
      <c r="AH210" s="498"/>
      <c r="AI210" s="498"/>
    </row>
    <row r="211" spans="1:35" s="505" customFormat="1" ht="20.100000000000001" customHeight="1">
      <c r="A211" s="503"/>
      <c r="B211" s="504"/>
      <c r="C211" s="504"/>
      <c r="D211" s="504"/>
      <c r="E211" s="504"/>
      <c r="F211" s="504"/>
      <c r="G211" s="504"/>
      <c r="H211" s="504"/>
      <c r="I211" s="504"/>
      <c r="J211" s="498"/>
      <c r="K211" s="498"/>
      <c r="L211" s="498"/>
      <c r="M211" s="498"/>
      <c r="N211" s="498"/>
      <c r="O211" s="498"/>
      <c r="P211" s="498"/>
      <c r="Q211" s="498"/>
      <c r="R211" s="498"/>
      <c r="S211" s="498"/>
      <c r="T211" s="498"/>
      <c r="U211" s="498"/>
      <c r="V211" s="498"/>
      <c r="W211" s="498"/>
      <c r="X211" s="498"/>
      <c r="Y211" s="498"/>
      <c r="Z211" s="498"/>
      <c r="AA211" s="498"/>
      <c r="AB211" s="498"/>
      <c r="AC211" s="498"/>
      <c r="AD211" s="498"/>
      <c r="AE211" s="498"/>
      <c r="AF211" s="498"/>
      <c r="AG211" s="498"/>
      <c r="AH211" s="498"/>
      <c r="AI211" s="498"/>
    </row>
    <row r="212" spans="1:35" s="505" customFormat="1" ht="20.100000000000001" customHeight="1">
      <c r="A212" s="503"/>
      <c r="B212" s="504"/>
      <c r="C212" s="504"/>
      <c r="D212" s="504"/>
      <c r="E212" s="504"/>
      <c r="F212" s="504"/>
      <c r="G212" s="504"/>
      <c r="H212" s="504"/>
      <c r="I212" s="504"/>
      <c r="J212" s="498"/>
      <c r="K212" s="498"/>
      <c r="L212" s="498"/>
      <c r="M212" s="498"/>
      <c r="N212" s="498"/>
      <c r="O212" s="498"/>
      <c r="P212" s="498"/>
      <c r="Q212" s="498"/>
      <c r="R212" s="498"/>
      <c r="S212" s="498"/>
      <c r="T212" s="498"/>
      <c r="U212" s="498"/>
      <c r="V212" s="498"/>
      <c r="W212" s="498"/>
      <c r="X212" s="498"/>
      <c r="Y212" s="498"/>
      <c r="Z212" s="498"/>
      <c r="AA212" s="498"/>
      <c r="AB212" s="498"/>
      <c r="AC212" s="498"/>
      <c r="AD212" s="498"/>
      <c r="AE212" s="498"/>
      <c r="AF212" s="498"/>
      <c r="AG212" s="498"/>
      <c r="AH212" s="498"/>
      <c r="AI212" s="498"/>
    </row>
    <row r="213" spans="1:35" s="505" customFormat="1" ht="20.100000000000001" customHeight="1">
      <c r="A213" s="503"/>
      <c r="B213" s="504"/>
      <c r="C213" s="504"/>
      <c r="D213" s="504"/>
      <c r="E213" s="504"/>
      <c r="F213" s="504"/>
      <c r="G213" s="504"/>
      <c r="H213" s="504"/>
      <c r="I213" s="504"/>
      <c r="J213" s="498"/>
      <c r="K213" s="498"/>
      <c r="L213" s="498"/>
      <c r="M213" s="498"/>
      <c r="N213" s="498"/>
      <c r="O213" s="498"/>
      <c r="P213" s="498"/>
      <c r="Q213" s="498"/>
      <c r="R213" s="498"/>
      <c r="S213" s="498"/>
      <c r="T213" s="498"/>
      <c r="U213" s="498"/>
      <c r="V213" s="498"/>
      <c r="W213" s="498"/>
      <c r="X213" s="498"/>
      <c r="Y213" s="498"/>
      <c r="Z213" s="498"/>
      <c r="AA213" s="498"/>
      <c r="AB213" s="498"/>
      <c r="AC213" s="498"/>
      <c r="AD213" s="498"/>
      <c r="AE213" s="498"/>
      <c r="AF213" s="498"/>
      <c r="AG213" s="498"/>
      <c r="AH213" s="498"/>
      <c r="AI213" s="498"/>
    </row>
    <row r="214" spans="1:35" s="505" customFormat="1" ht="20.100000000000001" customHeight="1">
      <c r="A214" s="503"/>
      <c r="B214" s="504"/>
      <c r="C214" s="504"/>
      <c r="D214" s="504"/>
      <c r="E214" s="504"/>
      <c r="F214" s="504"/>
      <c r="G214" s="504"/>
      <c r="H214" s="504"/>
      <c r="I214" s="504"/>
      <c r="J214" s="498"/>
      <c r="K214" s="498"/>
      <c r="L214" s="498"/>
      <c r="M214" s="498"/>
      <c r="N214" s="498"/>
      <c r="O214" s="498"/>
      <c r="P214" s="498"/>
      <c r="Q214" s="498"/>
      <c r="R214" s="498"/>
      <c r="S214" s="498"/>
      <c r="T214" s="498"/>
      <c r="U214" s="498"/>
      <c r="V214" s="498"/>
      <c r="W214" s="498"/>
      <c r="X214" s="498"/>
      <c r="Y214" s="498"/>
      <c r="Z214" s="498"/>
      <c r="AA214" s="498"/>
      <c r="AB214" s="498"/>
      <c r="AC214" s="498"/>
      <c r="AD214" s="498"/>
      <c r="AE214" s="498"/>
      <c r="AF214" s="498"/>
      <c r="AG214" s="498"/>
      <c r="AH214" s="498"/>
      <c r="AI214" s="498"/>
    </row>
    <row r="215" spans="1:35" s="505" customFormat="1" ht="20.100000000000001" customHeight="1">
      <c r="A215" s="503"/>
      <c r="B215" s="504"/>
      <c r="C215" s="504"/>
      <c r="D215" s="504"/>
      <c r="E215" s="504"/>
      <c r="F215" s="504"/>
      <c r="G215" s="504"/>
      <c r="H215" s="504"/>
      <c r="I215" s="504"/>
      <c r="J215" s="498"/>
      <c r="K215" s="498"/>
      <c r="L215" s="498"/>
      <c r="M215" s="498"/>
      <c r="N215" s="498"/>
      <c r="O215" s="498"/>
      <c r="P215" s="498"/>
      <c r="Q215" s="498"/>
      <c r="R215" s="498"/>
      <c r="S215" s="498"/>
      <c r="T215" s="498"/>
      <c r="U215" s="498"/>
      <c r="V215" s="498"/>
      <c r="W215" s="498"/>
      <c r="X215" s="498"/>
      <c r="Y215" s="498"/>
      <c r="Z215" s="498"/>
      <c r="AA215" s="498"/>
      <c r="AB215" s="498"/>
      <c r="AC215" s="498"/>
      <c r="AD215" s="498"/>
      <c r="AE215" s="498"/>
      <c r="AF215" s="498"/>
      <c r="AG215" s="498"/>
      <c r="AH215" s="498"/>
      <c r="AI215" s="498"/>
    </row>
    <row r="216" spans="1:35" s="505" customFormat="1" ht="20.100000000000001" customHeight="1">
      <c r="A216" s="503"/>
      <c r="B216" s="504"/>
      <c r="C216" s="504"/>
      <c r="D216" s="504"/>
      <c r="E216" s="504"/>
      <c r="F216" s="504"/>
      <c r="G216" s="504"/>
      <c r="H216" s="504"/>
      <c r="I216" s="504"/>
      <c r="J216" s="498"/>
      <c r="K216" s="498"/>
      <c r="L216" s="498"/>
      <c r="M216" s="498"/>
      <c r="N216" s="498"/>
      <c r="O216" s="498"/>
      <c r="P216" s="498"/>
      <c r="Q216" s="498"/>
      <c r="R216" s="498"/>
      <c r="S216" s="498"/>
      <c r="T216" s="498"/>
      <c r="U216" s="498"/>
      <c r="V216" s="498"/>
      <c r="W216" s="498"/>
      <c r="X216" s="498"/>
      <c r="Y216" s="498"/>
      <c r="Z216" s="498"/>
      <c r="AA216" s="498"/>
      <c r="AB216" s="498"/>
      <c r="AC216" s="498"/>
      <c r="AD216" s="498"/>
      <c r="AE216" s="498"/>
      <c r="AF216" s="498"/>
      <c r="AG216" s="498"/>
      <c r="AH216" s="498"/>
      <c r="AI216" s="498"/>
    </row>
    <row r="217" spans="1:35" s="505" customFormat="1" ht="20.100000000000001" customHeight="1">
      <c r="A217" s="503"/>
      <c r="B217" s="504"/>
      <c r="C217" s="504"/>
      <c r="D217" s="504"/>
      <c r="E217" s="504"/>
      <c r="F217" s="504"/>
      <c r="G217" s="504"/>
      <c r="H217" s="504"/>
      <c r="I217" s="504"/>
      <c r="J217" s="498"/>
      <c r="K217" s="498"/>
      <c r="L217" s="498"/>
      <c r="M217" s="498"/>
      <c r="N217" s="498"/>
      <c r="O217" s="498"/>
      <c r="P217" s="498"/>
      <c r="Q217" s="498"/>
      <c r="R217" s="498"/>
      <c r="S217" s="498"/>
      <c r="T217" s="498"/>
      <c r="U217" s="498"/>
      <c r="V217" s="498"/>
      <c r="W217" s="498"/>
      <c r="X217" s="498"/>
      <c r="Y217" s="498"/>
      <c r="Z217" s="498"/>
      <c r="AA217" s="498"/>
      <c r="AB217" s="498"/>
      <c r="AC217" s="498"/>
      <c r="AD217" s="498"/>
      <c r="AE217" s="498"/>
      <c r="AF217" s="498"/>
      <c r="AG217" s="498"/>
      <c r="AH217" s="498"/>
      <c r="AI217" s="498"/>
    </row>
    <row r="218" spans="1:35" s="505" customFormat="1" ht="20.100000000000001" customHeight="1">
      <c r="A218" s="503"/>
      <c r="B218" s="504"/>
      <c r="C218" s="504"/>
      <c r="D218" s="504"/>
      <c r="E218" s="504"/>
      <c r="F218" s="504"/>
      <c r="G218" s="504"/>
      <c r="H218" s="504"/>
      <c r="I218" s="504"/>
      <c r="J218" s="498"/>
      <c r="K218" s="498"/>
      <c r="L218" s="498"/>
      <c r="M218" s="498"/>
      <c r="N218" s="498"/>
      <c r="O218" s="498"/>
      <c r="P218" s="498"/>
      <c r="Q218" s="498"/>
      <c r="R218" s="498"/>
      <c r="S218" s="498"/>
      <c r="T218" s="498"/>
      <c r="U218" s="498"/>
      <c r="V218" s="498"/>
      <c r="W218" s="498"/>
      <c r="X218" s="498"/>
      <c r="Y218" s="498"/>
      <c r="Z218" s="498"/>
      <c r="AA218" s="498"/>
      <c r="AB218" s="498"/>
      <c r="AC218" s="498"/>
      <c r="AD218" s="498"/>
      <c r="AE218" s="498"/>
      <c r="AF218" s="498"/>
      <c r="AG218" s="498"/>
      <c r="AH218" s="498"/>
      <c r="AI218" s="498"/>
    </row>
    <row r="219" spans="1:35" s="505" customFormat="1" ht="20.100000000000001" customHeight="1">
      <c r="A219" s="503"/>
      <c r="B219" s="504"/>
      <c r="C219" s="504"/>
      <c r="D219" s="504"/>
      <c r="E219" s="504"/>
      <c r="F219" s="504"/>
      <c r="G219" s="504"/>
      <c r="H219" s="504"/>
      <c r="I219" s="504"/>
      <c r="J219" s="498"/>
      <c r="K219" s="498"/>
      <c r="L219" s="498"/>
      <c r="M219" s="498"/>
      <c r="N219" s="498"/>
      <c r="O219" s="498"/>
      <c r="P219" s="498"/>
      <c r="Q219" s="498"/>
      <c r="R219" s="498"/>
      <c r="S219" s="498"/>
      <c r="T219" s="498"/>
      <c r="U219" s="498"/>
      <c r="V219" s="498"/>
      <c r="W219" s="498"/>
      <c r="X219" s="498"/>
      <c r="Y219" s="498"/>
      <c r="Z219" s="498"/>
      <c r="AA219" s="498"/>
      <c r="AB219" s="498"/>
      <c r="AC219" s="498"/>
      <c r="AD219" s="498"/>
      <c r="AE219" s="498"/>
      <c r="AF219" s="498"/>
      <c r="AG219" s="498"/>
      <c r="AH219" s="498"/>
      <c r="AI219" s="498"/>
    </row>
    <row r="220" spans="1:35" s="505" customFormat="1" ht="20.100000000000001" customHeight="1">
      <c r="A220" s="503"/>
      <c r="B220" s="504"/>
      <c r="C220" s="504"/>
      <c r="D220" s="504"/>
      <c r="E220" s="504"/>
      <c r="F220" s="504"/>
      <c r="G220" s="504"/>
      <c r="H220" s="504"/>
      <c r="I220" s="504"/>
      <c r="J220" s="498"/>
      <c r="K220" s="498"/>
      <c r="L220" s="498"/>
      <c r="M220" s="498"/>
      <c r="N220" s="498"/>
      <c r="O220" s="498"/>
      <c r="P220" s="498"/>
      <c r="Q220" s="498"/>
      <c r="R220" s="498"/>
      <c r="S220" s="498"/>
      <c r="T220" s="498"/>
      <c r="U220" s="498"/>
      <c r="V220" s="498"/>
      <c r="W220" s="498"/>
      <c r="X220" s="498"/>
      <c r="Y220" s="498"/>
      <c r="Z220" s="498"/>
      <c r="AA220" s="498"/>
      <c r="AB220" s="498"/>
      <c r="AC220" s="498"/>
      <c r="AD220" s="498"/>
      <c r="AE220" s="498"/>
      <c r="AF220" s="498"/>
      <c r="AG220" s="498"/>
      <c r="AH220" s="498"/>
      <c r="AI220" s="498"/>
    </row>
    <row r="221" spans="1:35" s="505" customFormat="1" ht="20.100000000000001" customHeight="1">
      <c r="A221" s="503"/>
      <c r="B221" s="504"/>
      <c r="C221" s="504"/>
      <c r="D221" s="504"/>
      <c r="E221" s="504"/>
      <c r="F221" s="504"/>
      <c r="G221" s="504"/>
      <c r="H221" s="504"/>
      <c r="I221" s="504"/>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row>
    <row r="222" spans="1:35" s="505" customFormat="1" ht="20.100000000000001" customHeight="1">
      <c r="A222" s="503"/>
      <c r="B222" s="504"/>
      <c r="C222" s="504"/>
      <c r="D222" s="504"/>
      <c r="E222" s="504"/>
      <c r="F222" s="504"/>
      <c r="G222" s="504"/>
      <c r="H222" s="504"/>
      <c r="I222" s="504"/>
      <c r="J222" s="498"/>
      <c r="K222" s="498"/>
      <c r="L222" s="498"/>
      <c r="M222" s="498"/>
      <c r="N222" s="498"/>
      <c r="O222" s="498"/>
      <c r="P222" s="498"/>
      <c r="Q222" s="498"/>
      <c r="R222" s="498"/>
      <c r="S222" s="498"/>
      <c r="T222" s="498"/>
      <c r="U222" s="498"/>
      <c r="V222" s="498"/>
      <c r="W222" s="498"/>
      <c r="X222" s="498"/>
      <c r="Y222" s="498"/>
      <c r="Z222" s="498"/>
      <c r="AA222" s="498"/>
      <c r="AB222" s="498"/>
      <c r="AC222" s="498"/>
      <c r="AD222" s="498"/>
      <c r="AE222" s="498"/>
      <c r="AF222" s="498"/>
      <c r="AG222" s="498"/>
      <c r="AH222" s="498"/>
      <c r="AI222" s="498"/>
    </row>
    <row r="223" spans="1:35" s="505" customFormat="1" ht="20.100000000000001" customHeight="1">
      <c r="A223" s="503"/>
      <c r="B223" s="504"/>
      <c r="C223" s="504"/>
      <c r="D223" s="504"/>
      <c r="E223" s="504"/>
      <c r="F223" s="504"/>
      <c r="G223" s="504"/>
      <c r="H223" s="504"/>
      <c r="I223" s="504"/>
      <c r="J223" s="498"/>
      <c r="K223" s="498"/>
      <c r="L223" s="498"/>
      <c r="M223" s="498"/>
      <c r="N223" s="498"/>
      <c r="O223" s="498"/>
      <c r="P223" s="498"/>
      <c r="Q223" s="498"/>
      <c r="R223" s="498"/>
      <c r="S223" s="498"/>
      <c r="T223" s="498"/>
      <c r="U223" s="498"/>
      <c r="V223" s="498"/>
      <c r="W223" s="498"/>
      <c r="X223" s="498"/>
      <c r="Y223" s="498"/>
      <c r="Z223" s="498"/>
      <c r="AA223" s="498"/>
      <c r="AB223" s="498"/>
      <c r="AC223" s="498"/>
      <c r="AD223" s="498"/>
      <c r="AE223" s="498"/>
      <c r="AF223" s="498"/>
      <c r="AG223" s="498"/>
      <c r="AH223" s="498"/>
      <c r="AI223" s="498"/>
    </row>
    <row r="224" spans="1:35" s="505" customFormat="1" ht="20.100000000000001" customHeight="1">
      <c r="A224" s="503"/>
      <c r="B224" s="504"/>
      <c r="C224" s="504"/>
      <c r="D224" s="504"/>
      <c r="E224" s="504"/>
      <c r="F224" s="504"/>
      <c r="G224" s="504"/>
      <c r="H224" s="504"/>
      <c r="I224" s="504"/>
      <c r="J224" s="498"/>
      <c r="K224" s="498"/>
      <c r="L224" s="498"/>
      <c r="M224" s="498"/>
      <c r="N224" s="498"/>
      <c r="O224" s="498"/>
      <c r="P224" s="498"/>
      <c r="Q224" s="498"/>
      <c r="R224" s="498"/>
      <c r="S224" s="498"/>
      <c r="T224" s="498"/>
      <c r="U224" s="498"/>
      <c r="V224" s="498"/>
      <c r="W224" s="498"/>
      <c r="X224" s="498"/>
      <c r="Y224" s="498"/>
      <c r="Z224" s="498"/>
      <c r="AA224" s="498"/>
      <c r="AB224" s="498"/>
      <c r="AC224" s="498"/>
      <c r="AD224" s="498"/>
      <c r="AE224" s="498"/>
      <c r="AF224" s="498"/>
      <c r="AG224" s="498"/>
      <c r="AH224" s="498"/>
      <c r="AI224" s="498"/>
    </row>
    <row r="225" spans="1:35" s="505" customFormat="1" ht="20.100000000000001" customHeight="1">
      <c r="A225" s="503"/>
      <c r="B225" s="504"/>
      <c r="C225" s="504"/>
      <c r="D225" s="504"/>
      <c r="E225" s="504"/>
      <c r="F225" s="504"/>
      <c r="G225" s="504"/>
      <c r="H225" s="504"/>
      <c r="I225" s="504"/>
      <c r="J225" s="498"/>
      <c r="K225" s="498"/>
      <c r="L225" s="498"/>
      <c r="M225" s="498"/>
      <c r="N225" s="498"/>
      <c r="O225" s="498"/>
      <c r="P225" s="498"/>
      <c r="Q225" s="498"/>
      <c r="R225" s="498"/>
      <c r="S225" s="498"/>
      <c r="T225" s="498"/>
      <c r="U225" s="498"/>
      <c r="V225" s="498"/>
      <c r="W225" s="498"/>
      <c r="X225" s="498"/>
      <c r="Y225" s="498"/>
      <c r="Z225" s="498"/>
      <c r="AA225" s="498"/>
      <c r="AB225" s="498"/>
      <c r="AC225" s="498"/>
      <c r="AD225" s="498"/>
      <c r="AE225" s="498"/>
      <c r="AF225" s="498"/>
      <c r="AG225" s="498"/>
      <c r="AH225" s="498"/>
      <c r="AI225" s="498"/>
    </row>
    <row r="226" spans="1:35" s="505" customFormat="1" ht="20.100000000000001" customHeight="1">
      <c r="A226" s="503"/>
      <c r="B226" s="504"/>
      <c r="C226" s="504"/>
      <c r="D226" s="504"/>
      <c r="E226" s="504"/>
      <c r="F226" s="504"/>
      <c r="G226" s="504"/>
      <c r="H226" s="504"/>
      <c r="I226" s="504"/>
      <c r="J226" s="498"/>
      <c r="K226" s="498"/>
      <c r="L226" s="498"/>
      <c r="M226" s="498"/>
      <c r="N226" s="498"/>
      <c r="O226" s="498"/>
      <c r="P226" s="498"/>
      <c r="Q226" s="498"/>
      <c r="R226" s="498"/>
      <c r="S226" s="498"/>
      <c r="T226" s="498"/>
      <c r="U226" s="498"/>
      <c r="V226" s="498"/>
      <c r="W226" s="498"/>
      <c r="X226" s="498"/>
      <c r="Y226" s="498"/>
      <c r="Z226" s="498"/>
      <c r="AA226" s="498"/>
      <c r="AB226" s="498"/>
      <c r="AC226" s="498"/>
      <c r="AD226" s="498"/>
      <c r="AE226" s="498"/>
      <c r="AF226" s="498"/>
      <c r="AG226" s="498"/>
      <c r="AH226" s="498"/>
      <c r="AI226" s="498"/>
    </row>
    <row r="227" spans="1:35" s="505" customFormat="1" ht="20.100000000000001" customHeight="1">
      <c r="A227" s="503"/>
      <c r="B227" s="504"/>
      <c r="C227" s="504"/>
      <c r="D227" s="504"/>
      <c r="E227" s="504"/>
      <c r="F227" s="504"/>
      <c r="G227" s="504"/>
      <c r="H227" s="504"/>
      <c r="I227" s="504"/>
      <c r="J227" s="498"/>
      <c r="K227" s="498"/>
      <c r="L227" s="498"/>
      <c r="M227" s="498"/>
      <c r="N227" s="498"/>
      <c r="O227" s="498"/>
      <c r="P227" s="498"/>
      <c r="Q227" s="498"/>
      <c r="R227" s="498"/>
      <c r="S227" s="498"/>
      <c r="T227" s="498"/>
      <c r="U227" s="498"/>
      <c r="V227" s="498"/>
      <c r="W227" s="498"/>
      <c r="X227" s="498"/>
      <c r="Y227" s="498"/>
      <c r="Z227" s="498"/>
      <c r="AA227" s="498"/>
      <c r="AB227" s="498"/>
      <c r="AC227" s="498"/>
      <c r="AD227" s="498"/>
      <c r="AE227" s="498"/>
      <c r="AF227" s="498"/>
      <c r="AG227" s="498"/>
      <c r="AH227" s="498"/>
      <c r="AI227" s="498"/>
    </row>
    <row r="228" spans="1:35" s="505" customFormat="1" ht="20.100000000000001" customHeight="1">
      <c r="A228" s="503"/>
      <c r="B228" s="504"/>
      <c r="C228" s="504"/>
      <c r="D228" s="504"/>
      <c r="E228" s="504"/>
      <c r="F228" s="504"/>
      <c r="G228" s="504"/>
      <c r="H228" s="504"/>
      <c r="I228" s="504"/>
      <c r="J228" s="498"/>
      <c r="K228" s="498"/>
      <c r="L228" s="498"/>
      <c r="M228" s="498"/>
      <c r="N228" s="498"/>
      <c r="O228" s="498"/>
      <c r="P228" s="498"/>
      <c r="Q228" s="498"/>
      <c r="R228" s="498"/>
      <c r="S228" s="498"/>
      <c r="T228" s="498"/>
      <c r="U228" s="498"/>
      <c r="V228" s="498"/>
      <c r="W228" s="498"/>
      <c r="X228" s="498"/>
      <c r="Y228" s="498"/>
      <c r="Z228" s="498"/>
      <c r="AA228" s="498"/>
      <c r="AB228" s="498"/>
      <c r="AC228" s="498"/>
      <c r="AD228" s="498"/>
      <c r="AE228" s="498"/>
      <c r="AF228" s="498"/>
      <c r="AG228" s="498"/>
      <c r="AH228" s="498"/>
      <c r="AI228" s="498"/>
    </row>
    <row r="229" spans="1:35" s="505" customFormat="1" ht="20.100000000000001" customHeight="1">
      <c r="A229" s="503"/>
      <c r="B229" s="504"/>
      <c r="C229" s="504"/>
      <c r="D229" s="504"/>
      <c r="E229" s="504"/>
      <c r="F229" s="504"/>
      <c r="G229" s="504"/>
      <c r="H229" s="504"/>
      <c r="I229" s="504"/>
      <c r="J229" s="498"/>
      <c r="K229" s="498"/>
      <c r="L229" s="498"/>
      <c r="M229" s="498"/>
      <c r="N229" s="498"/>
      <c r="O229" s="498"/>
      <c r="P229" s="498"/>
      <c r="Q229" s="498"/>
      <c r="R229" s="498"/>
      <c r="S229" s="498"/>
      <c r="T229" s="498"/>
      <c r="U229" s="498"/>
      <c r="V229" s="498"/>
      <c r="W229" s="498"/>
      <c r="X229" s="498"/>
      <c r="Y229" s="498"/>
      <c r="Z229" s="498"/>
      <c r="AA229" s="498"/>
      <c r="AB229" s="498"/>
      <c r="AC229" s="498"/>
      <c r="AD229" s="498"/>
      <c r="AE229" s="498"/>
      <c r="AF229" s="498"/>
      <c r="AG229" s="498"/>
      <c r="AH229" s="498"/>
      <c r="AI229" s="498"/>
    </row>
    <row r="230" spans="1:35" s="505" customFormat="1" ht="20.100000000000001" customHeight="1">
      <c r="A230" s="503"/>
      <c r="B230" s="504"/>
      <c r="C230" s="504"/>
      <c r="D230" s="504"/>
      <c r="E230" s="504"/>
      <c r="F230" s="504"/>
      <c r="G230" s="504"/>
      <c r="H230" s="504"/>
      <c r="I230" s="504"/>
      <c r="J230" s="498"/>
      <c r="K230" s="498"/>
      <c r="L230" s="498"/>
      <c r="M230" s="498"/>
      <c r="N230" s="498"/>
      <c r="O230" s="498"/>
      <c r="P230" s="498"/>
      <c r="Q230" s="498"/>
      <c r="R230" s="498"/>
      <c r="S230" s="498"/>
      <c r="T230" s="498"/>
      <c r="U230" s="498"/>
      <c r="V230" s="498"/>
      <c r="W230" s="498"/>
      <c r="X230" s="498"/>
      <c r="Y230" s="498"/>
      <c r="Z230" s="498"/>
      <c r="AA230" s="498"/>
      <c r="AB230" s="498"/>
      <c r="AC230" s="498"/>
      <c r="AD230" s="498"/>
      <c r="AE230" s="498"/>
      <c r="AF230" s="498"/>
      <c r="AG230" s="498"/>
      <c r="AH230" s="498"/>
      <c r="AI230" s="498"/>
    </row>
    <row r="231" spans="1:35" s="505" customFormat="1" ht="20.100000000000001" customHeight="1">
      <c r="A231" s="503"/>
      <c r="B231" s="504"/>
      <c r="C231" s="504"/>
      <c r="D231" s="504"/>
      <c r="E231" s="504"/>
      <c r="F231" s="504"/>
      <c r="G231" s="504"/>
      <c r="H231" s="504"/>
      <c r="I231" s="504"/>
      <c r="J231" s="498"/>
      <c r="K231" s="498"/>
      <c r="L231" s="498"/>
      <c r="M231" s="498"/>
      <c r="N231" s="498"/>
      <c r="O231" s="498"/>
      <c r="P231" s="498"/>
      <c r="Q231" s="498"/>
      <c r="R231" s="498"/>
      <c r="S231" s="498"/>
      <c r="T231" s="498"/>
      <c r="U231" s="498"/>
      <c r="V231" s="498"/>
      <c r="W231" s="498"/>
      <c r="X231" s="498"/>
      <c r="Y231" s="498"/>
      <c r="Z231" s="498"/>
      <c r="AA231" s="498"/>
      <c r="AB231" s="498"/>
      <c r="AC231" s="498"/>
      <c r="AD231" s="498"/>
      <c r="AE231" s="498"/>
      <c r="AF231" s="498"/>
      <c r="AG231" s="498"/>
      <c r="AH231" s="498"/>
      <c r="AI231" s="498"/>
    </row>
    <row r="232" spans="1:35" s="505" customFormat="1" ht="20.100000000000001" customHeight="1">
      <c r="A232" s="503"/>
      <c r="B232" s="504"/>
      <c r="C232" s="504"/>
      <c r="D232" s="504"/>
      <c r="E232" s="504"/>
      <c r="F232" s="504"/>
      <c r="G232" s="504"/>
      <c r="H232" s="504"/>
      <c r="I232" s="504"/>
      <c r="J232" s="498"/>
      <c r="K232" s="498"/>
      <c r="L232" s="498"/>
      <c r="M232" s="498"/>
      <c r="N232" s="498"/>
      <c r="O232" s="498"/>
      <c r="P232" s="498"/>
      <c r="Q232" s="498"/>
      <c r="R232" s="498"/>
      <c r="S232" s="498"/>
      <c r="T232" s="498"/>
      <c r="U232" s="498"/>
      <c r="V232" s="498"/>
      <c r="W232" s="498"/>
      <c r="X232" s="498"/>
      <c r="Y232" s="498"/>
      <c r="Z232" s="498"/>
      <c r="AA232" s="498"/>
      <c r="AB232" s="498"/>
      <c r="AC232" s="498"/>
      <c r="AD232" s="498"/>
      <c r="AE232" s="498"/>
      <c r="AF232" s="498"/>
      <c r="AG232" s="498"/>
      <c r="AH232" s="498"/>
      <c r="AI232" s="498"/>
    </row>
    <row r="233" spans="1:35" s="505" customFormat="1" ht="20.100000000000001" customHeight="1">
      <c r="A233" s="503"/>
      <c r="B233" s="504"/>
      <c r="C233" s="504"/>
      <c r="D233" s="504"/>
      <c r="E233" s="504"/>
      <c r="F233" s="504"/>
      <c r="G233" s="504"/>
      <c r="H233" s="504"/>
      <c r="I233" s="504"/>
      <c r="J233" s="498"/>
      <c r="K233" s="498"/>
      <c r="L233" s="498"/>
      <c r="M233" s="498"/>
      <c r="N233" s="498"/>
      <c r="O233" s="498"/>
      <c r="P233" s="498"/>
      <c r="Q233" s="498"/>
      <c r="R233" s="498"/>
      <c r="S233" s="498"/>
      <c r="T233" s="498"/>
      <c r="U233" s="498"/>
      <c r="V233" s="498"/>
      <c r="W233" s="498"/>
      <c r="X233" s="498"/>
      <c r="Y233" s="498"/>
      <c r="Z233" s="498"/>
      <c r="AA233" s="498"/>
      <c r="AB233" s="498"/>
      <c r="AC233" s="498"/>
      <c r="AD233" s="498"/>
      <c r="AE233" s="498"/>
      <c r="AF233" s="498"/>
      <c r="AG233" s="498"/>
      <c r="AH233" s="498"/>
      <c r="AI233" s="498"/>
    </row>
    <row r="234" spans="1:35" s="505" customFormat="1" ht="20.100000000000001" customHeight="1">
      <c r="A234" s="503"/>
      <c r="B234" s="504"/>
      <c r="C234" s="504"/>
      <c r="D234" s="504"/>
      <c r="E234" s="504"/>
      <c r="F234" s="504"/>
      <c r="G234" s="504"/>
      <c r="H234" s="504"/>
      <c r="I234" s="504"/>
      <c r="J234" s="498"/>
      <c r="K234" s="498"/>
      <c r="L234" s="498"/>
      <c r="M234" s="498"/>
      <c r="N234" s="498"/>
      <c r="O234" s="498"/>
      <c r="P234" s="498"/>
      <c r="Q234" s="498"/>
      <c r="R234" s="498"/>
      <c r="S234" s="498"/>
      <c r="T234" s="498"/>
      <c r="U234" s="498"/>
      <c r="V234" s="498"/>
      <c r="W234" s="498"/>
      <c r="X234" s="498"/>
      <c r="Y234" s="498"/>
      <c r="Z234" s="498"/>
      <c r="AA234" s="498"/>
      <c r="AB234" s="498"/>
      <c r="AC234" s="498"/>
      <c r="AD234" s="498"/>
      <c r="AE234" s="498"/>
      <c r="AF234" s="498"/>
      <c r="AG234" s="498"/>
      <c r="AH234" s="498"/>
      <c r="AI234" s="498"/>
    </row>
    <row r="235" spans="1:35" s="505" customFormat="1" ht="20.100000000000001" customHeight="1">
      <c r="A235" s="503"/>
      <c r="B235" s="504"/>
      <c r="C235" s="504"/>
      <c r="D235" s="504"/>
      <c r="E235" s="504"/>
      <c r="F235" s="504"/>
      <c r="G235" s="504"/>
      <c r="H235" s="504"/>
      <c r="I235" s="504"/>
      <c r="J235" s="498"/>
      <c r="K235" s="498"/>
      <c r="L235" s="498"/>
      <c r="M235" s="498"/>
      <c r="N235" s="498"/>
      <c r="O235" s="498"/>
      <c r="P235" s="498"/>
      <c r="Q235" s="498"/>
      <c r="R235" s="498"/>
      <c r="S235" s="498"/>
      <c r="T235" s="498"/>
      <c r="U235" s="498"/>
      <c r="V235" s="498"/>
      <c r="W235" s="498"/>
      <c r="X235" s="498"/>
      <c r="Y235" s="498"/>
      <c r="Z235" s="498"/>
      <c r="AA235" s="498"/>
      <c r="AB235" s="498"/>
      <c r="AC235" s="498"/>
      <c r="AD235" s="498"/>
      <c r="AE235" s="498"/>
      <c r="AF235" s="498"/>
      <c r="AG235" s="498"/>
      <c r="AH235" s="498"/>
      <c r="AI235" s="498"/>
    </row>
    <row r="236" spans="1:35" s="505" customFormat="1" ht="20.100000000000001" customHeight="1">
      <c r="A236" s="503"/>
      <c r="B236" s="504"/>
      <c r="C236" s="504"/>
      <c r="D236" s="504"/>
      <c r="E236" s="504"/>
      <c r="F236" s="504"/>
      <c r="G236" s="504"/>
      <c r="H236" s="504"/>
      <c r="I236" s="504"/>
      <c r="J236" s="498"/>
      <c r="K236" s="498"/>
      <c r="L236" s="498"/>
      <c r="M236" s="498"/>
      <c r="N236" s="498"/>
      <c r="O236" s="498"/>
      <c r="P236" s="498"/>
      <c r="Q236" s="498"/>
      <c r="R236" s="498"/>
      <c r="S236" s="498"/>
      <c r="T236" s="498"/>
      <c r="U236" s="498"/>
      <c r="V236" s="498"/>
      <c r="W236" s="498"/>
      <c r="X236" s="498"/>
      <c r="Y236" s="498"/>
      <c r="Z236" s="498"/>
      <c r="AA236" s="498"/>
      <c r="AB236" s="498"/>
      <c r="AC236" s="498"/>
      <c r="AD236" s="498"/>
      <c r="AE236" s="498"/>
      <c r="AF236" s="498"/>
      <c r="AG236" s="498"/>
      <c r="AH236" s="498"/>
      <c r="AI236" s="498"/>
    </row>
    <row r="237" spans="1:35" s="505" customFormat="1" ht="20.100000000000001" customHeight="1">
      <c r="A237" s="503"/>
      <c r="B237" s="504"/>
      <c r="C237" s="504"/>
      <c r="D237" s="504"/>
      <c r="E237" s="504"/>
      <c r="F237" s="504"/>
      <c r="G237" s="504"/>
      <c r="H237" s="504"/>
      <c r="I237" s="504"/>
      <c r="J237" s="498"/>
      <c r="K237" s="498"/>
      <c r="L237" s="498"/>
      <c r="M237" s="498"/>
      <c r="N237" s="498"/>
      <c r="O237" s="498"/>
      <c r="P237" s="498"/>
      <c r="Q237" s="498"/>
      <c r="R237" s="498"/>
      <c r="S237" s="498"/>
      <c r="T237" s="498"/>
      <c r="U237" s="498"/>
      <c r="V237" s="498"/>
      <c r="W237" s="498"/>
      <c r="X237" s="498"/>
      <c r="Y237" s="498"/>
      <c r="Z237" s="498"/>
      <c r="AA237" s="498"/>
      <c r="AB237" s="498"/>
      <c r="AC237" s="498"/>
      <c r="AD237" s="498"/>
      <c r="AE237" s="498"/>
      <c r="AF237" s="498"/>
      <c r="AG237" s="498"/>
      <c r="AH237" s="498"/>
      <c r="AI237" s="498"/>
    </row>
    <row r="238" spans="1:35" s="505" customFormat="1" ht="20.100000000000001" customHeight="1">
      <c r="A238" s="503"/>
      <c r="B238" s="504"/>
      <c r="C238" s="504"/>
      <c r="D238" s="504"/>
      <c r="E238" s="504"/>
      <c r="F238" s="504"/>
      <c r="G238" s="504"/>
      <c r="H238" s="504"/>
      <c r="I238" s="504"/>
      <c r="J238" s="498"/>
      <c r="K238" s="498"/>
      <c r="L238" s="498"/>
      <c r="M238" s="498"/>
      <c r="N238" s="498"/>
      <c r="O238" s="498"/>
      <c r="P238" s="498"/>
      <c r="Q238" s="498"/>
      <c r="R238" s="498"/>
      <c r="S238" s="498"/>
      <c r="T238" s="498"/>
      <c r="U238" s="498"/>
      <c r="V238" s="498"/>
      <c r="W238" s="498"/>
      <c r="X238" s="498"/>
      <c r="Y238" s="498"/>
      <c r="Z238" s="498"/>
      <c r="AA238" s="498"/>
      <c r="AB238" s="498"/>
      <c r="AC238" s="498"/>
      <c r="AD238" s="498"/>
      <c r="AE238" s="498"/>
      <c r="AF238" s="498"/>
      <c r="AG238" s="498"/>
      <c r="AH238" s="498"/>
      <c r="AI238" s="498"/>
    </row>
    <row r="239" spans="1:35" s="505" customFormat="1" ht="20.100000000000001" customHeight="1">
      <c r="A239" s="503"/>
      <c r="B239" s="504"/>
      <c r="C239" s="504"/>
      <c r="D239" s="504"/>
      <c r="E239" s="504"/>
      <c r="F239" s="504"/>
      <c r="G239" s="504"/>
      <c r="H239" s="504"/>
      <c r="I239" s="504"/>
      <c r="J239" s="498"/>
      <c r="K239" s="498"/>
      <c r="L239" s="498"/>
      <c r="M239" s="498"/>
      <c r="N239" s="498"/>
      <c r="O239" s="498"/>
      <c r="P239" s="498"/>
      <c r="Q239" s="498"/>
      <c r="R239" s="498"/>
      <c r="S239" s="498"/>
      <c r="T239" s="498"/>
      <c r="U239" s="498"/>
      <c r="V239" s="498"/>
      <c r="W239" s="498"/>
      <c r="X239" s="498"/>
      <c r="Y239" s="498"/>
      <c r="Z239" s="498"/>
      <c r="AA239" s="498"/>
      <c r="AB239" s="498"/>
      <c r="AC239" s="498"/>
      <c r="AD239" s="498"/>
      <c r="AE239" s="498"/>
      <c r="AF239" s="498"/>
      <c r="AG239" s="498"/>
      <c r="AH239" s="498"/>
      <c r="AI239" s="498"/>
    </row>
    <row r="240" spans="1:35" s="505" customFormat="1" ht="20.100000000000001" customHeight="1">
      <c r="A240" s="503"/>
      <c r="B240" s="504"/>
      <c r="C240" s="504"/>
      <c r="D240" s="504"/>
      <c r="E240" s="504"/>
      <c r="F240" s="504"/>
      <c r="G240" s="504"/>
      <c r="H240" s="504"/>
      <c r="I240" s="504"/>
      <c r="J240" s="498"/>
      <c r="K240" s="498"/>
      <c r="L240" s="498"/>
      <c r="M240" s="498"/>
      <c r="N240" s="498"/>
      <c r="O240" s="498"/>
      <c r="P240" s="498"/>
      <c r="Q240" s="498"/>
      <c r="R240" s="498"/>
      <c r="S240" s="498"/>
      <c r="T240" s="498"/>
      <c r="U240" s="498"/>
      <c r="V240" s="498"/>
      <c r="W240" s="498"/>
      <c r="X240" s="498"/>
      <c r="Y240" s="498"/>
      <c r="Z240" s="498"/>
      <c r="AA240" s="498"/>
      <c r="AB240" s="498"/>
      <c r="AC240" s="498"/>
      <c r="AD240" s="498"/>
      <c r="AE240" s="498"/>
      <c r="AF240" s="498"/>
      <c r="AG240" s="498"/>
      <c r="AH240" s="498"/>
      <c r="AI240" s="498"/>
    </row>
    <row r="241" spans="1:35" s="505" customFormat="1" ht="20.100000000000001" customHeight="1">
      <c r="A241" s="503"/>
      <c r="B241" s="504"/>
      <c r="C241" s="504"/>
      <c r="D241" s="504"/>
      <c r="E241" s="504"/>
      <c r="F241" s="504"/>
      <c r="G241" s="504"/>
      <c r="H241" s="504"/>
      <c r="I241" s="504"/>
      <c r="J241" s="498"/>
      <c r="K241" s="498"/>
      <c r="L241" s="498"/>
      <c r="M241" s="498"/>
      <c r="N241" s="498"/>
      <c r="O241" s="498"/>
      <c r="P241" s="498"/>
      <c r="Q241" s="498"/>
      <c r="R241" s="498"/>
      <c r="S241" s="498"/>
      <c r="T241" s="498"/>
      <c r="U241" s="498"/>
      <c r="V241" s="498"/>
      <c r="W241" s="498"/>
      <c r="X241" s="498"/>
      <c r="Y241" s="498"/>
      <c r="Z241" s="498"/>
      <c r="AA241" s="498"/>
      <c r="AB241" s="498"/>
      <c r="AC241" s="498"/>
      <c r="AD241" s="498"/>
      <c r="AE241" s="498"/>
      <c r="AF241" s="498"/>
      <c r="AG241" s="498"/>
      <c r="AH241" s="498"/>
      <c r="AI241" s="498"/>
    </row>
    <row r="242" spans="1:35" s="505" customFormat="1" ht="20.100000000000001" customHeight="1">
      <c r="A242" s="503"/>
      <c r="B242" s="504"/>
      <c r="C242" s="504"/>
      <c r="D242" s="504"/>
      <c r="E242" s="504"/>
      <c r="F242" s="504"/>
      <c r="G242" s="504"/>
      <c r="H242" s="504"/>
      <c r="I242" s="504"/>
      <c r="J242" s="498"/>
      <c r="K242" s="498"/>
      <c r="L242" s="498"/>
      <c r="M242" s="498"/>
      <c r="N242" s="498"/>
      <c r="O242" s="498"/>
      <c r="P242" s="498"/>
      <c r="Q242" s="498"/>
      <c r="R242" s="498"/>
      <c r="S242" s="498"/>
      <c r="T242" s="498"/>
      <c r="U242" s="498"/>
      <c r="V242" s="498"/>
      <c r="W242" s="498"/>
      <c r="X242" s="498"/>
      <c r="Y242" s="498"/>
      <c r="Z242" s="498"/>
      <c r="AA242" s="498"/>
      <c r="AB242" s="498"/>
      <c r="AC242" s="498"/>
      <c r="AD242" s="498"/>
      <c r="AE242" s="498"/>
      <c r="AF242" s="498"/>
      <c r="AG242" s="498"/>
      <c r="AH242" s="498"/>
      <c r="AI242" s="498"/>
    </row>
    <row r="243" spans="1:35" s="505" customFormat="1" ht="20.100000000000001" customHeight="1">
      <c r="A243" s="503"/>
      <c r="B243" s="504"/>
      <c r="C243" s="504"/>
      <c r="D243" s="504"/>
      <c r="E243" s="504"/>
      <c r="F243" s="504"/>
      <c r="G243" s="504"/>
      <c r="H243" s="504"/>
      <c r="I243" s="504"/>
      <c r="J243" s="498"/>
      <c r="K243" s="498"/>
      <c r="L243" s="498"/>
      <c r="M243" s="498"/>
      <c r="N243" s="498"/>
      <c r="O243" s="498"/>
      <c r="P243" s="498"/>
      <c r="Q243" s="498"/>
      <c r="R243" s="498"/>
      <c r="S243" s="498"/>
      <c r="T243" s="498"/>
      <c r="U243" s="498"/>
      <c r="V243" s="498"/>
      <c r="W243" s="498"/>
      <c r="X243" s="498"/>
      <c r="Y243" s="498"/>
      <c r="Z243" s="498"/>
      <c r="AA243" s="498"/>
      <c r="AB243" s="498"/>
      <c r="AC243" s="498"/>
      <c r="AD243" s="498"/>
      <c r="AE243" s="498"/>
      <c r="AF243" s="498"/>
      <c r="AG243" s="498"/>
      <c r="AH243" s="498"/>
      <c r="AI243" s="498"/>
    </row>
    <row r="244" spans="1:35" s="505" customFormat="1" ht="20.100000000000001" customHeight="1">
      <c r="A244" s="503"/>
      <c r="B244" s="504"/>
      <c r="C244" s="504"/>
      <c r="D244" s="504"/>
      <c r="E244" s="504"/>
      <c r="F244" s="504"/>
      <c r="G244" s="504"/>
      <c r="H244" s="504"/>
      <c r="I244" s="504"/>
      <c r="J244" s="498"/>
      <c r="K244" s="498"/>
      <c r="L244" s="498"/>
      <c r="M244" s="498"/>
      <c r="N244" s="498"/>
      <c r="O244" s="498"/>
      <c r="P244" s="498"/>
      <c r="Q244" s="498"/>
      <c r="R244" s="498"/>
      <c r="S244" s="498"/>
      <c r="T244" s="498"/>
      <c r="U244" s="498"/>
      <c r="V244" s="498"/>
      <c r="W244" s="498"/>
      <c r="X244" s="498"/>
      <c r="Y244" s="498"/>
      <c r="Z244" s="498"/>
      <c r="AA244" s="498"/>
      <c r="AB244" s="498"/>
      <c r="AC244" s="498"/>
      <c r="AD244" s="498"/>
      <c r="AE244" s="498"/>
      <c r="AF244" s="498"/>
      <c r="AG244" s="498"/>
      <c r="AH244" s="498"/>
      <c r="AI244" s="498"/>
    </row>
    <row r="245" spans="1:35" s="505" customFormat="1" ht="20.100000000000001" customHeight="1">
      <c r="A245" s="503"/>
      <c r="B245" s="504"/>
      <c r="C245" s="504"/>
      <c r="D245" s="504"/>
      <c r="E245" s="504"/>
      <c r="F245" s="504"/>
      <c r="G245" s="504"/>
      <c r="H245" s="504"/>
      <c r="I245" s="504"/>
      <c r="J245" s="498"/>
      <c r="K245" s="498"/>
      <c r="L245" s="498"/>
      <c r="M245" s="498"/>
      <c r="N245" s="498"/>
      <c r="O245" s="498"/>
      <c r="P245" s="498"/>
      <c r="Q245" s="498"/>
      <c r="R245" s="498"/>
      <c r="S245" s="498"/>
      <c r="T245" s="498"/>
      <c r="U245" s="498"/>
      <c r="V245" s="498"/>
      <c r="W245" s="498"/>
      <c r="X245" s="498"/>
      <c r="Y245" s="498"/>
      <c r="Z245" s="498"/>
      <c r="AA245" s="498"/>
      <c r="AB245" s="498"/>
      <c r="AC245" s="498"/>
      <c r="AD245" s="498"/>
      <c r="AE245" s="498"/>
      <c r="AF245" s="498"/>
      <c r="AG245" s="498"/>
      <c r="AH245" s="498"/>
      <c r="AI245" s="498"/>
    </row>
    <row r="246" spans="1:35" s="505" customFormat="1" ht="20.100000000000001" customHeight="1">
      <c r="A246" s="503"/>
      <c r="B246" s="504"/>
      <c r="C246" s="504"/>
      <c r="D246" s="504"/>
      <c r="E246" s="504"/>
      <c r="F246" s="504"/>
      <c r="G246" s="504"/>
      <c r="H246" s="504"/>
      <c r="I246" s="504"/>
      <c r="J246" s="498"/>
      <c r="K246" s="498"/>
      <c r="L246" s="498"/>
      <c r="M246" s="498"/>
      <c r="N246" s="498"/>
      <c r="O246" s="498"/>
      <c r="P246" s="498"/>
      <c r="Q246" s="498"/>
      <c r="R246" s="498"/>
      <c r="S246" s="498"/>
      <c r="T246" s="498"/>
      <c r="U246" s="498"/>
      <c r="V246" s="498"/>
      <c r="W246" s="498"/>
      <c r="X246" s="498"/>
      <c r="Y246" s="498"/>
      <c r="Z246" s="498"/>
      <c r="AA246" s="498"/>
      <c r="AB246" s="498"/>
      <c r="AC246" s="498"/>
      <c r="AD246" s="498"/>
      <c r="AE246" s="498"/>
      <c r="AF246" s="498"/>
      <c r="AG246" s="498"/>
      <c r="AH246" s="498"/>
      <c r="AI246" s="498"/>
    </row>
    <row r="247" spans="1:35" s="505" customFormat="1" ht="20.100000000000001" customHeight="1">
      <c r="A247" s="503"/>
      <c r="B247" s="504"/>
      <c r="C247" s="504"/>
      <c r="D247" s="504"/>
      <c r="E247" s="504"/>
      <c r="F247" s="504"/>
      <c r="G247" s="504"/>
      <c r="H247" s="504"/>
      <c r="I247" s="504"/>
      <c r="J247" s="498"/>
      <c r="K247" s="498"/>
      <c r="L247" s="498"/>
      <c r="M247" s="498"/>
      <c r="N247" s="498"/>
      <c r="O247" s="498"/>
      <c r="P247" s="498"/>
      <c r="Q247" s="498"/>
      <c r="R247" s="498"/>
      <c r="S247" s="498"/>
      <c r="T247" s="498"/>
      <c r="U247" s="498"/>
      <c r="V247" s="498"/>
      <c r="W247" s="498"/>
      <c r="X247" s="498"/>
      <c r="Y247" s="498"/>
      <c r="Z247" s="498"/>
      <c r="AA247" s="498"/>
      <c r="AB247" s="498"/>
      <c r="AC247" s="498"/>
      <c r="AD247" s="498"/>
      <c r="AE247" s="498"/>
      <c r="AF247" s="498"/>
      <c r="AG247" s="498"/>
      <c r="AH247" s="498"/>
      <c r="AI247" s="498"/>
    </row>
    <row r="248" spans="1:35" s="505" customFormat="1" ht="20.100000000000001" customHeight="1">
      <c r="A248" s="503"/>
      <c r="B248" s="504"/>
      <c r="C248" s="504"/>
      <c r="D248" s="504"/>
      <c r="E248" s="504"/>
      <c r="F248" s="504"/>
      <c r="G248" s="504"/>
      <c r="H248" s="504"/>
      <c r="I248" s="504"/>
      <c r="J248" s="498"/>
      <c r="K248" s="498"/>
      <c r="L248" s="498"/>
      <c r="M248" s="498"/>
      <c r="N248" s="498"/>
      <c r="O248" s="498"/>
      <c r="P248" s="498"/>
      <c r="Q248" s="498"/>
      <c r="R248" s="498"/>
      <c r="S248" s="498"/>
      <c r="T248" s="498"/>
      <c r="U248" s="498"/>
      <c r="V248" s="498"/>
      <c r="W248" s="498"/>
      <c r="X248" s="498"/>
      <c r="Y248" s="498"/>
      <c r="Z248" s="498"/>
      <c r="AA248" s="498"/>
      <c r="AB248" s="498"/>
      <c r="AC248" s="498"/>
      <c r="AD248" s="498"/>
      <c r="AE248" s="498"/>
      <c r="AF248" s="498"/>
      <c r="AG248" s="498"/>
      <c r="AH248" s="498"/>
      <c r="AI248" s="498"/>
    </row>
    <row r="249" spans="1:35" s="505" customFormat="1" ht="20.100000000000001" customHeight="1">
      <c r="A249" s="503"/>
      <c r="B249" s="504"/>
      <c r="C249" s="504"/>
      <c r="D249" s="504"/>
      <c r="E249" s="504"/>
      <c r="F249" s="504"/>
      <c r="G249" s="504"/>
      <c r="H249" s="504"/>
      <c r="I249" s="504"/>
      <c r="J249" s="498"/>
      <c r="K249" s="498"/>
      <c r="L249" s="498"/>
      <c r="M249" s="498"/>
      <c r="N249" s="498"/>
      <c r="O249" s="498"/>
      <c r="P249" s="498"/>
      <c r="Q249" s="498"/>
      <c r="R249" s="498"/>
      <c r="S249" s="498"/>
      <c r="T249" s="498"/>
      <c r="U249" s="498"/>
      <c r="V249" s="498"/>
      <c r="W249" s="498"/>
      <c r="X249" s="498"/>
      <c r="Y249" s="498"/>
      <c r="Z249" s="498"/>
      <c r="AA249" s="498"/>
      <c r="AB249" s="498"/>
      <c r="AC249" s="498"/>
      <c r="AD249" s="498"/>
      <c r="AE249" s="498"/>
      <c r="AF249" s="498"/>
      <c r="AG249" s="498"/>
      <c r="AH249" s="498"/>
      <c r="AI249" s="498"/>
    </row>
    <row r="250" spans="1:35" s="505" customFormat="1" ht="20.100000000000001" customHeight="1">
      <c r="A250" s="503"/>
      <c r="B250" s="504"/>
      <c r="C250" s="504"/>
      <c r="D250" s="504"/>
      <c r="E250" s="504"/>
      <c r="F250" s="504"/>
      <c r="G250" s="504"/>
      <c r="H250" s="504"/>
      <c r="I250" s="504"/>
      <c r="J250" s="498"/>
      <c r="K250" s="498"/>
      <c r="L250" s="498"/>
      <c r="M250" s="498"/>
      <c r="N250" s="498"/>
      <c r="O250" s="498"/>
      <c r="P250" s="498"/>
      <c r="Q250" s="498"/>
      <c r="R250" s="498"/>
      <c r="S250" s="498"/>
      <c r="T250" s="498"/>
      <c r="U250" s="498"/>
      <c r="V250" s="498"/>
      <c r="W250" s="498"/>
      <c r="X250" s="498"/>
      <c r="Y250" s="498"/>
      <c r="Z250" s="498"/>
      <c r="AA250" s="498"/>
      <c r="AB250" s="498"/>
      <c r="AC250" s="498"/>
      <c r="AD250" s="498"/>
      <c r="AE250" s="498"/>
      <c r="AF250" s="498"/>
      <c r="AG250" s="498"/>
      <c r="AH250" s="498"/>
      <c r="AI250" s="498"/>
    </row>
    <row r="251" spans="1:35" s="505" customFormat="1" ht="20.100000000000001" customHeight="1">
      <c r="A251" s="503"/>
      <c r="B251" s="504"/>
      <c r="C251" s="504"/>
      <c r="D251" s="504"/>
      <c r="E251" s="504"/>
      <c r="F251" s="504"/>
      <c r="G251" s="504"/>
      <c r="H251" s="504"/>
      <c r="I251" s="504"/>
      <c r="J251" s="498"/>
      <c r="K251" s="498"/>
      <c r="L251" s="498"/>
      <c r="M251" s="498"/>
      <c r="N251" s="498"/>
      <c r="O251" s="498"/>
      <c r="P251" s="498"/>
      <c r="Q251" s="498"/>
      <c r="R251" s="498"/>
      <c r="S251" s="498"/>
      <c r="T251" s="498"/>
      <c r="U251" s="498"/>
      <c r="V251" s="498"/>
      <c r="W251" s="498"/>
      <c r="X251" s="498"/>
      <c r="Y251" s="498"/>
      <c r="Z251" s="498"/>
      <c r="AA251" s="498"/>
      <c r="AB251" s="498"/>
      <c r="AC251" s="498"/>
      <c r="AD251" s="498"/>
      <c r="AE251" s="498"/>
      <c r="AF251" s="498"/>
      <c r="AG251" s="498"/>
      <c r="AH251" s="498"/>
      <c r="AI251" s="498"/>
    </row>
    <row r="252" spans="1:35" s="505" customFormat="1" ht="20.100000000000001" customHeight="1">
      <c r="A252" s="503"/>
      <c r="B252" s="504"/>
      <c r="C252" s="504"/>
      <c r="D252" s="504"/>
      <c r="E252" s="504"/>
      <c r="F252" s="504"/>
      <c r="G252" s="504"/>
      <c r="H252" s="504"/>
      <c r="I252" s="504"/>
      <c r="J252" s="498"/>
      <c r="K252" s="498"/>
      <c r="L252" s="498"/>
      <c r="M252" s="498"/>
      <c r="N252" s="498"/>
      <c r="O252" s="498"/>
      <c r="P252" s="498"/>
      <c r="Q252" s="498"/>
      <c r="R252" s="498"/>
      <c r="S252" s="498"/>
      <c r="T252" s="498"/>
      <c r="U252" s="498"/>
      <c r="V252" s="498"/>
      <c r="W252" s="498"/>
      <c r="X252" s="498"/>
      <c r="Y252" s="498"/>
      <c r="Z252" s="498"/>
      <c r="AA252" s="498"/>
      <c r="AB252" s="498"/>
      <c r="AC252" s="498"/>
      <c r="AD252" s="498"/>
      <c r="AE252" s="498"/>
      <c r="AF252" s="498"/>
      <c r="AG252" s="498"/>
      <c r="AH252" s="498"/>
      <c r="AI252" s="498"/>
    </row>
    <row r="253" spans="1:35" s="505" customFormat="1" ht="20.100000000000001" customHeight="1">
      <c r="A253" s="503"/>
      <c r="B253" s="504"/>
      <c r="C253" s="504"/>
      <c r="D253" s="504"/>
      <c r="E253" s="504"/>
      <c r="F253" s="504"/>
      <c r="G253" s="504"/>
      <c r="H253" s="504"/>
      <c r="I253" s="504"/>
      <c r="J253" s="498"/>
      <c r="K253" s="498"/>
      <c r="L253" s="498"/>
      <c r="M253" s="498"/>
      <c r="N253" s="498"/>
      <c r="O253" s="498"/>
      <c r="P253" s="498"/>
      <c r="Q253" s="498"/>
      <c r="R253" s="498"/>
      <c r="S253" s="498"/>
      <c r="T253" s="498"/>
      <c r="U253" s="498"/>
      <c r="V253" s="498"/>
      <c r="W253" s="498"/>
      <c r="X253" s="498"/>
      <c r="Y253" s="498"/>
      <c r="Z253" s="498"/>
      <c r="AA253" s="498"/>
      <c r="AB253" s="498"/>
      <c r="AC253" s="498"/>
      <c r="AD253" s="498"/>
      <c r="AE253" s="498"/>
      <c r="AF253" s="498"/>
      <c r="AG253" s="498"/>
      <c r="AH253" s="498"/>
      <c r="AI253" s="498"/>
    </row>
    <row r="254" spans="1:35" s="505" customFormat="1" ht="20.100000000000001" customHeight="1">
      <c r="A254" s="503"/>
      <c r="B254" s="504"/>
      <c r="C254" s="504"/>
      <c r="D254" s="504"/>
      <c r="E254" s="504"/>
      <c r="F254" s="504"/>
      <c r="G254" s="504"/>
      <c r="H254" s="504"/>
      <c r="I254" s="504"/>
      <c r="J254" s="498"/>
      <c r="K254" s="498"/>
      <c r="L254" s="498"/>
      <c r="M254" s="498"/>
      <c r="N254" s="498"/>
      <c r="O254" s="498"/>
      <c r="P254" s="498"/>
      <c r="Q254" s="498"/>
      <c r="R254" s="498"/>
      <c r="S254" s="498"/>
      <c r="T254" s="498"/>
      <c r="U254" s="498"/>
      <c r="V254" s="498"/>
      <c r="W254" s="498"/>
      <c r="X254" s="498"/>
      <c r="Y254" s="498"/>
      <c r="Z254" s="498"/>
      <c r="AA254" s="498"/>
      <c r="AB254" s="498"/>
      <c r="AC254" s="498"/>
      <c r="AD254" s="498"/>
      <c r="AE254" s="498"/>
      <c r="AF254" s="498"/>
      <c r="AG254" s="498"/>
      <c r="AH254" s="498"/>
      <c r="AI254" s="498"/>
    </row>
    <row r="255" spans="1:35" s="505" customFormat="1" ht="20.100000000000001" customHeight="1">
      <c r="A255" s="503"/>
      <c r="B255" s="504"/>
      <c r="C255" s="504"/>
      <c r="D255" s="504"/>
      <c r="E255" s="504"/>
      <c r="F255" s="504"/>
      <c r="G255" s="504"/>
      <c r="H255" s="504"/>
      <c r="I255" s="504"/>
      <c r="J255" s="498"/>
      <c r="K255" s="498"/>
      <c r="L255" s="498"/>
      <c r="M255" s="498"/>
      <c r="N255" s="498"/>
      <c r="O255" s="498"/>
      <c r="P255" s="498"/>
      <c r="Q255" s="498"/>
      <c r="R255" s="498"/>
      <c r="S255" s="498"/>
      <c r="T255" s="498"/>
      <c r="U255" s="498"/>
      <c r="V255" s="498"/>
      <c r="W255" s="498"/>
      <c r="X255" s="498"/>
      <c r="Y255" s="498"/>
      <c r="Z255" s="498"/>
      <c r="AA255" s="498"/>
      <c r="AB255" s="498"/>
      <c r="AC255" s="498"/>
      <c r="AD255" s="498"/>
      <c r="AE255" s="498"/>
      <c r="AF255" s="498"/>
      <c r="AG255" s="498"/>
      <c r="AH255" s="498"/>
      <c r="AI255" s="498"/>
    </row>
    <row r="256" spans="1:35" s="505" customFormat="1" ht="20.100000000000001" customHeight="1">
      <c r="A256" s="503"/>
      <c r="B256" s="504"/>
      <c r="C256" s="504"/>
      <c r="D256" s="504"/>
      <c r="E256" s="504"/>
      <c r="F256" s="504"/>
      <c r="G256" s="504"/>
      <c r="H256" s="504"/>
      <c r="I256" s="504"/>
      <c r="J256" s="498"/>
      <c r="K256" s="498"/>
      <c r="L256" s="498"/>
      <c r="M256" s="498"/>
      <c r="N256" s="498"/>
      <c r="O256" s="498"/>
      <c r="P256" s="498"/>
      <c r="Q256" s="498"/>
      <c r="R256" s="498"/>
      <c r="S256" s="498"/>
      <c r="T256" s="498"/>
      <c r="U256" s="498"/>
      <c r="V256" s="498"/>
      <c r="W256" s="498"/>
      <c r="X256" s="498"/>
      <c r="Y256" s="498"/>
      <c r="Z256" s="498"/>
      <c r="AA256" s="498"/>
      <c r="AB256" s="498"/>
      <c r="AC256" s="498"/>
      <c r="AD256" s="498"/>
      <c r="AE256" s="498"/>
      <c r="AF256" s="498"/>
      <c r="AG256" s="498"/>
      <c r="AH256" s="498"/>
      <c r="AI256" s="498"/>
    </row>
    <row r="257" spans="1:35" s="505" customFormat="1" ht="20.100000000000001" customHeight="1">
      <c r="A257" s="503"/>
      <c r="B257" s="504"/>
      <c r="C257" s="504"/>
      <c r="D257" s="504"/>
      <c r="E257" s="504"/>
      <c r="F257" s="504"/>
      <c r="G257" s="504"/>
      <c r="H257" s="504"/>
      <c r="I257" s="504"/>
      <c r="J257" s="498"/>
      <c r="K257" s="498"/>
      <c r="L257" s="498"/>
      <c r="M257" s="498"/>
      <c r="N257" s="498"/>
      <c r="O257" s="498"/>
      <c r="P257" s="498"/>
      <c r="Q257" s="498"/>
      <c r="R257" s="498"/>
      <c r="S257" s="498"/>
      <c r="T257" s="498"/>
      <c r="U257" s="498"/>
      <c r="V257" s="498"/>
      <c r="W257" s="498"/>
      <c r="X257" s="498"/>
      <c r="Y257" s="498"/>
      <c r="Z257" s="498"/>
      <c r="AA257" s="498"/>
      <c r="AB257" s="498"/>
      <c r="AC257" s="498"/>
      <c r="AD257" s="498"/>
      <c r="AE257" s="498"/>
      <c r="AF257" s="498"/>
      <c r="AG257" s="498"/>
      <c r="AH257" s="498"/>
      <c r="AI257" s="498"/>
    </row>
    <row r="258" spans="1:35" s="505" customFormat="1" ht="20.100000000000001" customHeight="1">
      <c r="A258" s="503"/>
      <c r="B258" s="504"/>
      <c r="C258" s="504"/>
      <c r="D258" s="504"/>
      <c r="E258" s="504"/>
      <c r="F258" s="504"/>
      <c r="G258" s="504"/>
      <c r="H258" s="504"/>
      <c r="I258" s="504"/>
      <c r="J258" s="498"/>
      <c r="K258" s="498"/>
      <c r="L258" s="498"/>
      <c r="M258" s="498"/>
      <c r="N258" s="498"/>
      <c r="O258" s="498"/>
      <c r="P258" s="498"/>
      <c r="Q258" s="498"/>
      <c r="R258" s="498"/>
      <c r="S258" s="498"/>
      <c r="T258" s="498"/>
      <c r="U258" s="498"/>
      <c r="V258" s="498"/>
      <c r="W258" s="498"/>
      <c r="X258" s="498"/>
      <c r="Y258" s="498"/>
      <c r="Z258" s="498"/>
      <c r="AA258" s="498"/>
      <c r="AB258" s="498"/>
      <c r="AC258" s="498"/>
      <c r="AD258" s="498"/>
      <c r="AE258" s="498"/>
      <c r="AF258" s="498"/>
      <c r="AG258" s="498"/>
      <c r="AH258" s="498"/>
      <c r="AI258" s="498"/>
    </row>
    <row r="259" spans="1:35" s="505" customFormat="1" ht="20.100000000000001" customHeight="1">
      <c r="A259" s="503"/>
      <c r="B259" s="504"/>
      <c r="C259" s="504"/>
      <c r="D259" s="504"/>
      <c r="E259" s="504"/>
      <c r="F259" s="504"/>
      <c r="G259" s="504"/>
      <c r="H259" s="504"/>
      <c r="I259" s="504"/>
      <c r="J259" s="498"/>
      <c r="K259" s="498"/>
      <c r="L259" s="498"/>
      <c r="M259" s="498"/>
      <c r="N259" s="498"/>
      <c r="O259" s="498"/>
      <c r="P259" s="498"/>
      <c r="Q259" s="498"/>
      <c r="R259" s="498"/>
      <c r="S259" s="498"/>
      <c r="T259" s="498"/>
      <c r="U259" s="498"/>
      <c r="V259" s="498"/>
      <c r="W259" s="498"/>
      <c r="X259" s="498"/>
      <c r="Y259" s="498"/>
      <c r="Z259" s="498"/>
      <c r="AA259" s="498"/>
      <c r="AB259" s="498"/>
      <c r="AC259" s="498"/>
      <c r="AD259" s="498"/>
      <c r="AE259" s="498"/>
      <c r="AF259" s="498"/>
      <c r="AG259" s="498"/>
      <c r="AH259" s="498"/>
      <c r="AI259" s="498"/>
    </row>
    <row r="260" spans="1:35" s="505" customFormat="1" ht="20.100000000000001" customHeight="1">
      <c r="A260" s="503"/>
      <c r="B260" s="504"/>
      <c r="C260" s="504"/>
      <c r="D260" s="504"/>
      <c r="E260" s="504"/>
      <c r="F260" s="504"/>
      <c r="G260" s="504"/>
      <c r="H260" s="504"/>
      <c r="I260" s="504"/>
      <c r="J260" s="498"/>
      <c r="K260" s="498"/>
      <c r="L260" s="498"/>
      <c r="M260" s="498"/>
      <c r="N260" s="498"/>
      <c r="O260" s="498"/>
      <c r="P260" s="498"/>
      <c r="Q260" s="498"/>
      <c r="R260" s="498"/>
      <c r="S260" s="498"/>
      <c r="T260" s="498"/>
      <c r="U260" s="498"/>
      <c r="V260" s="498"/>
      <c r="W260" s="498"/>
      <c r="X260" s="498"/>
      <c r="Y260" s="498"/>
      <c r="Z260" s="498"/>
      <c r="AA260" s="498"/>
      <c r="AB260" s="498"/>
      <c r="AC260" s="498"/>
      <c r="AD260" s="498"/>
      <c r="AE260" s="498"/>
      <c r="AF260" s="498"/>
      <c r="AG260" s="498"/>
      <c r="AH260" s="498"/>
      <c r="AI260" s="498"/>
    </row>
    <row r="261" spans="1:35" s="505" customFormat="1" ht="20.100000000000001" customHeight="1">
      <c r="A261" s="503"/>
      <c r="B261" s="504"/>
      <c r="C261" s="504"/>
      <c r="D261" s="504"/>
      <c r="E261" s="504"/>
      <c r="F261" s="504"/>
      <c r="G261" s="504"/>
      <c r="H261" s="504"/>
      <c r="I261" s="504"/>
      <c r="J261" s="498"/>
      <c r="K261" s="498"/>
      <c r="L261" s="498"/>
      <c r="M261" s="498"/>
      <c r="N261" s="498"/>
      <c r="O261" s="498"/>
      <c r="P261" s="498"/>
      <c r="Q261" s="498"/>
      <c r="R261" s="498"/>
      <c r="S261" s="498"/>
      <c r="T261" s="498"/>
      <c r="U261" s="498"/>
      <c r="V261" s="498"/>
      <c r="W261" s="498"/>
      <c r="X261" s="498"/>
      <c r="Y261" s="498"/>
      <c r="Z261" s="498"/>
      <c r="AA261" s="498"/>
      <c r="AB261" s="498"/>
      <c r="AC261" s="498"/>
      <c r="AD261" s="498"/>
      <c r="AE261" s="498"/>
      <c r="AF261" s="498"/>
      <c r="AG261" s="498"/>
      <c r="AH261" s="498"/>
      <c r="AI261" s="498"/>
    </row>
    <row r="262" spans="1:35" s="505" customFormat="1" ht="20.100000000000001" customHeight="1">
      <c r="A262" s="503"/>
      <c r="B262" s="504"/>
      <c r="C262" s="504"/>
      <c r="D262" s="504"/>
      <c r="E262" s="504"/>
      <c r="F262" s="504"/>
      <c r="G262" s="504"/>
      <c r="H262" s="504"/>
      <c r="I262" s="504"/>
      <c r="J262" s="498"/>
      <c r="K262" s="498"/>
      <c r="L262" s="498"/>
      <c r="M262" s="498"/>
      <c r="N262" s="498"/>
      <c r="O262" s="498"/>
      <c r="P262" s="498"/>
      <c r="Q262" s="498"/>
      <c r="R262" s="498"/>
      <c r="S262" s="498"/>
      <c r="T262" s="498"/>
      <c r="U262" s="498"/>
      <c r="V262" s="498"/>
      <c r="W262" s="498"/>
      <c r="X262" s="498"/>
      <c r="Y262" s="498"/>
      <c r="Z262" s="498"/>
      <c r="AA262" s="498"/>
      <c r="AB262" s="498"/>
      <c r="AC262" s="498"/>
      <c r="AD262" s="498"/>
      <c r="AE262" s="498"/>
      <c r="AF262" s="498"/>
      <c r="AG262" s="498"/>
      <c r="AH262" s="498"/>
      <c r="AI262" s="498"/>
    </row>
    <row r="263" spans="1:35" s="505" customFormat="1" ht="20.100000000000001" customHeight="1">
      <c r="A263" s="503"/>
      <c r="B263" s="504"/>
      <c r="C263" s="504"/>
      <c r="D263" s="504"/>
      <c r="E263" s="504"/>
      <c r="F263" s="504"/>
      <c r="G263" s="504"/>
      <c r="H263" s="504"/>
      <c r="I263" s="504"/>
      <c r="J263" s="498"/>
      <c r="K263" s="498"/>
      <c r="L263" s="498"/>
      <c r="M263" s="498"/>
      <c r="N263" s="498"/>
      <c r="O263" s="498"/>
      <c r="P263" s="498"/>
      <c r="Q263" s="498"/>
      <c r="R263" s="498"/>
      <c r="S263" s="498"/>
      <c r="T263" s="498"/>
      <c r="U263" s="498"/>
      <c r="V263" s="498"/>
      <c r="W263" s="498"/>
      <c r="X263" s="498"/>
      <c r="Y263" s="498"/>
      <c r="Z263" s="498"/>
      <c r="AA263" s="498"/>
      <c r="AB263" s="498"/>
      <c r="AC263" s="498"/>
      <c r="AD263" s="498"/>
      <c r="AE263" s="498"/>
      <c r="AF263" s="498"/>
      <c r="AG263" s="498"/>
      <c r="AH263" s="498"/>
      <c r="AI263" s="498"/>
    </row>
    <row r="264" spans="1:35" s="505" customFormat="1" ht="20.100000000000001" customHeight="1">
      <c r="A264" s="503"/>
      <c r="B264" s="504"/>
      <c r="C264" s="504"/>
      <c r="D264" s="504"/>
      <c r="E264" s="504"/>
      <c r="F264" s="504"/>
      <c r="G264" s="504"/>
      <c r="H264" s="504"/>
      <c r="I264" s="504"/>
      <c r="J264" s="498"/>
      <c r="K264" s="498"/>
      <c r="L264" s="498"/>
      <c r="M264" s="498"/>
      <c r="N264" s="498"/>
      <c r="O264" s="498"/>
      <c r="P264" s="498"/>
      <c r="Q264" s="498"/>
      <c r="R264" s="498"/>
      <c r="S264" s="498"/>
      <c r="T264" s="498"/>
      <c r="U264" s="498"/>
      <c r="V264" s="498"/>
      <c r="W264" s="498"/>
      <c r="X264" s="498"/>
      <c r="Y264" s="498"/>
      <c r="Z264" s="498"/>
      <c r="AA264" s="498"/>
      <c r="AB264" s="498"/>
      <c r="AC264" s="498"/>
      <c r="AD264" s="498"/>
      <c r="AE264" s="498"/>
      <c r="AF264" s="498"/>
      <c r="AG264" s="498"/>
      <c r="AH264" s="498"/>
      <c r="AI264" s="498"/>
    </row>
    <row r="265" spans="1:35" s="505" customFormat="1" ht="20.100000000000001" customHeight="1">
      <c r="A265" s="503"/>
      <c r="B265" s="504"/>
      <c r="C265" s="504"/>
      <c r="D265" s="504"/>
      <c r="E265" s="504"/>
      <c r="F265" s="504"/>
      <c r="G265" s="504"/>
      <c r="H265" s="504"/>
      <c r="I265" s="504"/>
      <c r="J265" s="498"/>
      <c r="K265" s="498"/>
      <c r="L265" s="498"/>
      <c r="M265" s="498"/>
      <c r="N265" s="498"/>
      <c r="O265" s="498"/>
      <c r="P265" s="498"/>
      <c r="Q265" s="498"/>
      <c r="R265" s="498"/>
      <c r="S265" s="498"/>
      <c r="T265" s="498"/>
      <c r="U265" s="498"/>
      <c r="V265" s="498"/>
      <c r="W265" s="498"/>
      <c r="X265" s="498"/>
      <c r="Y265" s="498"/>
      <c r="Z265" s="498"/>
      <c r="AA265" s="498"/>
      <c r="AB265" s="498"/>
      <c r="AC265" s="498"/>
      <c r="AD265" s="498"/>
      <c r="AE265" s="498"/>
      <c r="AF265" s="498"/>
      <c r="AG265" s="498"/>
      <c r="AH265" s="498"/>
      <c r="AI265" s="498"/>
    </row>
    <row r="266" spans="1:35" s="505" customFormat="1" ht="20.100000000000001" customHeight="1">
      <c r="A266" s="503"/>
      <c r="B266" s="504"/>
      <c r="C266" s="504"/>
      <c r="D266" s="504"/>
      <c r="E266" s="504"/>
      <c r="F266" s="504"/>
      <c r="G266" s="504"/>
      <c r="H266" s="504"/>
      <c r="I266" s="504"/>
      <c r="J266" s="498"/>
      <c r="K266" s="498"/>
      <c r="L266" s="498"/>
      <c r="M266" s="498"/>
      <c r="N266" s="498"/>
      <c r="O266" s="498"/>
      <c r="P266" s="498"/>
      <c r="Q266" s="498"/>
      <c r="R266" s="498"/>
      <c r="S266" s="498"/>
      <c r="T266" s="498"/>
      <c r="U266" s="498"/>
      <c r="V266" s="498"/>
      <c r="W266" s="498"/>
      <c r="X266" s="498"/>
      <c r="Y266" s="498"/>
      <c r="Z266" s="498"/>
      <c r="AA266" s="498"/>
      <c r="AB266" s="498"/>
      <c r="AC266" s="498"/>
      <c r="AD266" s="498"/>
      <c r="AE266" s="498"/>
      <c r="AF266" s="498"/>
      <c r="AG266" s="498"/>
      <c r="AH266" s="498"/>
      <c r="AI266" s="498"/>
    </row>
    <row r="267" spans="1:35" s="505" customFormat="1" ht="20.100000000000001" customHeight="1">
      <c r="A267" s="503"/>
      <c r="B267" s="504"/>
      <c r="C267" s="504"/>
      <c r="D267" s="504"/>
      <c r="E267" s="504"/>
      <c r="F267" s="504"/>
      <c r="G267" s="504"/>
      <c r="H267" s="504"/>
      <c r="I267" s="504"/>
      <c r="J267" s="498"/>
      <c r="K267" s="498"/>
      <c r="L267" s="498"/>
      <c r="M267" s="498"/>
      <c r="N267" s="498"/>
      <c r="O267" s="498"/>
      <c r="P267" s="498"/>
      <c r="Q267" s="498"/>
      <c r="R267" s="498"/>
      <c r="S267" s="498"/>
      <c r="T267" s="498"/>
      <c r="U267" s="498"/>
      <c r="V267" s="498"/>
      <c r="W267" s="498"/>
      <c r="X267" s="498"/>
      <c r="Y267" s="498"/>
      <c r="Z267" s="498"/>
      <c r="AA267" s="498"/>
      <c r="AB267" s="498"/>
      <c r="AC267" s="498"/>
      <c r="AD267" s="498"/>
      <c r="AE267" s="498"/>
      <c r="AF267" s="498"/>
      <c r="AG267" s="498"/>
      <c r="AH267" s="498"/>
      <c r="AI267" s="498"/>
    </row>
    <row r="268" spans="1:35" s="505" customFormat="1" ht="20.100000000000001" customHeight="1">
      <c r="A268" s="503"/>
      <c r="B268" s="504"/>
      <c r="C268" s="504"/>
      <c r="D268" s="504"/>
      <c r="E268" s="504"/>
      <c r="F268" s="504"/>
      <c r="G268" s="504"/>
      <c r="H268" s="504"/>
      <c r="I268" s="504"/>
      <c r="J268" s="498"/>
      <c r="K268" s="498"/>
      <c r="L268" s="498"/>
      <c r="M268" s="498"/>
      <c r="N268" s="498"/>
      <c r="O268" s="498"/>
      <c r="P268" s="498"/>
      <c r="Q268" s="498"/>
      <c r="R268" s="498"/>
      <c r="S268" s="498"/>
      <c r="T268" s="498"/>
      <c r="U268" s="498"/>
      <c r="V268" s="498"/>
      <c r="W268" s="498"/>
      <c r="X268" s="498"/>
      <c r="Y268" s="498"/>
      <c r="Z268" s="498"/>
      <c r="AA268" s="498"/>
      <c r="AB268" s="498"/>
      <c r="AC268" s="498"/>
      <c r="AD268" s="498"/>
      <c r="AE268" s="498"/>
      <c r="AF268" s="498"/>
      <c r="AG268" s="498"/>
      <c r="AH268" s="498"/>
      <c r="AI268" s="498"/>
    </row>
    <row r="269" spans="1:35" s="505" customFormat="1" ht="20.100000000000001" customHeight="1">
      <c r="A269" s="503"/>
      <c r="B269" s="504"/>
      <c r="C269" s="504"/>
      <c r="D269" s="504"/>
      <c r="E269" s="504"/>
      <c r="F269" s="504"/>
      <c r="G269" s="504"/>
      <c r="H269" s="504"/>
      <c r="I269" s="504"/>
      <c r="J269" s="498"/>
      <c r="K269" s="498"/>
      <c r="L269" s="498"/>
      <c r="M269" s="498"/>
      <c r="N269" s="498"/>
      <c r="O269" s="498"/>
      <c r="P269" s="498"/>
      <c r="Q269" s="498"/>
      <c r="R269" s="498"/>
      <c r="S269" s="498"/>
      <c r="T269" s="498"/>
      <c r="U269" s="498"/>
      <c r="V269" s="498"/>
      <c r="W269" s="498"/>
      <c r="X269" s="498"/>
      <c r="Y269" s="498"/>
      <c r="Z269" s="498"/>
      <c r="AA269" s="498"/>
      <c r="AB269" s="498"/>
      <c r="AC269" s="498"/>
      <c r="AD269" s="498"/>
      <c r="AE269" s="498"/>
      <c r="AF269" s="498"/>
      <c r="AG269" s="498"/>
      <c r="AH269" s="498"/>
      <c r="AI269" s="498"/>
    </row>
    <row r="270" spans="1:35" s="505" customFormat="1" ht="20.100000000000001" customHeight="1">
      <c r="A270" s="503"/>
      <c r="B270" s="504"/>
      <c r="C270" s="504"/>
      <c r="D270" s="504"/>
      <c r="E270" s="504"/>
      <c r="F270" s="504"/>
      <c r="G270" s="504"/>
      <c r="H270" s="504"/>
      <c r="I270" s="504"/>
      <c r="J270" s="498"/>
      <c r="K270" s="498"/>
      <c r="L270" s="498"/>
      <c r="M270" s="498"/>
      <c r="N270" s="498"/>
      <c r="O270" s="498"/>
      <c r="P270" s="498"/>
      <c r="Q270" s="498"/>
      <c r="R270" s="498"/>
      <c r="S270" s="498"/>
      <c r="T270" s="498"/>
      <c r="U270" s="498"/>
      <c r="V270" s="498"/>
      <c r="W270" s="498"/>
      <c r="X270" s="498"/>
      <c r="Y270" s="498"/>
      <c r="Z270" s="498"/>
      <c r="AA270" s="498"/>
      <c r="AB270" s="498"/>
      <c r="AC270" s="498"/>
      <c r="AD270" s="498"/>
      <c r="AE270" s="498"/>
      <c r="AF270" s="498"/>
      <c r="AG270" s="498"/>
      <c r="AH270" s="498"/>
      <c r="AI270" s="498"/>
    </row>
    <row r="271" spans="1:35" s="505" customFormat="1" ht="20.100000000000001" customHeight="1">
      <c r="A271" s="503"/>
      <c r="B271" s="504"/>
      <c r="C271" s="504"/>
      <c r="D271" s="504"/>
      <c r="E271" s="504"/>
      <c r="F271" s="504"/>
      <c r="G271" s="504"/>
      <c r="H271" s="504"/>
      <c r="I271" s="504"/>
      <c r="J271" s="498"/>
      <c r="K271" s="498"/>
      <c r="L271" s="498"/>
      <c r="M271" s="498"/>
      <c r="N271" s="498"/>
      <c r="O271" s="498"/>
      <c r="P271" s="498"/>
      <c r="Q271" s="498"/>
      <c r="R271" s="498"/>
      <c r="S271" s="498"/>
      <c r="T271" s="498"/>
      <c r="U271" s="498"/>
      <c r="V271" s="498"/>
      <c r="W271" s="498"/>
      <c r="X271" s="498"/>
      <c r="Y271" s="498"/>
      <c r="Z271" s="498"/>
      <c r="AA271" s="498"/>
      <c r="AB271" s="498"/>
      <c r="AC271" s="498"/>
      <c r="AD271" s="498"/>
      <c r="AE271" s="498"/>
      <c r="AF271" s="498"/>
      <c r="AG271" s="498"/>
      <c r="AH271" s="498"/>
      <c r="AI271" s="498"/>
    </row>
    <row r="272" spans="1:35" s="505" customFormat="1" ht="20.100000000000001" customHeight="1">
      <c r="A272" s="503"/>
      <c r="B272" s="504"/>
      <c r="C272" s="504"/>
      <c r="D272" s="504"/>
      <c r="E272" s="504"/>
      <c r="F272" s="504"/>
      <c r="G272" s="504"/>
      <c r="H272" s="504"/>
      <c r="I272" s="504"/>
      <c r="J272" s="498"/>
      <c r="K272" s="498"/>
      <c r="L272" s="498"/>
      <c r="M272" s="498"/>
      <c r="N272" s="498"/>
      <c r="O272" s="498"/>
      <c r="P272" s="498"/>
      <c r="Q272" s="498"/>
      <c r="R272" s="498"/>
      <c r="S272" s="498"/>
      <c r="T272" s="498"/>
      <c r="U272" s="498"/>
      <c r="V272" s="498"/>
      <c r="W272" s="498"/>
      <c r="X272" s="498"/>
      <c r="Y272" s="498"/>
      <c r="Z272" s="498"/>
      <c r="AA272" s="498"/>
      <c r="AB272" s="498"/>
      <c r="AC272" s="498"/>
      <c r="AD272" s="498"/>
      <c r="AE272" s="498"/>
      <c r="AF272" s="498"/>
      <c r="AG272" s="498"/>
      <c r="AH272" s="498"/>
      <c r="AI272" s="498"/>
    </row>
    <row r="273" spans="1:35" s="505" customFormat="1" ht="20.100000000000001" customHeight="1">
      <c r="A273" s="503"/>
      <c r="B273" s="504"/>
      <c r="C273" s="504"/>
      <c r="D273" s="504"/>
      <c r="E273" s="504"/>
      <c r="F273" s="504"/>
      <c r="G273" s="504"/>
      <c r="H273" s="504"/>
      <c r="I273" s="504"/>
      <c r="J273" s="498"/>
      <c r="K273" s="498"/>
      <c r="L273" s="498"/>
      <c r="M273" s="498"/>
      <c r="N273" s="498"/>
      <c r="O273" s="498"/>
      <c r="P273" s="498"/>
      <c r="Q273" s="498"/>
      <c r="R273" s="498"/>
      <c r="S273" s="498"/>
      <c r="T273" s="498"/>
      <c r="U273" s="498"/>
      <c r="V273" s="498"/>
      <c r="W273" s="498"/>
      <c r="X273" s="498"/>
      <c r="Y273" s="498"/>
      <c r="Z273" s="498"/>
      <c r="AA273" s="498"/>
      <c r="AB273" s="498"/>
      <c r="AC273" s="498"/>
      <c r="AD273" s="498"/>
      <c r="AE273" s="498"/>
      <c r="AF273" s="498"/>
      <c r="AG273" s="498"/>
      <c r="AH273" s="498"/>
      <c r="AI273" s="498"/>
    </row>
    <row r="274" spans="1:35" s="505" customFormat="1" ht="20.100000000000001" customHeight="1">
      <c r="A274" s="503"/>
      <c r="B274" s="504"/>
      <c r="C274" s="504"/>
      <c r="D274" s="504"/>
      <c r="E274" s="504"/>
      <c r="F274" s="504"/>
      <c r="G274" s="504"/>
      <c r="H274" s="504"/>
      <c r="I274" s="504"/>
      <c r="J274" s="498"/>
      <c r="K274" s="498"/>
      <c r="L274" s="498"/>
      <c r="M274" s="498"/>
      <c r="N274" s="498"/>
      <c r="O274" s="498"/>
      <c r="P274" s="498"/>
      <c r="Q274" s="498"/>
      <c r="R274" s="498"/>
      <c r="S274" s="498"/>
      <c r="T274" s="498"/>
      <c r="U274" s="498"/>
      <c r="V274" s="498"/>
      <c r="W274" s="498"/>
      <c r="X274" s="498"/>
      <c r="Y274" s="498"/>
      <c r="Z274" s="498"/>
      <c r="AA274" s="498"/>
      <c r="AB274" s="498"/>
      <c r="AC274" s="498"/>
      <c r="AD274" s="498"/>
      <c r="AE274" s="498"/>
      <c r="AF274" s="498"/>
      <c r="AG274" s="498"/>
      <c r="AH274" s="498"/>
      <c r="AI274" s="498"/>
    </row>
    <row r="275" spans="1:35" s="505" customFormat="1" ht="20.100000000000001" customHeight="1">
      <c r="A275" s="503"/>
      <c r="B275" s="504"/>
      <c r="C275" s="504"/>
      <c r="D275" s="504"/>
      <c r="E275" s="504"/>
      <c r="F275" s="504"/>
      <c r="G275" s="504"/>
      <c r="H275" s="504"/>
      <c r="I275" s="504"/>
      <c r="J275" s="498"/>
      <c r="K275" s="498"/>
      <c r="L275" s="498"/>
      <c r="M275" s="498"/>
      <c r="N275" s="498"/>
      <c r="O275" s="498"/>
      <c r="P275" s="498"/>
      <c r="Q275" s="498"/>
      <c r="R275" s="498"/>
      <c r="S275" s="498"/>
      <c r="T275" s="498"/>
      <c r="U275" s="498"/>
      <c r="V275" s="498"/>
      <c r="W275" s="498"/>
      <c r="X275" s="498"/>
      <c r="Y275" s="498"/>
      <c r="Z275" s="498"/>
      <c r="AA275" s="498"/>
      <c r="AB275" s="498"/>
      <c r="AC275" s="498"/>
      <c r="AD275" s="498"/>
      <c r="AE275" s="498"/>
      <c r="AF275" s="498"/>
      <c r="AG275" s="498"/>
      <c r="AH275" s="498"/>
      <c r="AI275" s="498"/>
    </row>
    <row r="276" spans="1:35" s="505" customFormat="1" ht="20.100000000000001" customHeight="1">
      <c r="A276" s="503"/>
      <c r="B276" s="504"/>
      <c r="C276" s="504"/>
      <c r="D276" s="504"/>
      <c r="E276" s="504"/>
      <c r="F276" s="504"/>
      <c r="G276" s="504"/>
      <c r="H276" s="504"/>
      <c r="I276" s="504"/>
      <c r="J276" s="498"/>
      <c r="K276" s="498"/>
      <c r="L276" s="498"/>
      <c r="M276" s="498"/>
      <c r="N276" s="498"/>
      <c r="O276" s="498"/>
      <c r="P276" s="498"/>
      <c r="Q276" s="498"/>
      <c r="R276" s="498"/>
      <c r="S276" s="498"/>
      <c r="T276" s="498"/>
      <c r="U276" s="498"/>
      <c r="V276" s="498"/>
      <c r="W276" s="498"/>
      <c r="X276" s="498"/>
      <c r="Y276" s="498"/>
      <c r="Z276" s="498"/>
      <c r="AA276" s="498"/>
      <c r="AB276" s="498"/>
      <c r="AC276" s="498"/>
      <c r="AD276" s="498"/>
      <c r="AE276" s="498"/>
      <c r="AF276" s="498"/>
      <c r="AG276" s="498"/>
      <c r="AH276" s="498"/>
      <c r="AI276" s="498"/>
    </row>
    <row r="277" spans="1:35" s="505" customFormat="1" ht="20.100000000000001" customHeight="1">
      <c r="A277" s="503"/>
      <c r="B277" s="504"/>
      <c r="C277" s="504"/>
      <c r="D277" s="504"/>
      <c r="E277" s="504"/>
      <c r="F277" s="504"/>
      <c r="G277" s="504"/>
      <c r="H277" s="504"/>
      <c r="I277" s="504"/>
      <c r="J277" s="498"/>
      <c r="K277" s="498"/>
      <c r="L277" s="498"/>
      <c r="M277" s="498"/>
      <c r="N277" s="498"/>
      <c r="O277" s="498"/>
      <c r="P277" s="498"/>
      <c r="Q277" s="498"/>
      <c r="R277" s="498"/>
      <c r="S277" s="498"/>
      <c r="T277" s="498"/>
      <c r="U277" s="498"/>
      <c r="V277" s="498"/>
      <c r="W277" s="498"/>
      <c r="X277" s="498"/>
      <c r="Y277" s="498"/>
      <c r="Z277" s="498"/>
      <c r="AA277" s="498"/>
      <c r="AB277" s="498"/>
      <c r="AC277" s="498"/>
      <c r="AD277" s="498"/>
      <c r="AE277" s="498"/>
      <c r="AF277" s="498"/>
      <c r="AG277" s="498"/>
      <c r="AH277" s="498"/>
      <c r="AI277" s="498"/>
    </row>
    <row r="278" spans="1:35" s="505" customFormat="1" ht="20.100000000000001" customHeight="1">
      <c r="A278" s="503"/>
      <c r="B278" s="504"/>
      <c r="C278" s="504"/>
      <c r="D278" s="504"/>
      <c r="E278" s="504"/>
      <c r="F278" s="504"/>
      <c r="G278" s="504"/>
      <c r="H278" s="504"/>
      <c r="I278" s="504"/>
      <c r="J278" s="498"/>
      <c r="K278" s="498"/>
      <c r="L278" s="498"/>
      <c r="M278" s="498"/>
      <c r="N278" s="498"/>
      <c r="O278" s="498"/>
      <c r="P278" s="498"/>
      <c r="Q278" s="498"/>
      <c r="R278" s="498"/>
      <c r="S278" s="498"/>
      <c r="T278" s="498"/>
      <c r="U278" s="498"/>
      <c r="V278" s="498"/>
      <c r="W278" s="498"/>
      <c r="X278" s="498"/>
      <c r="Y278" s="498"/>
      <c r="Z278" s="498"/>
      <c r="AA278" s="498"/>
      <c r="AB278" s="498"/>
      <c r="AC278" s="498"/>
      <c r="AD278" s="498"/>
      <c r="AE278" s="498"/>
      <c r="AF278" s="498"/>
      <c r="AG278" s="498"/>
      <c r="AH278" s="498"/>
      <c r="AI278" s="498"/>
    </row>
    <row r="279" spans="1:35" s="505" customFormat="1" ht="20.100000000000001" customHeight="1">
      <c r="A279" s="503"/>
      <c r="B279" s="504"/>
      <c r="C279" s="504"/>
      <c r="D279" s="504"/>
      <c r="E279" s="504"/>
      <c r="F279" s="504"/>
      <c r="G279" s="504"/>
      <c r="H279" s="504"/>
      <c r="I279" s="504"/>
      <c r="J279" s="498"/>
      <c r="K279" s="498"/>
      <c r="L279" s="498"/>
      <c r="M279" s="498"/>
      <c r="N279" s="498"/>
      <c r="O279" s="498"/>
      <c r="P279" s="498"/>
      <c r="Q279" s="498"/>
      <c r="R279" s="498"/>
      <c r="S279" s="498"/>
      <c r="T279" s="498"/>
      <c r="U279" s="498"/>
      <c r="V279" s="498"/>
      <c r="W279" s="498"/>
      <c r="X279" s="498"/>
      <c r="Y279" s="498"/>
      <c r="Z279" s="498"/>
      <c r="AA279" s="498"/>
      <c r="AB279" s="498"/>
      <c r="AC279" s="498"/>
      <c r="AD279" s="498"/>
      <c r="AE279" s="498"/>
      <c r="AF279" s="498"/>
      <c r="AG279" s="498"/>
      <c r="AH279" s="498"/>
      <c r="AI279" s="498"/>
    </row>
    <row r="280" spans="1:35" s="505" customFormat="1" ht="20.100000000000001" customHeight="1">
      <c r="A280" s="503"/>
      <c r="B280" s="504"/>
      <c r="C280" s="504"/>
      <c r="D280" s="504"/>
      <c r="E280" s="504"/>
      <c r="F280" s="504"/>
      <c r="G280" s="504"/>
      <c r="H280" s="504"/>
      <c r="I280" s="504"/>
      <c r="J280" s="498"/>
      <c r="K280" s="498"/>
      <c r="L280" s="498"/>
      <c r="M280" s="498"/>
      <c r="N280" s="498"/>
      <c r="O280" s="498"/>
      <c r="P280" s="498"/>
      <c r="Q280" s="498"/>
      <c r="R280" s="498"/>
      <c r="S280" s="498"/>
      <c r="T280" s="498"/>
      <c r="U280" s="498"/>
      <c r="V280" s="498"/>
      <c r="W280" s="498"/>
      <c r="X280" s="498"/>
      <c r="Y280" s="498"/>
      <c r="Z280" s="498"/>
      <c r="AA280" s="498"/>
      <c r="AB280" s="498"/>
      <c r="AC280" s="498"/>
      <c r="AD280" s="498"/>
      <c r="AE280" s="498"/>
      <c r="AF280" s="498"/>
      <c r="AG280" s="498"/>
      <c r="AH280" s="498"/>
      <c r="AI280" s="498"/>
    </row>
    <row r="281" spans="1:35" s="505" customFormat="1" ht="20.100000000000001" customHeight="1">
      <c r="A281" s="503"/>
      <c r="B281" s="504"/>
      <c r="C281" s="504"/>
      <c r="D281" s="504"/>
      <c r="E281" s="504"/>
      <c r="F281" s="504"/>
      <c r="G281" s="504"/>
      <c r="H281" s="504"/>
      <c r="I281" s="504"/>
      <c r="J281" s="498"/>
      <c r="K281" s="498"/>
      <c r="L281" s="498"/>
      <c r="M281" s="498"/>
      <c r="N281" s="498"/>
      <c r="O281" s="498"/>
      <c r="P281" s="498"/>
      <c r="Q281" s="498"/>
      <c r="R281" s="498"/>
      <c r="S281" s="498"/>
      <c r="T281" s="498"/>
      <c r="U281" s="498"/>
      <c r="V281" s="498"/>
      <c r="W281" s="498"/>
      <c r="X281" s="498"/>
      <c r="Y281" s="498"/>
      <c r="Z281" s="498"/>
      <c r="AA281" s="498"/>
      <c r="AB281" s="498"/>
      <c r="AC281" s="498"/>
      <c r="AD281" s="498"/>
      <c r="AE281" s="498"/>
      <c r="AF281" s="498"/>
      <c r="AG281" s="498"/>
      <c r="AH281" s="498"/>
      <c r="AI281" s="498"/>
    </row>
    <row r="282" spans="1:35" s="505" customFormat="1" ht="20.100000000000001" customHeight="1">
      <c r="A282" s="503"/>
      <c r="B282" s="504"/>
      <c r="C282" s="504"/>
      <c r="D282" s="504"/>
      <c r="E282" s="504"/>
      <c r="F282" s="504"/>
      <c r="G282" s="504"/>
      <c r="H282" s="504"/>
      <c r="I282" s="504"/>
      <c r="J282" s="498"/>
      <c r="K282" s="498"/>
      <c r="L282" s="498"/>
      <c r="M282" s="498"/>
      <c r="N282" s="498"/>
      <c r="O282" s="498"/>
      <c r="P282" s="498"/>
      <c r="Q282" s="498"/>
      <c r="R282" s="498"/>
      <c r="S282" s="498"/>
      <c r="T282" s="498"/>
      <c r="U282" s="498"/>
      <c r="V282" s="498"/>
      <c r="W282" s="498"/>
      <c r="X282" s="498"/>
      <c r="Y282" s="498"/>
      <c r="Z282" s="498"/>
      <c r="AA282" s="498"/>
      <c r="AB282" s="498"/>
      <c r="AC282" s="498"/>
      <c r="AD282" s="498"/>
      <c r="AE282" s="498"/>
      <c r="AF282" s="498"/>
      <c r="AG282" s="498"/>
      <c r="AH282" s="498"/>
      <c r="AI282" s="498"/>
    </row>
    <row r="283" spans="1:35" s="505" customFormat="1" ht="20.100000000000001" customHeight="1">
      <c r="A283" s="503"/>
      <c r="B283" s="504"/>
      <c r="C283" s="504"/>
      <c r="D283" s="504"/>
      <c r="E283" s="504"/>
      <c r="F283" s="504"/>
      <c r="G283" s="504"/>
      <c r="H283" s="504"/>
      <c r="I283" s="504"/>
      <c r="J283" s="498"/>
      <c r="K283" s="498"/>
      <c r="L283" s="498"/>
      <c r="M283" s="498"/>
      <c r="N283" s="498"/>
      <c r="O283" s="498"/>
      <c r="P283" s="498"/>
      <c r="Q283" s="498"/>
      <c r="R283" s="498"/>
      <c r="S283" s="498"/>
      <c r="T283" s="498"/>
      <c r="U283" s="498"/>
      <c r="V283" s="498"/>
      <c r="W283" s="498"/>
      <c r="X283" s="498"/>
      <c r="Y283" s="498"/>
      <c r="Z283" s="498"/>
      <c r="AA283" s="498"/>
      <c r="AB283" s="498"/>
      <c r="AC283" s="498"/>
      <c r="AD283" s="498"/>
      <c r="AE283" s="498"/>
      <c r="AF283" s="498"/>
      <c r="AG283" s="498"/>
      <c r="AH283" s="498"/>
      <c r="AI283" s="498"/>
    </row>
    <row r="284" spans="1:35" s="505" customFormat="1" ht="20.100000000000001" customHeight="1">
      <c r="A284" s="503"/>
      <c r="B284" s="504"/>
      <c r="C284" s="504"/>
      <c r="D284" s="504"/>
      <c r="E284" s="504"/>
      <c r="F284" s="504"/>
      <c r="G284" s="504"/>
      <c r="H284" s="504"/>
      <c r="I284" s="504"/>
      <c r="J284" s="498"/>
      <c r="K284" s="498"/>
      <c r="L284" s="498"/>
      <c r="M284" s="498"/>
      <c r="N284" s="498"/>
      <c r="O284" s="498"/>
      <c r="P284" s="498"/>
      <c r="Q284" s="498"/>
      <c r="R284" s="498"/>
      <c r="S284" s="498"/>
      <c r="T284" s="498"/>
      <c r="U284" s="498"/>
      <c r="V284" s="498"/>
      <c r="W284" s="498"/>
      <c r="X284" s="498"/>
      <c r="Y284" s="498"/>
      <c r="Z284" s="498"/>
      <c r="AA284" s="498"/>
      <c r="AB284" s="498"/>
      <c r="AC284" s="498"/>
      <c r="AD284" s="498"/>
      <c r="AE284" s="498"/>
      <c r="AF284" s="498"/>
      <c r="AG284" s="498"/>
      <c r="AH284" s="498"/>
      <c r="AI284" s="498"/>
    </row>
    <row r="285" spans="1:35" s="505" customFormat="1" ht="20.100000000000001" customHeight="1">
      <c r="A285" s="503"/>
      <c r="B285" s="504"/>
      <c r="C285" s="504"/>
      <c r="D285" s="504"/>
      <c r="E285" s="504"/>
      <c r="F285" s="504"/>
      <c r="G285" s="504"/>
      <c r="H285" s="504"/>
      <c r="I285" s="504"/>
      <c r="J285" s="498"/>
      <c r="K285" s="498"/>
      <c r="L285" s="498"/>
      <c r="M285" s="498"/>
      <c r="N285" s="498"/>
      <c r="O285" s="498"/>
      <c r="P285" s="498"/>
      <c r="Q285" s="498"/>
      <c r="R285" s="498"/>
      <c r="S285" s="498"/>
      <c r="T285" s="498"/>
      <c r="U285" s="498"/>
      <c r="V285" s="498"/>
      <c r="W285" s="498"/>
      <c r="X285" s="498"/>
      <c r="Y285" s="498"/>
      <c r="Z285" s="498"/>
      <c r="AA285" s="498"/>
      <c r="AB285" s="498"/>
      <c r="AC285" s="498"/>
      <c r="AD285" s="498"/>
      <c r="AE285" s="498"/>
      <c r="AF285" s="498"/>
      <c r="AG285" s="498"/>
      <c r="AH285" s="498"/>
      <c r="AI285" s="498"/>
    </row>
    <row r="286" spans="1:35" s="505" customFormat="1" ht="20.100000000000001" customHeight="1">
      <c r="A286" s="503"/>
      <c r="B286" s="504"/>
      <c r="C286" s="504"/>
      <c r="D286" s="504"/>
      <c r="E286" s="504"/>
      <c r="F286" s="504"/>
      <c r="G286" s="504"/>
      <c r="H286" s="504"/>
      <c r="I286" s="504"/>
      <c r="J286" s="498"/>
      <c r="K286" s="498"/>
      <c r="L286" s="498"/>
      <c r="M286" s="498"/>
      <c r="N286" s="498"/>
      <c r="O286" s="498"/>
      <c r="P286" s="498"/>
      <c r="Q286" s="498"/>
      <c r="R286" s="498"/>
      <c r="S286" s="498"/>
      <c r="T286" s="498"/>
      <c r="U286" s="498"/>
      <c r="V286" s="498"/>
      <c r="W286" s="498"/>
      <c r="X286" s="498"/>
      <c r="Y286" s="498"/>
      <c r="Z286" s="498"/>
      <c r="AA286" s="498"/>
      <c r="AB286" s="498"/>
      <c r="AC286" s="498"/>
      <c r="AD286" s="498"/>
      <c r="AE286" s="498"/>
      <c r="AF286" s="498"/>
      <c r="AG286" s="498"/>
      <c r="AH286" s="498"/>
      <c r="AI286" s="498"/>
    </row>
    <row r="287" spans="1:35" s="505" customFormat="1" ht="20.100000000000001" customHeight="1">
      <c r="A287" s="503"/>
      <c r="B287" s="504"/>
      <c r="C287" s="504"/>
      <c r="D287" s="504"/>
      <c r="E287" s="504"/>
      <c r="F287" s="504"/>
      <c r="G287" s="504"/>
      <c r="H287" s="504"/>
      <c r="I287" s="504"/>
      <c r="J287" s="498"/>
      <c r="K287" s="498"/>
      <c r="L287" s="498"/>
      <c r="M287" s="498"/>
      <c r="N287" s="498"/>
      <c r="O287" s="498"/>
      <c r="P287" s="498"/>
      <c r="Q287" s="498"/>
      <c r="R287" s="498"/>
      <c r="S287" s="498"/>
      <c r="T287" s="498"/>
      <c r="U287" s="498"/>
      <c r="V287" s="498"/>
      <c r="W287" s="498"/>
      <c r="X287" s="498"/>
      <c r="Y287" s="498"/>
      <c r="Z287" s="498"/>
      <c r="AA287" s="498"/>
      <c r="AB287" s="498"/>
      <c r="AC287" s="498"/>
      <c r="AD287" s="498"/>
      <c r="AE287" s="498"/>
      <c r="AF287" s="498"/>
      <c r="AG287" s="498"/>
      <c r="AH287" s="498"/>
      <c r="AI287" s="498"/>
    </row>
    <row r="288" spans="1:35" s="505" customFormat="1" ht="20.100000000000001" customHeight="1">
      <c r="A288" s="503"/>
      <c r="B288" s="504"/>
      <c r="C288" s="504"/>
      <c r="D288" s="504"/>
      <c r="E288" s="504"/>
      <c r="F288" s="504"/>
      <c r="G288" s="504"/>
      <c r="H288" s="504"/>
      <c r="I288" s="504"/>
      <c r="J288" s="498"/>
      <c r="K288" s="498"/>
      <c r="L288" s="498"/>
      <c r="M288" s="498"/>
      <c r="N288" s="498"/>
      <c r="O288" s="498"/>
      <c r="P288" s="498"/>
      <c r="Q288" s="498"/>
      <c r="R288" s="498"/>
      <c r="S288" s="498"/>
      <c r="T288" s="498"/>
      <c r="U288" s="498"/>
      <c r="V288" s="498"/>
      <c r="W288" s="498"/>
      <c r="X288" s="498"/>
      <c r="Y288" s="498"/>
      <c r="Z288" s="498"/>
      <c r="AA288" s="498"/>
      <c r="AB288" s="498"/>
      <c r="AC288" s="498"/>
      <c r="AD288" s="498"/>
      <c r="AE288" s="498"/>
      <c r="AF288" s="498"/>
      <c r="AG288" s="498"/>
      <c r="AH288" s="498"/>
      <c r="AI288" s="498"/>
    </row>
    <row r="289" spans="1:35" s="505" customFormat="1" ht="20.100000000000001" customHeight="1">
      <c r="A289" s="503"/>
      <c r="B289" s="504"/>
      <c r="C289" s="504"/>
      <c r="D289" s="504"/>
      <c r="E289" s="504"/>
      <c r="F289" s="504"/>
      <c r="G289" s="504"/>
      <c r="H289" s="504"/>
      <c r="I289" s="504"/>
      <c r="J289" s="498"/>
      <c r="K289" s="498"/>
      <c r="L289" s="498"/>
      <c r="M289" s="498"/>
      <c r="N289" s="498"/>
      <c r="O289" s="498"/>
      <c r="P289" s="498"/>
      <c r="Q289" s="498"/>
      <c r="R289" s="498"/>
      <c r="S289" s="498"/>
      <c r="T289" s="498"/>
      <c r="U289" s="498"/>
      <c r="V289" s="498"/>
      <c r="W289" s="498"/>
      <c r="X289" s="498"/>
      <c r="Y289" s="498"/>
      <c r="Z289" s="498"/>
      <c r="AA289" s="498"/>
      <c r="AB289" s="498"/>
      <c r="AC289" s="498"/>
      <c r="AD289" s="498"/>
      <c r="AE289" s="498"/>
      <c r="AF289" s="498"/>
      <c r="AG289" s="498"/>
      <c r="AH289" s="498"/>
      <c r="AI289" s="498"/>
    </row>
    <row r="290" spans="1:35" s="505" customFormat="1" ht="20.100000000000001" customHeight="1">
      <c r="A290" s="503"/>
      <c r="B290" s="504"/>
      <c r="C290" s="504"/>
      <c r="D290" s="504"/>
      <c r="E290" s="504"/>
      <c r="F290" s="504"/>
      <c r="G290" s="504"/>
      <c r="H290" s="504"/>
      <c r="I290" s="504"/>
      <c r="J290" s="498"/>
      <c r="K290" s="498"/>
      <c r="L290" s="498"/>
      <c r="M290" s="498"/>
      <c r="N290" s="498"/>
      <c r="O290" s="498"/>
      <c r="P290" s="498"/>
      <c r="Q290" s="498"/>
      <c r="R290" s="498"/>
      <c r="S290" s="498"/>
      <c r="T290" s="498"/>
      <c r="U290" s="498"/>
      <c r="V290" s="498"/>
      <c r="W290" s="498"/>
      <c r="X290" s="498"/>
      <c r="Y290" s="498"/>
      <c r="Z290" s="498"/>
      <c r="AA290" s="498"/>
      <c r="AB290" s="498"/>
      <c r="AC290" s="498"/>
      <c r="AD290" s="498"/>
      <c r="AE290" s="498"/>
      <c r="AF290" s="498"/>
      <c r="AG290" s="498"/>
      <c r="AH290" s="498"/>
      <c r="AI290" s="498"/>
    </row>
    <row r="291" spans="1:35" s="505" customFormat="1" ht="20.100000000000001" customHeight="1">
      <c r="A291" s="503"/>
      <c r="B291" s="504"/>
      <c r="C291" s="504"/>
      <c r="D291" s="504"/>
      <c r="E291" s="504"/>
      <c r="F291" s="504"/>
      <c r="G291" s="504"/>
      <c r="H291" s="504"/>
      <c r="I291" s="504"/>
      <c r="J291" s="498"/>
      <c r="K291" s="498"/>
      <c r="L291" s="498"/>
      <c r="M291" s="498"/>
      <c r="N291" s="498"/>
      <c r="O291" s="498"/>
      <c r="P291" s="498"/>
      <c r="Q291" s="498"/>
      <c r="R291" s="498"/>
      <c r="S291" s="498"/>
      <c r="T291" s="498"/>
      <c r="U291" s="498"/>
      <c r="V291" s="498"/>
      <c r="W291" s="498"/>
      <c r="X291" s="498"/>
      <c r="Y291" s="498"/>
      <c r="Z291" s="498"/>
      <c r="AA291" s="498"/>
      <c r="AB291" s="498"/>
      <c r="AC291" s="498"/>
      <c r="AD291" s="498"/>
      <c r="AE291" s="498"/>
      <c r="AF291" s="498"/>
      <c r="AG291" s="498"/>
      <c r="AH291" s="498"/>
      <c r="AI291" s="498"/>
    </row>
    <row r="292" spans="1:35" s="505" customFormat="1" ht="20.100000000000001" customHeight="1">
      <c r="A292" s="503"/>
      <c r="B292" s="504"/>
      <c r="C292" s="504"/>
      <c r="D292" s="504"/>
      <c r="E292" s="504"/>
      <c r="F292" s="504"/>
      <c r="G292" s="504"/>
      <c r="H292" s="504"/>
      <c r="I292" s="504"/>
      <c r="J292" s="498"/>
      <c r="K292" s="498"/>
      <c r="L292" s="498"/>
      <c r="M292" s="498"/>
      <c r="N292" s="498"/>
      <c r="O292" s="498"/>
      <c r="P292" s="498"/>
      <c r="Q292" s="498"/>
      <c r="R292" s="498"/>
      <c r="S292" s="498"/>
      <c r="T292" s="498"/>
      <c r="U292" s="498"/>
      <c r="V292" s="498"/>
      <c r="W292" s="498"/>
      <c r="X292" s="498"/>
      <c r="Y292" s="498"/>
      <c r="Z292" s="498"/>
      <c r="AA292" s="498"/>
      <c r="AB292" s="498"/>
      <c r="AC292" s="498"/>
      <c r="AD292" s="498"/>
      <c r="AE292" s="498"/>
      <c r="AF292" s="498"/>
      <c r="AG292" s="498"/>
      <c r="AH292" s="498"/>
      <c r="AI292" s="498"/>
    </row>
    <row r="293" spans="1:35" s="505" customFormat="1" ht="20.100000000000001" customHeight="1">
      <c r="A293" s="503"/>
      <c r="B293" s="504"/>
      <c r="C293" s="504"/>
      <c r="D293" s="504"/>
      <c r="E293" s="504"/>
      <c r="F293" s="504"/>
      <c r="G293" s="504"/>
      <c r="H293" s="504"/>
      <c r="I293" s="504"/>
      <c r="J293" s="498"/>
      <c r="K293" s="498"/>
      <c r="L293" s="498"/>
      <c r="M293" s="498"/>
      <c r="N293" s="498"/>
      <c r="O293" s="498"/>
      <c r="P293" s="498"/>
      <c r="Q293" s="498"/>
      <c r="R293" s="498"/>
      <c r="S293" s="498"/>
      <c r="T293" s="498"/>
      <c r="U293" s="498"/>
      <c r="V293" s="498"/>
      <c r="W293" s="498"/>
      <c r="X293" s="498"/>
      <c r="Y293" s="498"/>
      <c r="Z293" s="498"/>
      <c r="AA293" s="498"/>
      <c r="AB293" s="498"/>
      <c r="AC293" s="498"/>
      <c r="AD293" s="498"/>
      <c r="AE293" s="498"/>
      <c r="AF293" s="498"/>
      <c r="AG293" s="498"/>
      <c r="AH293" s="498"/>
      <c r="AI293" s="498"/>
    </row>
    <row r="294" spans="1:35" s="505" customFormat="1" ht="20.100000000000001" customHeight="1">
      <c r="A294" s="503"/>
      <c r="B294" s="504"/>
      <c r="C294" s="504"/>
      <c r="D294" s="504"/>
      <c r="E294" s="504"/>
      <c r="F294" s="504"/>
      <c r="G294" s="504"/>
      <c r="H294" s="504"/>
      <c r="I294" s="504"/>
      <c r="J294" s="498"/>
      <c r="K294" s="498"/>
      <c r="L294" s="498"/>
      <c r="M294" s="498"/>
      <c r="N294" s="498"/>
      <c r="O294" s="498"/>
      <c r="P294" s="498"/>
      <c r="Q294" s="498"/>
      <c r="R294" s="498"/>
      <c r="S294" s="498"/>
      <c r="T294" s="498"/>
      <c r="U294" s="498"/>
      <c r="V294" s="498"/>
      <c r="W294" s="498"/>
      <c r="X294" s="498"/>
      <c r="Y294" s="498"/>
      <c r="Z294" s="498"/>
      <c r="AA294" s="498"/>
      <c r="AB294" s="498"/>
      <c r="AC294" s="498"/>
      <c r="AD294" s="498"/>
      <c r="AE294" s="498"/>
      <c r="AF294" s="498"/>
      <c r="AG294" s="498"/>
      <c r="AH294" s="498"/>
      <c r="AI294" s="498"/>
    </row>
    <row r="295" spans="1:35" s="505" customFormat="1" ht="20.100000000000001" customHeight="1">
      <c r="A295" s="503"/>
      <c r="B295" s="504"/>
      <c r="C295" s="504"/>
      <c r="D295" s="504"/>
      <c r="E295" s="504"/>
      <c r="F295" s="504"/>
      <c r="G295" s="504"/>
      <c r="H295" s="504"/>
      <c r="I295" s="504"/>
      <c r="J295" s="498"/>
      <c r="K295" s="498"/>
      <c r="L295" s="498"/>
      <c r="M295" s="498"/>
      <c r="N295" s="498"/>
      <c r="O295" s="498"/>
      <c r="P295" s="498"/>
      <c r="Q295" s="498"/>
      <c r="R295" s="498"/>
      <c r="S295" s="498"/>
      <c r="T295" s="498"/>
      <c r="U295" s="498"/>
      <c r="V295" s="498"/>
      <c r="W295" s="498"/>
      <c r="X295" s="498"/>
      <c r="Y295" s="498"/>
      <c r="Z295" s="498"/>
      <c r="AA295" s="498"/>
      <c r="AB295" s="498"/>
      <c r="AC295" s="498"/>
      <c r="AD295" s="498"/>
      <c r="AE295" s="498"/>
      <c r="AF295" s="498"/>
      <c r="AG295" s="498"/>
      <c r="AH295" s="498"/>
      <c r="AI295" s="498"/>
    </row>
    <row r="296" spans="1:35" s="505" customFormat="1" ht="20.100000000000001" customHeight="1">
      <c r="A296" s="503"/>
      <c r="B296" s="504"/>
      <c r="C296" s="504"/>
      <c r="D296" s="504"/>
      <c r="E296" s="504"/>
      <c r="F296" s="504"/>
      <c r="G296" s="504"/>
      <c r="H296" s="504"/>
      <c r="I296" s="504"/>
      <c r="J296" s="498"/>
      <c r="K296" s="498"/>
      <c r="L296" s="498"/>
      <c r="M296" s="498"/>
      <c r="N296" s="498"/>
      <c r="O296" s="498"/>
      <c r="P296" s="498"/>
      <c r="Q296" s="498"/>
      <c r="R296" s="498"/>
      <c r="S296" s="498"/>
      <c r="T296" s="498"/>
      <c r="U296" s="498"/>
      <c r="V296" s="498"/>
      <c r="W296" s="498"/>
      <c r="X296" s="498"/>
      <c r="Y296" s="498"/>
      <c r="Z296" s="498"/>
      <c r="AA296" s="498"/>
      <c r="AB296" s="498"/>
      <c r="AC296" s="498"/>
      <c r="AD296" s="498"/>
      <c r="AE296" s="498"/>
      <c r="AF296" s="498"/>
      <c r="AG296" s="498"/>
      <c r="AH296" s="498"/>
      <c r="AI296" s="498"/>
    </row>
    <row r="297" spans="1:35" s="505" customFormat="1" ht="20.100000000000001" customHeight="1">
      <c r="A297" s="503"/>
      <c r="B297" s="504"/>
      <c r="C297" s="504"/>
      <c r="D297" s="504"/>
      <c r="E297" s="504"/>
      <c r="F297" s="504"/>
      <c r="G297" s="504"/>
      <c r="H297" s="504"/>
      <c r="I297" s="504"/>
      <c r="J297" s="498"/>
      <c r="K297" s="498"/>
      <c r="L297" s="498"/>
      <c r="M297" s="498"/>
      <c r="N297" s="498"/>
      <c r="O297" s="498"/>
      <c r="P297" s="498"/>
      <c r="Q297" s="498"/>
      <c r="R297" s="498"/>
      <c r="S297" s="498"/>
      <c r="T297" s="498"/>
      <c r="U297" s="498"/>
      <c r="V297" s="498"/>
      <c r="W297" s="498"/>
      <c r="X297" s="498"/>
      <c r="Y297" s="498"/>
      <c r="Z297" s="498"/>
      <c r="AA297" s="498"/>
      <c r="AB297" s="498"/>
      <c r="AC297" s="498"/>
      <c r="AD297" s="498"/>
      <c r="AE297" s="498"/>
      <c r="AF297" s="498"/>
      <c r="AG297" s="498"/>
      <c r="AH297" s="498"/>
      <c r="AI297" s="498"/>
    </row>
    <row r="298" spans="1:35" s="505" customFormat="1" ht="20.100000000000001" customHeight="1">
      <c r="A298" s="503"/>
      <c r="B298" s="504"/>
      <c r="C298" s="504"/>
      <c r="D298" s="504"/>
      <c r="E298" s="504"/>
      <c r="F298" s="504"/>
      <c r="G298" s="504"/>
      <c r="H298" s="504"/>
      <c r="I298" s="504"/>
      <c r="J298" s="498"/>
      <c r="K298" s="498"/>
      <c r="L298" s="498"/>
      <c r="M298" s="498"/>
      <c r="N298" s="498"/>
      <c r="O298" s="498"/>
      <c r="P298" s="498"/>
      <c r="Q298" s="498"/>
      <c r="R298" s="498"/>
      <c r="S298" s="498"/>
      <c r="T298" s="498"/>
      <c r="U298" s="498"/>
      <c r="V298" s="498"/>
      <c r="W298" s="498"/>
      <c r="X298" s="498"/>
      <c r="Y298" s="498"/>
      <c r="Z298" s="498"/>
      <c r="AA298" s="498"/>
      <c r="AB298" s="498"/>
      <c r="AC298" s="498"/>
      <c r="AD298" s="498"/>
      <c r="AE298" s="498"/>
      <c r="AF298" s="498"/>
      <c r="AG298" s="498"/>
      <c r="AH298" s="498"/>
      <c r="AI298" s="498"/>
    </row>
    <row r="299" spans="1:35" s="505" customFormat="1" ht="20.100000000000001" customHeight="1">
      <c r="A299" s="503"/>
      <c r="B299" s="504"/>
      <c r="C299" s="504"/>
      <c r="D299" s="504"/>
      <c r="E299" s="504"/>
      <c r="F299" s="504"/>
      <c r="G299" s="504"/>
      <c r="H299" s="504"/>
      <c r="I299" s="504"/>
      <c r="J299" s="498"/>
      <c r="K299" s="498"/>
      <c r="L299" s="498"/>
      <c r="M299" s="498"/>
      <c r="N299" s="498"/>
      <c r="O299" s="498"/>
      <c r="P299" s="498"/>
      <c r="Q299" s="498"/>
      <c r="R299" s="498"/>
      <c r="S299" s="498"/>
      <c r="T299" s="498"/>
      <c r="U299" s="498"/>
      <c r="V299" s="498"/>
      <c r="W299" s="498"/>
      <c r="X299" s="498"/>
      <c r="Y299" s="498"/>
      <c r="Z299" s="498"/>
      <c r="AA299" s="498"/>
      <c r="AB299" s="498"/>
      <c r="AC299" s="498"/>
      <c r="AD299" s="498"/>
      <c r="AE299" s="498"/>
      <c r="AF299" s="498"/>
      <c r="AG299" s="498"/>
      <c r="AH299" s="498"/>
      <c r="AI299" s="498"/>
    </row>
    <row r="300" spans="1:35" s="505" customFormat="1" ht="20.100000000000001" customHeight="1">
      <c r="A300" s="503"/>
      <c r="B300" s="504"/>
      <c r="C300" s="504"/>
      <c r="D300" s="504"/>
      <c r="E300" s="504"/>
      <c r="F300" s="504"/>
      <c r="G300" s="504"/>
      <c r="H300" s="504"/>
      <c r="I300" s="504"/>
      <c r="J300" s="498"/>
      <c r="K300" s="498"/>
      <c r="L300" s="498"/>
      <c r="M300" s="498"/>
      <c r="N300" s="498"/>
      <c r="O300" s="498"/>
      <c r="P300" s="498"/>
      <c r="Q300" s="498"/>
      <c r="R300" s="498"/>
      <c r="S300" s="498"/>
      <c r="T300" s="498"/>
      <c r="U300" s="498"/>
      <c r="V300" s="498"/>
      <c r="W300" s="498"/>
      <c r="X300" s="498"/>
      <c r="Y300" s="498"/>
      <c r="Z300" s="498"/>
      <c r="AA300" s="498"/>
      <c r="AB300" s="498"/>
      <c r="AC300" s="498"/>
      <c r="AD300" s="498"/>
      <c r="AE300" s="498"/>
      <c r="AF300" s="498"/>
      <c r="AG300" s="498"/>
      <c r="AH300" s="498"/>
      <c r="AI300" s="498"/>
    </row>
    <row r="301" spans="1:35" s="505" customFormat="1" ht="20.100000000000001" customHeight="1">
      <c r="A301" s="503"/>
      <c r="B301" s="504"/>
      <c r="C301" s="504"/>
      <c r="D301" s="504"/>
      <c r="E301" s="504"/>
      <c r="F301" s="504"/>
      <c r="G301" s="504"/>
      <c r="H301" s="504"/>
      <c r="I301" s="504"/>
      <c r="J301" s="498"/>
      <c r="K301" s="498"/>
      <c r="L301" s="498"/>
      <c r="M301" s="498"/>
      <c r="N301" s="498"/>
      <c r="O301" s="498"/>
      <c r="P301" s="498"/>
      <c r="Q301" s="498"/>
      <c r="R301" s="498"/>
      <c r="S301" s="498"/>
      <c r="T301" s="498"/>
      <c r="U301" s="498"/>
      <c r="V301" s="498"/>
      <c r="W301" s="498"/>
      <c r="X301" s="498"/>
      <c r="Y301" s="498"/>
      <c r="Z301" s="498"/>
      <c r="AA301" s="498"/>
      <c r="AB301" s="498"/>
      <c r="AC301" s="498"/>
      <c r="AD301" s="498"/>
      <c r="AE301" s="498"/>
      <c r="AF301" s="498"/>
      <c r="AG301" s="498"/>
      <c r="AH301" s="498"/>
      <c r="AI301" s="498"/>
    </row>
    <row r="302" spans="1:35" s="505" customFormat="1" ht="20.100000000000001" customHeight="1">
      <c r="A302" s="503"/>
      <c r="B302" s="504"/>
      <c r="C302" s="504"/>
      <c r="D302" s="504"/>
      <c r="E302" s="504"/>
      <c r="F302" s="504"/>
      <c r="G302" s="504"/>
      <c r="H302" s="504"/>
      <c r="I302" s="504"/>
      <c r="J302" s="498"/>
      <c r="K302" s="498"/>
      <c r="L302" s="498"/>
      <c r="M302" s="498"/>
      <c r="N302" s="498"/>
      <c r="O302" s="498"/>
      <c r="P302" s="498"/>
      <c r="Q302" s="498"/>
      <c r="R302" s="498"/>
      <c r="S302" s="498"/>
      <c r="T302" s="498"/>
      <c r="U302" s="498"/>
      <c r="V302" s="498"/>
      <c r="W302" s="498"/>
      <c r="X302" s="498"/>
      <c r="Y302" s="498"/>
      <c r="Z302" s="498"/>
      <c r="AA302" s="498"/>
      <c r="AB302" s="498"/>
      <c r="AC302" s="498"/>
      <c r="AD302" s="498"/>
      <c r="AE302" s="498"/>
      <c r="AF302" s="498"/>
      <c r="AG302" s="498"/>
      <c r="AH302" s="498"/>
      <c r="AI302" s="498"/>
    </row>
    <row r="303" spans="1:35" s="505" customFormat="1" ht="20.100000000000001" customHeight="1">
      <c r="A303" s="503"/>
      <c r="B303" s="504"/>
      <c r="C303" s="504"/>
      <c r="D303" s="504"/>
      <c r="E303" s="504"/>
      <c r="F303" s="504"/>
      <c r="G303" s="504"/>
      <c r="H303" s="504"/>
      <c r="I303" s="504"/>
      <c r="J303" s="498"/>
      <c r="K303" s="498"/>
      <c r="L303" s="498"/>
      <c r="M303" s="498"/>
      <c r="N303" s="498"/>
      <c r="O303" s="498"/>
      <c r="P303" s="498"/>
      <c r="Q303" s="498"/>
      <c r="R303" s="498"/>
      <c r="S303" s="498"/>
      <c r="T303" s="498"/>
      <c r="U303" s="498"/>
      <c r="V303" s="498"/>
      <c r="W303" s="498"/>
      <c r="X303" s="498"/>
      <c r="Y303" s="498"/>
      <c r="Z303" s="498"/>
      <c r="AA303" s="498"/>
      <c r="AB303" s="498"/>
      <c r="AC303" s="498"/>
      <c r="AD303" s="498"/>
      <c r="AE303" s="498"/>
      <c r="AF303" s="498"/>
      <c r="AG303" s="498"/>
      <c r="AH303" s="498"/>
      <c r="AI303" s="498"/>
    </row>
    <row r="304" spans="1:35" s="505" customFormat="1" ht="20.100000000000001" customHeight="1">
      <c r="A304" s="503"/>
      <c r="B304" s="504"/>
      <c r="C304" s="504"/>
      <c r="D304" s="504"/>
      <c r="E304" s="504"/>
      <c r="F304" s="504"/>
      <c r="G304" s="504"/>
      <c r="H304" s="504"/>
      <c r="I304" s="504"/>
      <c r="J304" s="498"/>
      <c r="K304" s="498"/>
      <c r="L304" s="498"/>
      <c r="M304" s="498"/>
      <c r="N304" s="498"/>
      <c r="O304" s="498"/>
      <c r="P304" s="498"/>
      <c r="Q304" s="498"/>
      <c r="R304" s="498"/>
      <c r="S304" s="498"/>
      <c r="T304" s="498"/>
      <c r="U304" s="498"/>
      <c r="V304" s="498"/>
      <c r="W304" s="498"/>
      <c r="X304" s="498"/>
      <c r="Y304" s="498"/>
      <c r="Z304" s="498"/>
      <c r="AA304" s="498"/>
      <c r="AB304" s="498"/>
      <c r="AC304" s="498"/>
      <c r="AD304" s="498"/>
      <c r="AE304" s="498"/>
      <c r="AF304" s="498"/>
      <c r="AG304" s="498"/>
      <c r="AH304" s="498"/>
      <c r="AI304" s="498"/>
    </row>
    <row r="305" spans="1:35" s="505" customFormat="1" ht="20.100000000000001" customHeight="1">
      <c r="A305" s="503"/>
      <c r="B305" s="504"/>
      <c r="C305" s="504"/>
      <c r="D305" s="504"/>
      <c r="E305" s="504"/>
      <c r="F305" s="504"/>
      <c r="G305" s="504"/>
      <c r="H305" s="504"/>
      <c r="I305" s="504"/>
      <c r="J305" s="498"/>
      <c r="K305" s="498"/>
      <c r="L305" s="498"/>
      <c r="M305" s="498"/>
      <c r="N305" s="498"/>
      <c r="O305" s="498"/>
      <c r="P305" s="498"/>
      <c r="Q305" s="498"/>
      <c r="R305" s="498"/>
      <c r="S305" s="498"/>
      <c r="T305" s="498"/>
      <c r="U305" s="498"/>
      <c r="V305" s="498"/>
      <c r="W305" s="498"/>
      <c r="X305" s="498"/>
      <c r="Y305" s="498"/>
      <c r="Z305" s="498"/>
      <c r="AA305" s="498"/>
      <c r="AB305" s="498"/>
      <c r="AC305" s="498"/>
      <c r="AD305" s="498"/>
      <c r="AE305" s="498"/>
      <c r="AF305" s="498"/>
      <c r="AG305" s="498"/>
      <c r="AH305" s="498"/>
      <c r="AI305" s="498"/>
    </row>
    <row r="306" spans="1:35" s="505" customFormat="1" ht="20.100000000000001" customHeight="1">
      <c r="A306" s="503"/>
      <c r="B306" s="504"/>
      <c r="C306" s="504"/>
      <c r="D306" s="504"/>
      <c r="E306" s="504"/>
      <c r="F306" s="504"/>
      <c r="G306" s="504"/>
      <c r="H306" s="504"/>
      <c r="I306" s="504"/>
      <c r="J306" s="498"/>
      <c r="K306" s="498"/>
      <c r="L306" s="498"/>
      <c r="M306" s="498"/>
      <c r="N306" s="498"/>
      <c r="O306" s="498"/>
      <c r="P306" s="498"/>
      <c r="Q306" s="498"/>
      <c r="R306" s="498"/>
      <c r="S306" s="498"/>
      <c r="T306" s="498"/>
      <c r="U306" s="498"/>
      <c r="V306" s="498"/>
      <c r="W306" s="498"/>
      <c r="X306" s="498"/>
      <c r="Y306" s="498"/>
      <c r="Z306" s="498"/>
      <c r="AA306" s="498"/>
      <c r="AB306" s="498"/>
      <c r="AC306" s="498"/>
      <c r="AD306" s="498"/>
      <c r="AE306" s="498"/>
      <c r="AF306" s="498"/>
      <c r="AG306" s="498"/>
      <c r="AH306" s="498"/>
      <c r="AI306" s="498"/>
    </row>
    <row r="307" spans="1:35" s="505" customFormat="1" ht="20.100000000000001" customHeight="1">
      <c r="A307" s="503"/>
      <c r="B307" s="504"/>
      <c r="C307" s="504"/>
      <c r="D307" s="504"/>
      <c r="E307" s="504"/>
      <c r="F307" s="504"/>
      <c r="G307" s="504"/>
      <c r="H307" s="504"/>
      <c r="I307" s="504"/>
      <c r="J307" s="498"/>
      <c r="K307" s="498"/>
      <c r="L307" s="498"/>
      <c r="M307" s="498"/>
      <c r="N307" s="498"/>
      <c r="O307" s="498"/>
      <c r="P307" s="498"/>
      <c r="Q307" s="498"/>
      <c r="R307" s="498"/>
      <c r="S307" s="498"/>
      <c r="T307" s="498"/>
      <c r="U307" s="498"/>
      <c r="V307" s="498"/>
      <c r="W307" s="498"/>
      <c r="X307" s="498"/>
      <c r="Y307" s="498"/>
      <c r="Z307" s="498"/>
      <c r="AA307" s="498"/>
      <c r="AB307" s="498"/>
      <c r="AC307" s="498"/>
      <c r="AD307" s="498"/>
      <c r="AE307" s="498"/>
      <c r="AF307" s="498"/>
      <c r="AG307" s="498"/>
      <c r="AH307" s="498"/>
      <c r="AI307" s="498"/>
    </row>
    <row r="308" spans="1:35" s="505" customFormat="1" ht="20.100000000000001" customHeight="1">
      <c r="A308" s="503"/>
      <c r="B308" s="504"/>
      <c r="C308" s="504"/>
      <c r="D308" s="504"/>
      <c r="E308" s="504"/>
      <c r="F308" s="504"/>
      <c r="G308" s="504"/>
      <c r="H308" s="504"/>
      <c r="I308" s="504"/>
      <c r="J308" s="498"/>
      <c r="K308" s="498"/>
      <c r="L308" s="498"/>
      <c r="M308" s="498"/>
      <c r="N308" s="498"/>
      <c r="O308" s="498"/>
      <c r="P308" s="498"/>
      <c r="Q308" s="498"/>
      <c r="R308" s="498"/>
      <c r="S308" s="498"/>
      <c r="T308" s="498"/>
      <c r="U308" s="498"/>
      <c r="V308" s="498"/>
      <c r="W308" s="498"/>
      <c r="X308" s="498"/>
      <c r="Y308" s="498"/>
      <c r="Z308" s="498"/>
      <c r="AA308" s="498"/>
      <c r="AB308" s="498"/>
      <c r="AC308" s="498"/>
      <c r="AD308" s="498"/>
      <c r="AE308" s="498"/>
      <c r="AF308" s="498"/>
      <c r="AG308" s="498"/>
      <c r="AH308" s="498"/>
      <c r="AI308" s="498"/>
    </row>
    <row r="309" spans="1:35" s="505" customFormat="1" ht="20.100000000000001" customHeight="1">
      <c r="A309" s="503"/>
      <c r="B309" s="504"/>
      <c r="C309" s="504"/>
      <c r="D309" s="504"/>
      <c r="E309" s="504"/>
      <c r="F309" s="504"/>
      <c r="G309" s="504"/>
      <c r="H309" s="504"/>
      <c r="I309" s="504"/>
      <c r="J309" s="498"/>
      <c r="K309" s="498"/>
      <c r="L309" s="498"/>
      <c r="M309" s="498"/>
      <c r="N309" s="498"/>
      <c r="O309" s="498"/>
      <c r="P309" s="498"/>
      <c r="Q309" s="498"/>
      <c r="R309" s="498"/>
      <c r="S309" s="498"/>
      <c r="T309" s="498"/>
      <c r="U309" s="498"/>
      <c r="V309" s="498"/>
      <c r="W309" s="498"/>
      <c r="X309" s="498"/>
      <c r="Y309" s="498"/>
      <c r="Z309" s="498"/>
      <c r="AA309" s="498"/>
      <c r="AB309" s="498"/>
      <c r="AC309" s="498"/>
      <c r="AD309" s="498"/>
      <c r="AE309" s="498"/>
      <c r="AF309" s="498"/>
      <c r="AG309" s="498"/>
      <c r="AH309" s="498"/>
      <c r="AI309" s="498"/>
    </row>
    <row r="310" spans="1:35" s="505" customFormat="1" ht="20.100000000000001" customHeight="1">
      <c r="A310" s="503"/>
      <c r="B310" s="504"/>
      <c r="C310" s="504"/>
      <c r="D310" s="504"/>
      <c r="E310" s="504"/>
      <c r="F310" s="504"/>
      <c r="G310" s="504"/>
      <c r="H310" s="504"/>
      <c r="I310" s="504"/>
      <c r="J310" s="498"/>
      <c r="K310" s="498"/>
      <c r="L310" s="498"/>
      <c r="M310" s="498"/>
      <c r="N310" s="498"/>
      <c r="O310" s="498"/>
      <c r="P310" s="498"/>
      <c r="Q310" s="498"/>
      <c r="R310" s="498"/>
      <c r="S310" s="498"/>
      <c r="T310" s="498"/>
      <c r="U310" s="498"/>
      <c r="V310" s="498"/>
      <c r="W310" s="498"/>
      <c r="X310" s="498"/>
      <c r="Y310" s="498"/>
      <c r="Z310" s="498"/>
      <c r="AA310" s="498"/>
      <c r="AB310" s="498"/>
      <c r="AC310" s="498"/>
      <c r="AD310" s="498"/>
      <c r="AE310" s="498"/>
      <c r="AF310" s="498"/>
      <c r="AG310" s="498"/>
      <c r="AH310" s="498"/>
      <c r="AI310" s="498"/>
    </row>
    <row r="311" spans="1:35" s="505" customFormat="1" ht="20.100000000000001" customHeight="1">
      <c r="A311" s="503"/>
      <c r="B311" s="504"/>
      <c r="C311" s="504"/>
      <c r="D311" s="504"/>
      <c r="E311" s="504"/>
      <c r="F311" s="504"/>
      <c r="G311" s="504"/>
      <c r="H311" s="504"/>
      <c r="I311" s="504"/>
      <c r="J311" s="498"/>
      <c r="K311" s="498"/>
      <c r="L311" s="498"/>
      <c r="M311" s="498"/>
      <c r="N311" s="498"/>
      <c r="O311" s="498"/>
      <c r="P311" s="498"/>
      <c r="Q311" s="498"/>
      <c r="R311" s="498"/>
      <c r="S311" s="498"/>
      <c r="T311" s="498"/>
      <c r="U311" s="498"/>
      <c r="V311" s="498"/>
      <c r="W311" s="498"/>
      <c r="X311" s="498"/>
      <c r="Y311" s="498"/>
      <c r="Z311" s="498"/>
      <c r="AA311" s="498"/>
      <c r="AB311" s="498"/>
      <c r="AC311" s="498"/>
      <c r="AD311" s="498"/>
      <c r="AE311" s="498"/>
      <c r="AF311" s="498"/>
      <c r="AG311" s="498"/>
      <c r="AH311" s="498"/>
      <c r="AI311" s="498"/>
    </row>
    <row r="312" spans="1:35" s="505" customFormat="1" ht="20.100000000000001" customHeight="1">
      <c r="A312" s="503"/>
      <c r="B312" s="504"/>
      <c r="C312" s="504"/>
      <c r="D312" s="504"/>
      <c r="E312" s="504"/>
      <c r="F312" s="504"/>
      <c r="G312" s="504"/>
      <c r="H312" s="504"/>
      <c r="I312" s="504"/>
      <c r="J312" s="498"/>
      <c r="K312" s="498"/>
      <c r="L312" s="498"/>
      <c r="M312" s="498"/>
      <c r="N312" s="498"/>
      <c r="O312" s="498"/>
      <c r="P312" s="498"/>
      <c r="Q312" s="498"/>
      <c r="R312" s="498"/>
      <c r="S312" s="498"/>
      <c r="T312" s="498"/>
      <c r="U312" s="498"/>
      <c r="V312" s="498"/>
      <c r="W312" s="498"/>
      <c r="X312" s="498"/>
      <c r="Y312" s="498"/>
      <c r="Z312" s="498"/>
      <c r="AA312" s="498"/>
      <c r="AB312" s="498"/>
      <c r="AC312" s="498"/>
      <c r="AD312" s="498"/>
      <c r="AE312" s="498"/>
      <c r="AF312" s="498"/>
      <c r="AG312" s="498"/>
      <c r="AH312" s="498"/>
      <c r="AI312" s="498"/>
    </row>
    <row r="313" spans="1:35" s="505" customFormat="1" ht="20.100000000000001" customHeight="1">
      <c r="A313" s="503"/>
      <c r="B313" s="504"/>
      <c r="C313" s="504"/>
      <c r="D313" s="504"/>
      <c r="E313" s="504"/>
      <c r="F313" s="504"/>
      <c r="G313" s="504"/>
      <c r="H313" s="504"/>
      <c r="I313" s="504"/>
      <c r="J313" s="498"/>
      <c r="K313" s="498"/>
      <c r="L313" s="498"/>
      <c r="M313" s="498"/>
      <c r="N313" s="498"/>
      <c r="O313" s="498"/>
      <c r="P313" s="498"/>
      <c r="Q313" s="498"/>
      <c r="R313" s="498"/>
      <c r="S313" s="498"/>
      <c r="T313" s="498"/>
      <c r="U313" s="498"/>
      <c r="V313" s="498"/>
      <c r="W313" s="498"/>
      <c r="X313" s="498"/>
      <c r="Y313" s="498"/>
      <c r="Z313" s="498"/>
      <c r="AA313" s="498"/>
      <c r="AB313" s="498"/>
      <c r="AC313" s="498"/>
      <c r="AD313" s="498"/>
      <c r="AE313" s="498"/>
      <c r="AF313" s="498"/>
      <c r="AG313" s="498"/>
      <c r="AH313" s="498"/>
      <c r="AI313" s="498"/>
    </row>
    <row r="314" spans="1:35" s="505" customFormat="1" ht="20.100000000000001" customHeight="1">
      <c r="A314" s="503"/>
      <c r="B314" s="504"/>
      <c r="C314" s="504"/>
      <c r="D314" s="504"/>
      <c r="E314" s="504"/>
      <c r="F314" s="504"/>
      <c r="G314" s="504"/>
      <c r="H314" s="504"/>
      <c r="I314" s="504"/>
      <c r="J314" s="498"/>
      <c r="K314" s="498"/>
      <c r="L314" s="498"/>
      <c r="M314" s="498"/>
      <c r="N314" s="498"/>
      <c r="O314" s="498"/>
      <c r="P314" s="498"/>
      <c r="Q314" s="498"/>
      <c r="R314" s="498"/>
      <c r="S314" s="498"/>
      <c r="T314" s="498"/>
      <c r="U314" s="498"/>
      <c r="V314" s="498"/>
      <c r="W314" s="498"/>
      <c r="X314" s="498"/>
      <c r="Y314" s="498"/>
      <c r="Z314" s="498"/>
      <c r="AA314" s="498"/>
      <c r="AB314" s="498"/>
      <c r="AC314" s="498"/>
      <c r="AD314" s="498"/>
      <c r="AE314" s="498"/>
      <c r="AF314" s="498"/>
      <c r="AG314" s="498"/>
      <c r="AH314" s="498"/>
      <c r="AI314" s="498"/>
    </row>
    <row r="315" spans="1:35" s="505" customFormat="1" ht="20.100000000000001" customHeight="1">
      <c r="A315" s="503"/>
      <c r="B315" s="504"/>
      <c r="C315" s="504"/>
      <c r="D315" s="504"/>
      <c r="E315" s="504"/>
      <c r="F315" s="504"/>
      <c r="G315" s="504"/>
      <c r="H315" s="504"/>
      <c r="I315" s="504"/>
      <c r="J315" s="498"/>
      <c r="K315" s="498"/>
      <c r="L315" s="498"/>
      <c r="M315" s="498"/>
      <c r="N315" s="498"/>
      <c r="O315" s="498"/>
      <c r="P315" s="498"/>
      <c r="Q315" s="498"/>
      <c r="R315" s="498"/>
      <c r="S315" s="498"/>
      <c r="T315" s="498"/>
      <c r="U315" s="498"/>
      <c r="V315" s="498"/>
      <c r="W315" s="498"/>
      <c r="X315" s="498"/>
      <c r="Y315" s="498"/>
      <c r="Z315" s="498"/>
      <c r="AA315" s="498"/>
      <c r="AB315" s="498"/>
      <c r="AC315" s="498"/>
      <c r="AD315" s="498"/>
      <c r="AE315" s="498"/>
      <c r="AF315" s="498"/>
      <c r="AG315" s="498"/>
      <c r="AH315" s="498"/>
      <c r="AI315" s="498"/>
    </row>
    <row r="316" spans="1:35" s="505" customFormat="1" ht="20.100000000000001" customHeight="1">
      <c r="A316" s="503"/>
      <c r="B316" s="504"/>
      <c r="C316" s="504"/>
      <c r="D316" s="504"/>
      <c r="E316" s="504"/>
      <c r="F316" s="504"/>
      <c r="G316" s="504"/>
      <c r="H316" s="504"/>
      <c r="I316" s="504"/>
      <c r="J316" s="498"/>
      <c r="K316" s="498"/>
      <c r="L316" s="498"/>
      <c r="M316" s="498"/>
      <c r="N316" s="498"/>
      <c r="O316" s="498"/>
      <c r="P316" s="498"/>
      <c r="Q316" s="498"/>
      <c r="R316" s="498"/>
      <c r="S316" s="498"/>
      <c r="T316" s="498"/>
      <c r="U316" s="498"/>
      <c r="V316" s="498"/>
      <c r="W316" s="498"/>
      <c r="X316" s="498"/>
      <c r="Y316" s="498"/>
      <c r="Z316" s="498"/>
      <c r="AA316" s="498"/>
      <c r="AB316" s="498"/>
      <c r="AC316" s="498"/>
      <c r="AD316" s="498"/>
      <c r="AE316" s="498"/>
      <c r="AF316" s="498"/>
      <c r="AG316" s="498"/>
      <c r="AH316" s="498"/>
      <c r="AI316" s="498"/>
    </row>
    <row r="317" spans="1:35" s="505" customFormat="1" ht="20.100000000000001" customHeight="1">
      <c r="A317" s="503"/>
      <c r="B317" s="504"/>
      <c r="C317" s="504"/>
      <c r="D317" s="504"/>
      <c r="E317" s="504"/>
      <c r="F317" s="504"/>
      <c r="G317" s="504"/>
      <c r="H317" s="504"/>
      <c r="I317" s="504"/>
      <c r="J317" s="498"/>
      <c r="K317" s="498"/>
      <c r="L317" s="498"/>
      <c r="M317" s="498"/>
      <c r="N317" s="498"/>
      <c r="O317" s="498"/>
      <c r="P317" s="498"/>
      <c r="Q317" s="498"/>
      <c r="R317" s="498"/>
      <c r="S317" s="498"/>
      <c r="T317" s="498"/>
      <c r="U317" s="498"/>
      <c r="V317" s="498"/>
      <c r="W317" s="498"/>
      <c r="X317" s="498"/>
      <c r="Y317" s="498"/>
      <c r="Z317" s="498"/>
      <c r="AA317" s="498"/>
      <c r="AB317" s="498"/>
      <c r="AC317" s="498"/>
      <c r="AD317" s="498"/>
      <c r="AE317" s="498"/>
      <c r="AF317" s="498"/>
      <c r="AG317" s="498"/>
      <c r="AH317" s="498"/>
      <c r="AI317" s="498"/>
    </row>
    <row r="318" spans="1:35" s="505" customFormat="1" ht="20.100000000000001" customHeight="1">
      <c r="A318" s="503"/>
      <c r="B318" s="504"/>
      <c r="C318" s="504"/>
      <c r="D318" s="504"/>
      <c r="E318" s="504"/>
      <c r="F318" s="504"/>
      <c r="G318" s="504"/>
      <c r="H318" s="504"/>
      <c r="I318" s="504"/>
      <c r="J318" s="498"/>
      <c r="K318" s="498"/>
      <c r="L318" s="498"/>
      <c r="M318" s="498"/>
      <c r="N318" s="498"/>
      <c r="O318" s="498"/>
      <c r="P318" s="498"/>
      <c r="Q318" s="498"/>
      <c r="R318" s="498"/>
      <c r="S318" s="498"/>
      <c r="T318" s="498"/>
      <c r="U318" s="498"/>
      <c r="V318" s="498"/>
      <c r="W318" s="498"/>
      <c r="X318" s="498"/>
      <c r="Y318" s="498"/>
      <c r="Z318" s="498"/>
      <c r="AA318" s="498"/>
      <c r="AB318" s="498"/>
      <c r="AC318" s="498"/>
      <c r="AD318" s="498"/>
      <c r="AE318" s="498"/>
      <c r="AF318" s="498"/>
      <c r="AG318" s="498"/>
      <c r="AH318" s="498"/>
      <c r="AI318" s="498"/>
    </row>
    <row r="319" spans="1:35" s="505" customFormat="1" ht="20.100000000000001" customHeight="1">
      <c r="A319" s="503"/>
      <c r="B319" s="504"/>
      <c r="C319" s="504"/>
      <c r="D319" s="504"/>
      <c r="E319" s="504"/>
      <c r="F319" s="504"/>
      <c r="G319" s="504"/>
      <c r="H319" s="504"/>
      <c r="I319" s="504"/>
      <c r="J319" s="498"/>
      <c r="K319" s="498"/>
      <c r="L319" s="498"/>
      <c r="M319" s="498"/>
      <c r="N319" s="498"/>
      <c r="O319" s="498"/>
      <c r="P319" s="498"/>
      <c r="Q319" s="498"/>
      <c r="R319" s="498"/>
      <c r="S319" s="498"/>
      <c r="T319" s="498"/>
      <c r="U319" s="498"/>
      <c r="V319" s="498"/>
      <c r="W319" s="498"/>
      <c r="X319" s="498"/>
      <c r="Y319" s="498"/>
      <c r="Z319" s="498"/>
      <c r="AA319" s="498"/>
      <c r="AB319" s="498"/>
      <c r="AC319" s="498"/>
      <c r="AD319" s="498"/>
      <c r="AE319" s="498"/>
      <c r="AF319" s="498"/>
      <c r="AG319" s="498"/>
      <c r="AH319" s="498"/>
      <c r="AI319" s="498"/>
    </row>
    <row r="320" spans="1:35" s="505" customFormat="1" ht="20.100000000000001" customHeight="1">
      <c r="A320" s="503"/>
      <c r="B320" s="504"/>
      <c r="C320" s="504"/>
      <c r="D320" s="504"/>
      <c r="E320" s="504"/>
      <c r="F320" s="504"/>
      <c r="G320" s="504"/>
      <c r="H320" s="504"/>
      <c r="I320" s="504"/>
      <c r="J320" s="498"/>
      <c r="K320" s="498"/>
      <c r="L320" s="498"/>
      <c r="M320" s="498"/>
      <c r="N320" s="498"/>
      <c r="O320" s="498"/>
      <c r="P320" s="498"/>
      <c r="Q320" s="498"/>
      <c r="R320" s="498"/>
      <c r="S320" s="498"/>
      <c r="T320" s="498"/>
      <c r="U320" s="498"/>
      <c r="V320" s="498"/>
      <c r="W320" s="498"/>
      <c r="X320" s="498"/>
      <c r="Y320" s="498"/>
      <c r="Z320" s="498"/>
      <c r="AA320" s="498"/>
      <c r="AB320" s="498"/>
      <c r="AC320" s="498"/>
      <c r="AD320" s="498"/>
      <c r="AE320" s="498"/>
      <c r="AF320" s="498"/>
      <c r="AG320" s="498"/>
      <c r="AH320" s="498"/>
      <c r="AI320" s="498"/>
    </row>
    <row r="321" spans="1:35" s="505" customFormat="1" ht="20.100000000000001" customHeight="1">
      <c r="A321" s="503"/>
      <c r="B321" s="504"/>
      <c r="C321" s="504"/>
      <c r="D321" s="504"/>
      <c r="E321" s="504"/>
      <c r="F321" s="504"/>
      <c r="G321" s="504"/>
      <c r="H321" s="504"/>
      <c r="I321" s="504"/>
      <c r="J321" s="498"/>
      <c r="K321" s="498"/>
      <c r="L321" s="498"/>
      <c r="M321" s="498"/>
      <c r="N321" s="498"/>
      <c r="O321" s="498"/>
      <c r="P321" s="498"/>
      <c r="Q321" s="498"/>
      <c r="R321" s="498"/>
      <c r="S321" s="498"/>
      <c r="T321" s="498"/>
      <c r="U321" s="498"/>
      <c r="V321" s="498"/>
      <c r="W321" s="498"/>
      <c r="X321" s="498"/>
      <c r="Y321" s="498"/>
      <c r="Z321" s="498"/>
      <c r="AA321" s="498"/>
      <c r="AB321" s="498"/>
      <c r="AC321" s="498"/>
      <c r="AD321" s="498"/>
      <c r="AE321" s="498"/>
      <c r="AF321" s="498"/>
      <c r="AG321" s="498"/>
      <c r="AH321" s="498"/>
      <c r="AI321" s="498"/>
    </row>
    <row r="322" spans="1:35" s="505" customFormat="1" ht="20.100000000000001" customHeight="1">
      <c r="A322" s="503"/>
      <c r="B322" s="504"/>
      <c r="C322" s="504"/>
      <c r="D322" s="504"/>
      <c r="E322" s="504"/>
      <c r="F322" s="504"/>
      <c r="G322" s="504"/>
      <c r="H322" s="504"/>
      <c r="I322" s="504"/>
      <c r="J322" s="498"/>
      <c r="K322" s="498"/>
      <c r="L322" s="498"/>
      <c r="M322" s="498"/>
      <c r="N322" s="498"/>
      <c r="O322" s="498"/>
      <c r="P322" s="498"/>
      <c r="Q322" s="498"/>
      <c r="R322" s="498"/>
      <c r="S322" s="498"/>
      <c r="T322" s="498"/>
      <c r="U322" s="498"/>
      <c r="V322" s="498"/>
      <c r="W322" s="498"/>
      <c r="X322" s="498"/>
      <c r="Y322" s="498"/>
      <c r="Z322" s="498"/>
      <c r="AA322" s="498"/>
      <c r="AB322" s="498"/>
      <c r="AC322" s="498"/>
      <c r="AD322" s="498"/>
      <c r="AE322" s="498"/>
      <c r="AF322" s="498"/>
      <c r="AG322" s="498"/>
      <c r="AH322" s="498"/>
      <c r="AI322" s="498"/>
    </row>
    <row r="323" spans="1:35" s="505" customFormat="1" ht="20.100000000000001" customHeight="1">
      <c r="A323" s="503"/>
      <c r="B323" s="504"/>
      <c r="C323" s="504"/>
      <c r="D323" s="504"/>
      <c r="E323" s="504"/>
      <c r="F323" s="504"/>
      <c r="G323" s="504"/>
      <c r="H323" s="504"/>
      <c r="I323" s="504"/>
      <c r="J323" s="498"/>
      <c r="K323" s="498"/>
      <c r="L323" s="498"/>
      <c r="M323" s="498"/>
      <c r="N323" s="498"/>
      <c r="O323" s="498"/>
      <c r="P323" s="498"/>
      <c r="Q323" s="498"/>
      <c r="R323" s="498"/>
      <c r="S323" s="498"/>
      <c r="T323" s="498"/>
      <c r="U323" s="498"/>
      <c r="V323" s="498"/>
      <c r="W323" s="498"/>
      <c r="X323" s="498"/>
      <c r="Y323" s="498"/>
      <c r="Z323" s="498"/>
      <c r="AA323" s="498"/>
      <c r="AB323" s="498"/>
      <c r="AC323" s="498"/>
      <c r="AD323" s="498"/>
      <c r="AE323" s="498"/>
      <c r="AF323" s="498"/>
      <c r="AG323" s="498"/>
      <c r="AH323" s="498"/>
      <c r="AI323" s="498"/>
    </row>
    <row r="324" spans="1:35" s="505" customFormat="1" ht="20.100000000000001" customHeight="1">
      <c r="A324" s="503"/>
      <c r="B324" s="504"/>
      <c r="C324" s="504"/>
      <c r="D324" s="504"/>
      <c r="E324" s="504"/>
      <c r="F324" s="504"/>
      <c r="G324" s="504"/>
      <c r="H324" s="504"/>
      <c r="I324" s="504"/>
      <c r="J324" s="498"/>
      <c r="K324" s="498"/>
      <c r="L324" s="498"/>
      <c r="M324" s="498"/>
      <c r="N324" s="498"/>
      <c r="O324" s="498"/>
      <c r="P324" s="498"/>
      <c r="Q324" s="498"/>
      <c r="R324" s="498"/>
      <c r="S324" s="498"/>
      <c r="T324" s="498"/>
      <c r="U324" s="498"/>
      <c r="V324" s="498"/>
      <c r="W324" s="498"/>
      <c r="X324" s="498"/>
      <c r="Y324" s="498"/>
      <c r="Z324" s="498"/>
      <c r="AA324" s="498"/>
      <c r="AB324" s="498"/>
      <c r="AC324" s="498"/>
      <c r="AD324" s="498"/>
      <c r="AE324" s="498"/>
      <c r="AF324" s="498"/>
      <c r="AG324" s="498"/>
      <c r="AH324" s="498"/>
      <c r="AI324" s="498"/>
    </row>
    <row r="325" spans="1:35" s="505" customFormat="1" ht="20.100000000000001" customHeight="1">
      <c r="A325" s="503"/>
      <c r="B325" s="504"/>
      <c r="C325" s="504"/>
      <c r="D325" s="504"/>
      <c r="E325" s="504"/>
      <c r="F325" s="504"/>
      <c r="G325" s="504"/>
      <c r="H325" s="504"/>
      <c r="I325" s="504"/>
      <c r="J325" s="498"/>
      <c r="K325" s="498"/>
      <c r="L325" s="498"/>
      <c r="M325" s="498"/>
      <c r="N325" s="498"/>
      <c r="O325" s="498"/>
      <c r="P325" s="498"/>
      <c r="Q325" s="498"/>
      <c r="R325" s="498"/>
      <c r="S325" s="498"/>
      <c r="T325" s="498"/>
      <c r="U325" s="498"/>
      <c r="V325" s="498"/>
      <c r="W325" s="498"/>
      <c r="X325" s="498"/>
      <c r="Y325" s="498"/>
      <c r="Z325" s="498"/>
      <c r="AA325" s="498"/>
      <c r="AB325" s="498"/>
      <c r="AC325" s="498"/>
      <c r="AD325" s="498"/>
      <c r="AE325" s="498"/>
      <c r="AF325" s="498"/>
      <c r="AG325" s="498"/>
      <c r="AH325" s="498"/>
      <c r="AI325" s="498"/>
    </row>
    <row r="326" spans="1:35" s="505" customFormat="1" ht="20.100000000000001" customHeight="1">
      <c r="A326" s="503"/>
      <c r="B326" s="504"/>
      <c r="C326" s="504"/>
      <c r="D326" s="504"/>
      <c r="E326" s="504"/>
      <c r="F326" s="504"/>
      <c r="G326" s="504"/>
      <c r="H326" s="504"/>
      <c r="I326" s="504"/>
      <c r="J326" s="498"/>
      <c r="K326" s="498"/>
      <c r="L326" s="498"/>
      <c r="M326" s="498"/>
      <c r="N326" s="498"/>
      <c r="O326" s="498"/>
      <c r="P326" s="498"/>
      <c r="Q326" s="498"/>
      <c r="R326" s="498"/>
      <c r="S326" s="498"/>
      <c r="T326" s="498"/>
      <c r="U326" s="498"/>
      <c r="V326" s="498"/>
      <c r="W326" s="498"/>
      <c r="X326" s="498"/>
      <c r="Y326" s="498"/>
      <c r="Z326" s="498"/>
      <c r="AA326" s="498"/>
      <c r="AB326" s="498"/>
      <c r="AC326" s="498"/>
      <c r="AD326" s="498"/>
      <c r="AE326" s="498"/>
      <c r="AF326" s="498"/>
      <c r="AG326" s="498"/>
      <c r="AH326" s="498"/>
      <c r="AI326" s="498"/>
    </row>
    <row r="327" spans="1:35" s="505" customFormat="1" ht="20.100000000000001" customHeight="1">
      <c r="A327" s="503"/>
      <c r="B327" s="504"/>
      <c r="C327" s="504"/>
      <c r="D327" s="504"/>
      <c r="E327" s="504"/>
      <c r="F327" s="504"/>
      <c r="G327" s="504"/>
      <c r="H327" s="504"/>
      <c r="I327" s="504"/>
      <c r="J327" s="498"/>
      <c r="K327" s="498"/>
      <c r="L327" s="498"/>
      <c r="M327" s="498"/>
      <c r="N327" s="498"/>
      <c r="O327" s="498"/>
      <c r="P327" s="498"/>
      <c r="Q327" s="498"/>
      <c r="R327" s="498"/>
      <c r="S327" s="498"/>
      <c r="T327" s="498"/>
      <c r="U327" s="498"/>
      <c r="V327" s="498"/>
      <c r="W327" s="498"/>
      <c r="X327" s="498"/>
      <c r="Y327" s="498"/>
      <c r="Z327" s="498"/>
      <c r="AA327" s="498"/>
      <c r="AB327" s="498"/>
      <c r="AC327" s="498"/>
      <c r="AD327" s="498"/>
      <c r="AE327" s="498"/>
      <c r="AF327" s="498"/>
      <c r="AG327" s="498"/>
      <c r="AH327" s="498"/>
      <c r="AI327" s="498"/>
    </row>
    <row r="328" spans="1:35" s="505" customFormat="1" ht="20.100000000000001" customHeight="1">
      <c r="A328" s="503"/>
      <c r="B328" s="504"/>
      <c r="C328" s="504"/>
      <c r="D328" s="504"/>
      <c r="E328" s="504"/>
      <c r="F328" s="504"/>
      <c r="G328" s="504"/>
      <c r="H328" s="504"/>
      <c r="I328" s="504"/>
      <c r="J328" s="498"/>
      <c r="K328" s="498"/>
      <c r="L328" s="498"/>
      <c r="M328" s="498"/>
      <c r="N328" s="498"/>
      <c r="O328" s="498"/>
      <c r="P328" s="498"/>
      <c r="Q328" s="498"/>
      <c r="R328" s="498"/>
      <c r="S328" s="498"/>
      <c r="T328" s="498"/>
      <c r="U328" s="498"/>
      <c r="V328" s="498"/>
      <c r="W328" s="498"/>
      <c r="X328" s="498"/>
      <c r="Y328" s="498"/>
      <c r="Z328" s="498"/>
      <c r="AA328" s="498"/>
      <c r="AB328" s="498"/>
      <c r="AC328" s="498"/>
      <c r="AD328" s="498"/>
      <c r="AE328" s="498"/>
      <c r="AF328" s="498"/>
      <c r="AG328" s="498"/>
      <c r="AH328" s="498"/>
      <c r="AI328" s="498"/>
    </row>
    <row r="329" spans="1:35" s="505" customFormat="1" ht="20.100000000000001" customHeight="1">
      <c r="A329" s="503"/>
      <c r="B329" s="504"/>
      <c r="C329" s="504"/>
      <c r="D329" s="504"/>
      <c r="E329" s="504"/>
      <c r="F329" s="504"/>
      <c r="G329" s="504"/>
      <c r="H329" s="504"/>
      <c r="I329" s="504"/>
      <c r="J329" s="498"/>
      <c r="K329" s="498"/>
      <c r="L329" s="498"/>
      <c r="M329" s="498"/>
      <c r="N329" s="498"/>
      <c r="O329" s="498"/>
      <c r="P329" s="498"/>
      <c r="Q329" s="498"/>
      <c r="R329" s="498"/>
      <c r="S329" s="498"/>
      <c r="T329" s="498"/>
      <c r="U329" s="498"/>
      <c r="V329" s="498"/>
      <c r="W329" s="498"/>
      <c r="X329" s="498"/>
      <c r="Y329" s="498"/>
      <c r="Z329" s="498"/>
      <c r="AA329" s="498"/>
      <c r="AB329" s="498"/>
      <c r="AC329" s="498"/>
      <c r="AD329" s="498"/>
      <c r="AE329" s="498"/>
      <c r="AF329" s="498"/>
      <c r="AG329" s="498"/>
      <c r="AH329" s="498"/>
      <c r="AI329" s="498"/>
    </row>
    <row r="330" spans="1:35" s="505" customFormat="1" ht="20.100000000000001" customHeight="1">
      <c r="A330" s="503"/>
      <c r="B330" s="504"/>
      <c r="C330" s="504"/>
      <c r="D330" s="504"/>
      <c r="E330" s="504"/>
      <c r="F330" s="504"/>
      <c r="G330" s="504"/>
      <c r="H330" s="504"/>
      <c r="I330" s="504"/>
      <c r="J330" s="498"/>
      <c r="K330" s="498"/>
      <c r="L330" s="498"/>
      <c r="M330" s="498"/>
      <c r="N330" s="498"/>
      <c r="O330" s="498"/>
      <c r="P330" s="498"/>
      <c r="Q330" s="498"/>
      <c r="R330" s="498"/>
      <c r="S330" s="498"/>
      <c r="T330" s="498"/>
      <c r="U330" s="498"/>
      <c r="V330" s="498"/>
      <c r="W330" s="498"/>
      <c r="X330" s="498"/>
      <c r="Y330" s="498"/>
      <c r="Z330" s="498"/>
      <c r="AA330" s="498"/>
      <c r="AB330" s="498"/>
      <c r="AC330" s="498"/>
      <c r="AD330" s="498"/>
      <c r="AE330" s="498"/>
      <c r="AF330" s="498"/>
      <c r="AG330" s="498"/>
      <c r="AH330" s="498"/>
      <c r="AI330" s="498"/>
    </row>
    <row r="331" spans="1:35" s="505" customFormat="1" ht="20.100000000000001" customHeight="1">
      <c r="A331" s="503"/>
      <c r="B331" s="504"/>
      <c r="C331" s="504"/>
      <c r="D331" s="504"/>
      <c r="E331" s="504"/>
      <c r="F331" s="504"/>
      <c r="G331" s="504"/>
      <c r="H331" s="504"/>
      <c r="I331" s="504"/>
      <c r="J331" s="498"/>
      <c r="K331" s="498"/>
      <c r="L331" s="498"/>
      <c r="M331" s="498"/>
      <c r="N331" s="498"/>
      <c r="O331" s="498"/>
      <c r="P331" s="498"/>
      <c r="Q331" s="498"/>
      <c r="R331" s="498"/>
      <c r="S331" s="498"/>
      <c r="T331" s="498"/>
      <c r="U331" s="498"/>
      <c r="V331" s="498"/>
      <c r="W331" s="498"/>
      <c r="X331" s="498"/>
      <c r="Y331" s="498"/>
      <c r="Z331" s="498"/>
      <c r="AA331" s="498"/>
      <c r="AB331" s="498"/>
      <c r="AC331" s="498"/>
      <c r="AD331" s="498"/>
      <c r="AE331" s="498"/>
      <c r="AF331" s="498"/>
      <c r="AG331" s="498"/>
      <c r="AH331" s="498"/>
      <c r="AI331" s="498"/>
    </row>
    <row r="332" spans="1:35" s="505" customFormat="1" ht="20.100000000000001" customHeight="1">
      <c r="A332" s="503"/>
      <c r="B332" s="504"/>
      <c r="C332" s="504"/>
      <c r="D332" s="504"/>
      <c r="E332" s="504"/>
      <c r="F332" s="504"/>
      <c r="G332" s="504"/>
      <c r="H332" s="504"/>
      <c r="I332" s="504"/>
      <c r="J332" s="498"/>
      <c r="K332" s="498"/>
      <c r="L332" s="498"/>
      <c r="M332" s="498"/>
      <c r="N332" s="498"/>
      <c r="O332" s="498"/>
      <c r="P332" s="498"/>
      <c r="Q332" s="498"/>
      <c r="R332" s="498"/>
      <c r="S332" s="498"/>
      <c r="T332" s="498"/>
      <c r="U332" s="498"/>
      <c r="V332" s="498"/>
      <c r="W332" s="498"/>
      <c r="X332" s="498"/>
      <c r="Y332" s="498"/>
      <c r="Z332" s="498"/>
      <c r="AA332" s="498"/>
      <c r="AB332" s="498"/>
      <c r="AC332" s="498"/>
      <c r="AD332" s="498"/>
      <c r="AE332" s="498"/>
      <c r="AF332" s="498"/>
      <c r="AG332" s="498"/>
      <c r="AH332" s="498"/>
      <c r="AI332" s="498"/>
    </row>
    <row r="333" spans="1:35" s="505" customFormat="1" ht="20.100000000000001" customHeight="1">
      <c r="A333" s="503"/>
      <c r="B333" s="504"/>
      <c r="C333" s="504"/>
      <c r="D333" s="504"/>
      <c r="E333" s="504"/>
      <c r="F333" s="504"/>
      <c r="G333" s="504"/>
      <c r="H333" s="504"/>
      <c r="I333" s="504"/>
      <c r="J333" s="498"/>
      <c r="K333" s="498"/>
      <c r="L333" s="498"/>
      <c r="M333" s="498"/>
      <c r="N333" s="498"/>
      <c r="O333" s="498"/>
      <c r="P333" s="498"/>
      <c r="Q333" s="498"/>
      <c r="R333" s="498"/>
      <c r="S333" s="498"/>
      <c r="T333" s="498"/>
      <c r="U333" s="498"/>
      <c r="V333" s="498"/>
      <c r="W333" s="498"/>
      <c r="X333" s="498"/>
      <c r="Y333" s="498"/>
      <c r="Z333" s="498"/>
      <c r="AA333" s="498"/>
      <c r="AB333" s="498"/>
      <c r="AC333" s="498"/>
      <c r="AD333" s="498"/>
      <c r="AE333" s="498"/>
      <c r="AF333" s="498"/>
      <c r="AG333" s="498"/>
      <c r="AH333" s="498"/>
      <c r="AI333" s="498"/>
    </row>
    <row r="334" spans="1:35" s="505" customFormat="1" ht="20.100000000000001" customHeight="1">
      <c r="A334" s="503"/>
      <c r="B334" s="504"/>
      <c r="C334" s="504"/>
      <c r="D334" s="504"/>
      <c r="E334" s="504"/>
      <c r="F334" s="504"/>
      <c r="G334" s="504"/>
      <c r="H334" s="504"/>
      <c r="I334" s="504"/>
      <c r="J334" s="498"/>
      <c r="K334" s="498"/>
      <c r="L334" s="498"/>
      <c r="M334" s="498"/>
      <c r="N334" s="498"/>
      <c r="O334" s="498"/>
      <c r="P334" s="498"/>
      <c r="Q334" s="498"/>
      <c r="R334" s="498"/>
      <c r="S334" s="498"/>
      <c r="T334" s="498"/>
      <c r="U334" s="498"/>
      <c r="V334" s="498"/>
      <c r="W334" s="498"/>
      <c r="X334" s="498"/>
      <c r="Y334" s="498"/>
      <c r="Z334" s="498"/>
      <c r="AA334" s="498"/>
      <c r="AB334" s="498"/>
      <c r="AC334" s="498"/>
      <c r="AD334" s="498"/>
      <c r="AE334" s="498"/>
      <c r="AF334" s="498"/>
      <c r="AG334" s="498"/>
      <c r="AH334" s="498"/>
      <c r="AI334" s="498"/>
    </row>
    <row r="335" spans="1:35" s="505" customFormat="1" ht="20.100000000000001" customHeight="1">
      <c r="A335" s="503"/>
      <c r="B335" s="504"/>
      <c r="C335" s="504"/>
      <c r="D335" s="504"/>
      <c r="E335" s="504"/>
      <c r="F335" s="504"/>
      <c r="G335" s="504"/>
      <c r="H335" s="504"/>
      <c r="I335" s="504"/>
      <c r="J335" s="498"/>
      <c r="K335" s="498"/>
      <c r="L335" s="498"/>
      <c r="M335" s="498"/>
      <c r="N335" s="498"/>
      <c r="O335" s="498"/>
      <c r="P335" s="498"/>
      <c r="Q335" s="498"/>
      <c r="R335" s="498"/>
      <c r="S335" s="498"/>
      <c r="T335" s="498"/>
      <c r="U335" s="498"/>
      <c r="V335" s="498"/>
      <c r="W335" s="498"/>
      <c r="X335" s="498"/>
      <c r="Y335" s="498"/>
      <c r="Z335" s="498"/>
      <c r="AA335" s="498"/>
      <c r="AB335" s="498"/>
      <c r="AC335" s="498"/>
      <c r="AD335" s="498"/>
      <c r="AE335" s="498"/>
      <c r="AF335" s="498"/>
      <c r="AG335" s="498"/>
      <c r="AH335" s="498"/>
      <c r="AI335" s="498"/>
    </row>
    <row r="336" spans="1:35" s="505" customFormat="1" ht="20.100000000000001" customHeight="1">
      <c r="A336" s="503"/>
      <c r="B336" s="504"/>
      <c r="C336" s="504"/>
      <c r="D336" s="504"/>
      <c r="E336" s="504"/>
      <c r="F336" s="504"/>
      <c r="G336" s="504"/>
      <c r="H336" s="504"/>
      <c r="I336" s="504"/>
      <c r="J336" s="498"/>
      <c r="K336" s="498"/>
      <c r="L336" s="498"/>
      <c r="M336" s="498"/>
      <c r="N336" s="498"/>
      <c r="O336" s="498"/>
      <c r="P336" s="498"/>
      <c r="Q336" s="498"/>
      <c r="R336" s="498"/>
      <c r="S336" s="498"/>
      <c r="T336" s="498"/>
      <c r="U336" s="498"/>
      <c r="V336" s="498"/>
      <c r="W336" s="498"/>
      <c r="X336" s="498"/>
      <c r="Y336" s="498"/>
      <c r="Z336" s="498"/>
      <c r="AA336" s="498"/>
      <c r="AB336" s="498"/>
      <c r="AC336" s="498"/>
      <c r="AD336" s="498"/>
      <c r="AE336" s="498"/>
      <c r="AF336" s="498"/>
      <c r="AG336" s="498"/>
      <c r="AH336" s="498"/>
      <c r="AI336" s="498"/>
    </row>
    <row r="337" spans="1:35" s="505" customFormat="1" ht="20.100000000000001" customHeight="1">
      <c r="A337" s="503"/>
      <c r="B337" s="504"/>
      <c r="C337" s="504"/>
      <c r="D337" s="504"/>
      <c r="E337" s="504"/>
      <c r="F337" s="504"/>
      <c r="G337" s="504"/>
      <c r="H337" s="504"/>
      <c r="I337" s="504"/>
      <c r="J337" s="498"/>
      <c r="K337" s="498"/>
      <c r="L337" s="498"/>
      <c r="M337" s="498"/>
      <c r="N337" s="498"/>
      <c r="O337" s="498"/>
      <c r="P337" s="498"/>
      <c r="Q337" s="498"/>
      <c r="R337" s="498"/>
      <c r="S337" s="498"/>
      <c r="T337" s="498"/>
      <c r="U337" s="498"/>
      <c r="V337" s="498"/>
      <c r="W337" s="498"/>
      <c r="X337" s="498"/>
      <c r="Y337" s="498"/>
      <c r="Z337" s="498"/>
      <c r="AA337" s="498"/>
      <c r="AB337" s="498"/>
      <c r="AC337" s="498"/>
      <c r="AD337" s="498"/>
      <c r="AE337" s="498"/>
      <c r="AF337" s="498"/>
      <c r="AG337" s="498"/>
      <c r="AH337" s="498"/>
      <c r="AI337" s="498"/>
    </row>
    <row r="338" spans="1:35" s="505" customFormat="1" ht="20.100000000000001" customHeight="1">
      <c r="A338" s="503"/>
      <c r="B338" s="504"/>
      <c r="C338" s="504"/>
      <c r="D338" s="504"/>
      <c r="E338" s="504"/>
      <c r="F338" s="504"/>
      <c r="G338" s="504"/>
      <c r="H338" s="504"/>
      <c r="I338" s="504"/>
      <c r="J338" s="498"/>
      <c r="K338" s="498"/>
      <c r="L338" s="498"/>
      <c r="M338" s="498"/>
      <c r="N338" s="498"/>
      <c r="O338" s="498"/>
      <c r="P338" s="498"/>
      <c r="Q338" s="498"/>
      <c r="R338" s="498"/>
      <c r="S338" s="498"/>
      <c r="T338" s="498"/>
      <c r="U338" s="498"/>
      <c r="V338" s="498"/>
      <c r="W338" s="498"/>
      <c r="X338" s="498"/>
      <c r="Y338" s="498"/>
      <c r="Z338" s="498"/>
      <c r="AA338" s="498"/>
      <c r="AB338" s="498"/>
      <c r="AC338" s="498"/>
      <c r="AD338" s="498"/>
      <c r="AE338" s="498"/>
      <c r="AF338" s="498"/>
      <c r="AG338" s="498"/>
      <c r="AH338" s="498"/>
      <c r="AI338" s="498"/>
    </row>
    <row r="339" spans="1:35" s="505" customFormat="1" ht="20.100000000000001" customHeight="1">
      <c r="A339" s="503"/>
      <c r="B339" s="504"/>
      <c r="C339" s="504"/>
      <c r="D339" s="504"/>
      <c r="E339" s="504"/>
      <c r="F339" s="504"/>
      <c r="G339" s="504"/>
      <c r="H339" s="504"/>
      <c r="I339" s="504"/>
      <c r="J339" s="498"/>
      <c r="K339" s="498"/>
      <c r="L339" s="498"/>
      <c r="M339" s="498"/>
      <c r="N339" s="498"/>
      <c r="O339" s="498"/>
      <c r="P339" s="498"/>
      <c r="Q339" s="498"/>
      <c r="R339" s="498"/>
      <c r="S339" s="498"/>
      <c r="T339" s="498"/>
      <c r="U339" s="498"/>
      <c r="V339" s="498"/>
      <c r="W339" s="498"/>
      <c r="X339" s="498"/>
      <c r="Y339" s="498"/>
      <c r="Z339" s="498"/>
      <c r="AA339" s="498"/>
      <c r="AB339" s="498"/>
      <c r="AC339" s="498"/>
      <c r="AD339" s="498"/>
      <c r="AE339" s="498"/>
      <c r="AF339" s="498"/>
      <c r="AG339" s="498"/>
      <c r="AH339" s="498"/>
      <c r="AI339" s="498"/>
    </row>
    <row r="340" spans="1:35" s="505" customFormat="1" ht="20.100000000000001" customHeight="1">
      <c r="A340" s="503"/>
      <c r="B340" s="504"/>
      <c r="C340" s="504"/>
      <c r="D340" s="504"/>
      <c r="E340" s="504"/>
      <c r="F340" s="504"/>
      <c r="G340" s="504"/>
      <c r="H340" s="504"/>
      <c r="I340" s="504"/>
      <c r="J340" s="498"/>
      <c r="K340" s="498"/>
      <c r="L340" s="498"/>
      <c r="M340" s="498"/>
      <c r="N340" s="498"/>
      <c r="O340" s="498"/>
      <c r="P340" s="498"/>
      <c r="Q340" s="498"/>
      <c r="R340" s="498"/>
      <c r="S340" s="498"/>
      <c r="T340" s="498"/>
      <c r="U340" s="498"/>
      <c r="V340" s="498"/>
      <c r="W340" s="498"/>
      <c r="X340" s="498"/>
      <c r="Y340" s="498"/>
      <c r="Z340" s="498"/>
      <c r="AA340" s="498"/>
      <c r="AB340" s="498"/>
      <c r="AC340" s="498"/>
      <c r="AD340" s="498"/>
      <c r="AE340" s="498"/>
      <c r="AF340" s="498"/>
      <c r="AG340" s="498"/>
      <c r="AH340" s="498"/>
      <c r="AI340" s="498"/>
    </row>
    <row r="341" spans="1:35" s="505" customFormat="1" ht="20.100000000000001" customHeight="1">
      <c r="A341" s="503"/>
      <c r="B341" s="504"/>
      <c r="C341" s="504"/>
      <c r="D341" s="504"/>
      <c r="E341" s="504"/>
      <c r="F341" s="504"/>
      <c r="G341" s="504"/>
      <c r="H341" s="504"/>
      <c r="I341" s="504"/>
      <c r="J341" s="498"/>
      <c r="K341" s="498"/>
      <c r="L341" s="498"/>
      <c r="M341" s="498"/>
      <c r="N341" s="498"/>
      <c r="O341" s="498"/>
      <c r="P341" s="498"/>
      <c r="Q341" s="498"/>
      <c r="R341" s="498"/>
      <c r="S341" s="498"/>
      <c r="T341" s="498"/>
      <c r="U341" s="498"/>
      <c r="V341" s="498"/>
      <c r="W341" s="498"/>
      <c r="X341" s="498"/>
      <c r="Y341" s="498"/>
      <c r="Z341" s="498"/>
      <c r="AA341" s="498"/>
      <c r="AB341" s="498"/>
      <c r="AC341" s="498"/>
      <c r="AD341" s="498"/>
      <c r="AE341" s="498"/>
      <c r="AF341" s="498"/>
      <c r="AG341" s="498"/>
      <c r="AH341" s="498"/>
      <c r="AI341" s="498"/>
    </row>
    <row r="342" spans="1:35" s="505" customFormat="1" ht="20.100000000000001" customHeight="1">
      <c r="A342" s="503"/>
      <c r="B342" s="504"/>
      <c r="C342" s="504"/>
      <c r="D342" s="504"/>
      <c r="E342" s="504"/>
      <c r="F342" s="504"/>
      <c r="G342" s="504"/>
      <c r="H342" s="504"/>
      <c r="I342" s="504"/>
      <c r="J342" s="498"/>
      <c r="K342" s="498"/>
      <c r="L342" s="498"/>
      <c r="M342" s="498"/>
      <c r="N342" s="498"/>
      <c r="O342" s="498"/>
      <c r="P342" s="498"/>
      <c r="Q342" s="498"/>
      <c r="R342" s="498"/>
      <c r="S342" s="498"/>
      <c r="T342" s="498"/>
      <c r="U342" s="498"/>
      <c r="V342" s="498"/>
      <c r="W342" s="498"/>
      <c r="X342" s="498"/>
      <c r="Y342" s="498"/>
      <c r="Z342" s="498"/>
      <c r="AA342" s="498"/>
      <c r="AB342" s="498"/>
      <c r="AC342" s="498"/>
      <c r="AD342" s="498"/>
      <c r="AE342" s="498"/>
      <c r="AF342" s="498"/>
      <c r="AG342" s="498"/>
      <c r="AH342" s="498"/>
      <c r="AI342" s="498"/>
    </row>
    <row r="343" spans="1:35" s="505" customFormat="1" ht="20.100000000000001" customHeight="1">
      <c r="A343" s="503"/>
      <c r="B343" s="504"/>
      <c r="C343" s="504"/>
      <c r="D343" s="504"/>
      <c r="E343" s="504"/>
      <c r="F343" s="504"/>
      <c r="G343" s="504"/>
      <c r="H343" s="504"/>
      <c r="I343" s="504"/>
      <c r="J343" s="498"/>
      <c r="K343" s="498"/>
      <c r="L343" s="498"/>
      <c r="M343" s="498"/>
      <c r="N343" s="498"/>
      <c r="O343" s="498"/>
      <c r="P343" s="498"/>
      <c r="Q343" s="498"/>
      <c r="R343" s="498"/>
      <c r="S343" s="498"/>
      <c r="T343" s="498"/>
      <c r="U343" s="498"/>
      <c r="V343" s="498"/>
      <c r="W343" s="498"/>
      <c r="X343" s="498"/>
      <c r="Y343" s="498"/>
      <c r="Z343" s="498"/>
      <c r="AA343" s="498"/>
      <c r="AB343" s="498"/>
      <c r="AC343" s="498"/>
      <c r="AD343" s="498"/>
      <c r="AE343" s="498"/>
      <c r="AF343" s="498"/>
      <c r="AG343" s="498"/>
      <c r="AH343" s="498"/>
      <c r="AI343" s="498"/>
    </row>
    <row r="344" spans="1:35" s="505" customFormat="1" ht="20.100000000000001" customHeight="1">
      <c r="A344" s="503"/>
      <c r="B344" s="504"/>
      <c r="C344" s="504"/>
      <c r="D344" s="504"/>
      <c r="E344" s="504"/>
      <c r="F344" s="504"/>
      <c r="G344" s="504"/>
      <c r="H344" s="504"/>
      <c r="I344" s="504"/>
      <c r="J344" s="498"/>
      <c r="K344" s="498"/>
      <c r="L344" s="498"/>
      <c r="M344" s="498"/>
      <c r="N344" s="498"/>
      <c r="O344" s="498"/>
      <c r="P344" s="498"/>
      <c r="Q344" s="498"/>
      <c r="R344" s="498"/>
      <c r="S344" s="498"/>
      <c r="T344" s="498"/>
      <c r="U344" s="498"/>
      <c r="V344" s="498"/>
      <c r="W344" s="498"/>
      <c r="X344" s="498"/>
      <c r="Y344" s="498"/>
      <c r="Z344" s="498"/>
      <c r="AA344" s="498"/>
      <c r="AB344" s="498"/>
      <c r="AC344" s="498"/>
      <c r="AD344" s="498"/>
      <c r="AE344" s="498"/>
      <c r="AF344" s="498"/>
      <c r="AG344" s="498"/>
      <c r="AH344" s="498"/>
      <c r="AI344" s="498"/>
    </row>
    <row r="345" spans="1:35" s="505" customFormat="1" ht="20.100000000000001" customHeight="1">
      <c r="A345" s="503"/>
      <c r="B345" s="504"/>
      <c r="C345" s="504"/>
      <c r="D345" s="504"/>
      <c r="E345" s="504"/>
      <c r="F345" s="504"/>
      <c r="G345" s="504"/>
      <c r="H345" s="504"/>
      <c r="I345" s="504"/>
      <c r="J345" s="498"/>
      <c r="K345" s="498"/>
      <c r="L345" s="498"/>
      <c r="M345" s="498"/>
      <c r="N345" s="498"/>
      <c r="O345" s="498"/>
      <c r="P345" s="498"/>
      <c r="Q345" s="498"/>
      <c r="R345" s="498"/>
      <c r="S345" s="498"/>
      <c r="T345" s="498"/>
      <c r="U345" s="498"/>
      <c r="V345" s="498"/>
      <c r="W345" s="498"/>
      <c r="X345" s="498"/>
      <c r="Y345" s="498"/>
      <c r="Z345" s="498"/>
      <c r="AA345" s="498"/>
      <c r="AB345" s="498"/>
      <c r="AC345" s="498"/>
      <c r="AD345" s="498"/>
      <c r="AE345" s="498"/>
      <c r="AF345" s="498"/>
      <c r="AG345" s="498"/>
      <c r="AH345" s="498"/>
      <c r="AI345" s="498"/>
    </row>
    <row r="346" spans="1:35" s="505" customFormat="1" ht="20.100000000000001" customHeight="1">
      <c r="A346" s="503"/>
      <c r="B346" s="504"/>
      <c r="C346" s="504"/>
      <c r="D346" s="504"/>
      <c r="E346" s="504"/>
      <c r="F346" s="504"/>
      <c r="G346" s="504"/>
      <c r="H346" s="504"/>
      <c r="I346" s="504"/>
      <c r="J346" s="498"/>
      <c r="K346" s="498"/>
      <c r="L346" s="498"/>
      <c r="M346" s="498"/>
      <c r="N346" s="498"/>
      <c r="O346" s="498"/>
      <c r="P346" s="498"/>
      <c r="Q346" s="498"/>
      <c r="R346" s="498"/>
      <c r="S346" s="498"/>
      <c r="T346" s="498"/>
      <c r="U346" s="498"/>
      <c r="V346" s="498"/>
      <c r="W346" s="498"/>
      <c r="X346" s="498"/>
      <c r="Y346" s="498"/>
      <c r="Z346" s="498"/>
      <c r="AA346" s="498"/>
      <c r="AB346" s="498"/>
      <c r="AC346" s="498"/>
      <c r="AD346" s="498"/>
      <c r="AE346" s="498"/>
      <c r="AF346" s="498"/>
      <c r="AG346" s="498"/>
      <c r="AH346" s="498"/>
      <c r="AI346" s="498"/>
    </row>
    <row r="347" spans="1:35" s="505" customFormat="1" ht="20.100000000000001" customHeight="1">
      <c r="A347" s="503"/>
      <c r="B347" s="504"/>
      <c r="C347" s="504"/>
      <c r="D347" s="504"/>
      <c r="E347" s="504"/>
      <c r="F347" s="504"/>
      <c r="G347" s="504"/>
      <c r="H347" s="504"/>
      <c r="I347" s="504"/>
      <c r="J347" s="498"/>
      <c r="K347" s="498"/>
      <c r="L347" s="498"/>
      <c r="M347" s="498"/>
      <c r="N347" s="498"/>
      <c r="O347" s="498"/>
      <c r="P347" s="498"/>
      <c r="Q347" s="498"/>
      <c r="R347" s="498"/>
      <c r="S347" s="498"/>
      <c r="T347" s="498"/>
      <c r="U347" s="498"/>
      <c r="V347" s="498"/>
      <c r="W347" s="498"/>
      <c r="X347" s="498"/>
      <c r="Y347" s="498"/>
      <c r="Z347" s="498"/>
      <c r="AA347" s="498"/>
      <c r="AB347" s="498"/>
      <c r="AC347" s="498"/>
      <c r="AD347" s="498"/>
      <c r="AE347" s="498"/>
      <c r="AF347" s="498"/>
      <c r="AG347" s="498"/>
      <c r="AH347" s="498"/>
      <c r="AI347" s="498"/>
    </row>
    <row r="348" spans="1:35" s="505" customFormat="1" ht="20.100000000000001" customHeight="1">
      <c r="A348" s="503"/>
      <c r="B348" s="504"/>
      <c r="C348" s="504"/>
      <c r="D348" s="504"/>
      <c r="E348" s="504"/>
      <c r="F348" s="504"/>
      <c r="G348" s="504"/>
      <c r="H348" s="504"/>
      <c r="I348" s="504"/>
      <c r="J348" s="498"/>
      <c r="K348" s="498"/>
      <c r="L348" s="498"/>
      <c r="M348" s="498"/>
      <c r="N348" s="498"/>
      <c r="O348" s="498"/>
      <c r="P348" s="498"/>
      <c r="Q348" s="498"/>
      <c r="R348" s="498"/>
      <c r="S348" s="498"/>
      <c r="T348" s="498"/>
      <c r="U348" s="498"/>
      <c r="V348" s="498"/>
      <c r="W348" s="498"/>
      <c r="X348" s="498"/>
      <c r="Y348" s="498"/>
      <c r="Z348" s="498"/>
      <c r="AA348" s="498"/>
      <c r="AB348" s="498"/>
      <c r="AC348" s="498"/>
      <c r="AD348" s="498"/>
      <c r="AE348" s="498"/>
      <c r="AF348" s="498"/>
      <c r="AG348" s="498"/>
      <c r="AH348" s="498"/>
      <c r="AI348" s="498"/>
    </row>
    <row r="349" spans="1:35" s="505" customFormat="1" ht="20.100000000000001" customHeight="1">
      <c r="A349" s="503"/>
      <c r="B349" s="504"/>
      <c r="C349" s="504"/>
      <c r="D349" s="504"/>
      <c r="E349" s="504"/>
      <c r="F349" s="504"/>
      <c r="G349" s="504"/>
      <c r="H349" s="504"/>
      <c r="I349" s="504"/>
      <c r="J349" s="498"/>
      <c r="K349" s="498"/>
      <c r="L349" s="498"/>
      <c r="M349" s="498"/>
      <c r="N349" s="498"/>
      <c r="O349" s="498"/>
      <c r="P349" s="498"/>
      <c r="Q349" s="498"/>
      <c r="R349" s="498"/>
      <c r="S349" s="498"/>
      <c r="T349" s="498"/>
      <c r="U349" s="498"/>
      <c r="V349" s="498"/>
      <c r="W349" s="498"/>
      <c r="X349" s="498"/>
      <c r="Y349" s="498"/>
      <c r="Z349" s="498"/>
      <c r="AA349" s="498"/>
      <c r="AB349" s="498"/>
      <c r="AC349" s="498"/>
      <c r="AD349" s="498"/>
      <c r="AE349" s="498"/>
      <c r="AF349" s="498"/>
      <c r="AG349" s="498"/>
      <c r="AH349" s="498"/>
      <c r="AI349" s="498"/>
    </row>
    <row r="350" spans="1:35" s="505" customFormat="1" ht="20.100000000000001" customHeight="1">
      <c r="A350" s="503"/>
      <c r="B350" s="504"/>
      <c r="C350" s="504"/>
      <c r="D350" s="504"/>
      <c r="E350" s="504"/>
      <c r="F350" s="504"/>
      <c r="G350" s="504"/>
      <c r="H350" s="504"/>
      <c r="I350" s="504"/>
      <c r="J350" s="498"/>
      <c r="K350" s="498"/>
      <c r="L350" s="498"/>
      <c r="M350" s="498"/>
      <c r="N350" s="498"/>
      <c r="O350" s="498"/>
      <c r="P350" s="498"/>
      <c r="Q350" s="498"/>
      <c r="R350" s="498"/>
      <c r="S350" s="498"/>
      <c r="T350" s="498"/>
      <c r="U350" s="498"/>
      <c r="V350" s="498"/>
      <c r="W350" s="498"/>
      <c r="X350" s="498"/>
      <c r="Y350" s="498"/>
      <c r="Z350" s="498"/>
      <c r="AA350" s="498"/>
      <c r="AB350" s="498"/>
      <c r="AC350" s="498"/>
      <c r="AD350" s="498"/>
      <c r="AE350" s="498"/>
      <c r="AF350" s="498"/>
      <c r="AG350" s="498"/>
      <c r="AH350" s="498"/>
      <c r="AI350" s="498"/>
    </row>
    <row r="351" spans="1:35" s="505" customFormat="1" ht="20.100000000000001" customHeight="1">
      <c r="A351" s="503"/>
      <c r="B351" s="504"/>
      <c r="C351" s="504"/>
      <c r="D351" s="504"/>
      <c r="E351" s="504"/>
      <c r="F351" s="504"/>
      <c r="G351" s="504"/>
      <c r="H351" s="504"/>
      <c r="I351" s="504"/>
      <c r="J351" s="498"/>
      <c r="K351" s="498"/>
      <c r="L351" s="498"/>
      <c r="M351" s="498"/>
      <c r="N351" s="498"/>
      <c r="O351" s="498"/>
      <c r="P351" s="498"/>
      <c r="Q351" s="498"/>
      <c r="R351" s="498"/>
      <c r="S351" s="498"/>
      <c r="T351" s="498"/>
      <c r="U351" s="498"/>
      <c r="V351" s="498"/>
      <c r="W351" s="498"/>
      <c r="X351" s="498"/>
      <c r="Y351" s="498"/>
      <c r="Z351" s="498"/>
      <c r="AA351" s="498"/>
      <c r="AB351" s="498"/>
      <c r="AC351" s="498"/>
      <c r="AD351" s="498"/>
      <c r="AE351" s="498"/>
      <c r="AF351" s="498"/>
      <c r="AG351" s="498"/>
      <c r="AH351" s="498"/>
      <c r="AI351" s="498"/>
    </row>
    <row r="352" spans="1:35" s="505" customFormat="1" ht="20.100000000000001" customHeight="1">
      <c r="A352" s="503"/>
      <c r="B352" s="504"/>
      <c r="C352" s="504"/>
      <c r="D352" s="504"/>
      <c r="E352" s="504"/>
      <c r="F352" s="504"/>
      <c r="G352" s="504"/>
      <c r="H352" s="504"/>
      <c r="I352" s="504"/>
      <c r="J352" s="498"/>
      <c r="K352" s="498"/>
      <c r="L352" s="498"/>
      <c r="M352" s="498"/>
      <c r="N352" s="498"/>
      <c r="O352" s="498"/>
      <c r="P352" s="498"/>
      <c r="Q352" s="498"/>
      <c r="R352" s="498"/>
      <c r="S352" s="498"/>
      <c r="T352" s="498"/>
      <c r="U352" s="498"/>
      <c r="V352" s="498"/>
      <c r="W352" s="498"/>
      <c r="X352" s="498"/>
      <c r="Y352" s="498"/>
      <c r="Z352" s="498"/>
      <c r="AA352" s="498"/>
      <c r="AB352" s="498"/>
      <c r="AC352" s="498"/>
      <c r="AD352" s="498"/>
      <c r="AE352" s="498"/>
      <c r="AF352" s="498"/>
      <c r="AG352" s="498"/>
      <c r="AH352" s="498"/>
      <c r="AI352" s="498"/>
    </row>
    <row r="353" spans="1:35" s="505" customFormat="1" ht="20.100000000000001" customHeight="1">
      <c r="A353" s="503"/>
      <c r="B353" s="504"/>
      <c r="C353" s="504"/>
      <c r="D353" s="504"/>
      <c r="E353" s="504"/>
      <c r="F353" s="504"/>
      <c r="G353" s="504"/>
      <c r="H353" s="504"/>
      <c r="I353" s="504"/>
      <c r="J353" s="498"/>
      <c r="K353" s="498"/>
      <c r="L353" s="498"/>
      <c r="M353" s="498"/>
      <c r="N353" s="498"/>
      <c r="O353" s="498"/>
      <c r="P353" s="498"/>
      <c r="Q353" s="498"/>
      <c r="R353" s="498"/>
      <c r="S353" s="498"/>
      <c r="T353" s="498"/>
      <c r="U353" s="498"/>
      <c r="V353" s="498"/>
      <c r="W353" s="498"/>
      <c r="X353" s="498"/>
      <c r="Y353" s="498"/>
      <c r="Z353" s="498"/>
      <c r="AA353" s="498"/>
      <c r="AB353" s="498"/>
      <c r="AC353" s="498"/>
      <c r="AD353" s="498"/>
      <c r="AE353" s="498"/>
      <c r="AF353" s="498"/>
      <c r="AG353" s="498"/>
      <c r="AH353" s="498"/>
      <c r="AI353" s="498"/>
    </row>
    <row r="354" spans="1:35" s="505" customFormat="1" ht="20.100000000000001" customHeight="1">
      <c r="A354" s="503"/>
      <c r="B354" s="504"/>
      <c r="C354" s="504"/>
      <c r="D354" s="504"/>
      <c r="E354" s="504"/>
      <c r="F354" s="504"/>
      <c r="G354" s="504"/>
      <c r="H354" s="504"/>
      <c r="I354" s="504"/>
      <c r="J354" s="498"/>
      <c r="K354" s="498"/>
      <c r="L354" s="498"/>
      <c r="M354" s="498"/>
      <c r="N354" s="498"/>
      <c r="O354" s="498"/>
      <c r="P354" s="498"/>
      <c r="Q354" s="498"/>
      <c r="R354" s="498"/>
      <c r="S354" s="498"/>
      <c r="T354" s="498"/>
      <c r="U354" s="498"/>
      <c r="V354" s="498"/>
      <c r="W354" s="498"/>
      <c r="X354" s="498"/>
      <c r="Y354" s="498"/>
      <c r="Z354" s="498"/>
      <c r="AA354" s="498"/>
      <c r="AB354" s="498"/>
      <c r="AC354" s="498"/>
      <c r="AD354" s="498"/>
      <c r="AE354" s="498"/>
      <c r="AF354" s="498"/>
      <c r="AG354" s="498"/>
      <c r="AH354" s="498"/>
      <c r="AI354" s="498"/>
    </row>
    <row r="355" spans="1:35" s="505" customFormat="1" ht="20.100000000000001" customHeight="1">
      <c r="A355" s="503"/>
      <c r="B355" s="504"/>
      <c r="C355" s="504"/>
      <c r="D355" s="504"/>
      <c r="E355" s="504"/>
      <c r="F355" s="504"/>
      <c r="G355" s="504"/>
      <c r="H355" s="504"/>
      <c r="I355" s="504"/>
      <c r="J355" s="498"/>
      <c r="K355" s="498"/>
      <c r="L355" s="498"/>
      <c r="M355" s="498"/>
      <c r="N355" s="498"/>
      <c r="O355" s="498"/>
      <c r="P355" s="498"/>
      <c r="Q355" s="498"/>
      <c r="R355" s="498"/>
      <c r="S355" s="498"/>
      <c r="T355" s="498"/>
      <c r="U355" s="498"/>
      <c r="V355" s="498"/>
      <c r="W355" s="498"/>
      <c r="X355" s="498"/>
      <c r="Y355" s="498"/>
      <c r="Z355" s="498"/>
      <c r="AA355" s="498"/>
      <c r="AB355" s="498"/>
      <c r="AC355" s="498"/>
      <c r="AD355" s="498"/>
      <c r="AE355" s="498"/>
      <c r="AF355" s="498"/>
      <c r="AG355" s="498"/>
      <c r="AH355" s="498"/>
      <c r="AI355" s="498"/>
    </row>
    <row r="356" spans="1:35" s="505" customFormat="1" ht="20.100000000000001" customHeight="1">
      <c r="A356" s="503"/>
      <c r="B356" s="504"/>
      <c r="C356" s="504"/>
      <c r="D356" s="504"/>
      <c r="E356" s="504"/>
      <c r="F356" s="504"/>
      <c r="G356" s="504"/>
      <c r="H356" s="504"/>
      <c r="I356" s="504"/>
      <c r="J356" s="498"/>
      <c r="K356" s="498"/>
      <c r="L356" s="498"/>
      <c r="M356" s="498"/>
      <c r="N356" s="498"/>
      <c r="O356" s="498"/>
      <c r="P356" s="498"/>
      <c r="Q356" s="498"/>
      <c r="R356" s="498"/>
      <c r="S356" s="498"/>
      <c r="T356" s="498"/>
      <c r="U356" s="498"/>
      <c r="V356" s="498"/>
      <c r="W356" s="498"/>
      <c r="X356" s="498"/>
      <c r="Y356" s="498"/>
      <c r="Z356" s="498"/>
      <c r="AA356" s="498"/>
      <c r="AB356" s="498"/>
      <c r="AC356" s="498"/>
      <c r="AD356" s="498"/>
      <c r="AE356" s="498"/>
      <c r="AF356" s="498"/>
      <c r="AG356" s="498"/>
      <c r="AH356" s="498"/>
      <c r="AI356" s="498"/>
    </row>
    <row r="357" spans="1:35" s="505" customFormat="1" ht="20.100000000000001" customHeight="1">
      <c r="A357" s="503"/>
      <c r="B357" s="504"/>
      <c r="C357" s="504"/>
      <c r="D357" s="504"/>
      <c r="E357" s="504"/>
      <c r="F357" s="504"/>
      <c r="G357" s="504"/>
      <c r="H357" s="504"/>
      <c r="I357" s="504"/>
      <c r="J357" s="498"/>
      <c r="K357" s="498"/>
      <c r="L357" s="498"/>
      <c r="M357" s="498"/>
      <c r="N357" s="498"/>
      <c r="O357" s="498"/>
      <c r="P357" s="498"/>
      <c r="Q357" s="498"/>
      <c r="R357" s="498"/>
      <c r="S357" s="498"/>
      <c r="T357" s="498"/>
      <c r="U357" s="498"/>
      <c r="V357" s="498"/>
      <c r="W357" s="498"/>
      <c r="X357" s="498"/>
      <c r="Y357" s="498"/>
      <c r="Z357" s="498"/>
      <c r="AA357" s="498"/>
      <c r="AB357" s="498"/>
      <c r="AC357" s="498"/>
      <c r="AD357" s="498"/>
      <c r="AE357" s="498"/>
      <c r="AF357" s="498"/>
      <c r="AG357" s="498"/>
      <c r="AH357" s="498"/>
      <c r="AI357" s="498"/>
    </row>
    <row r="358" spans="1:35" s="505" customFormat="1" ht="20.100000000000001" customHeight="1">
      <c r="A358" s="503"/>
      <c r="B358" s="504"/>
      <c r="C358" s="504"/>
      <c r="D358" s="504"/>
      <c r="E358" s="504"/>
      <c r="F358" s="504"/>
      <c r="G358" s="504"/>
      <c r="H358" s="504"/>
      <c r="I358" s="504"/>
      <c r="J358" s="498"/>
      <c r="K358" s="498"/>
      <c r="L358" s="498"/>
      <c r="M358" s="498"/>
      <c r="N358" s="498"/>
      <c r="O358" s="498"/>
      <c r="P358" s="498"/>
      <c r="Q358" s="498"/>
      <c r="R358" s="498"/>
      <c r="S358" s="498"/>
      <c r="T358" s="498"/>
      <c r="U358" s="498"/>
      <c r="V358" s="498"/>
      <c r="W358" s="498"/>
      <c r="X358" s="498"/>
      <c r="Y358" s="498"/>
      <c r="Z358" s="498"/>
      <c r="AA358" s="498"/>
      <c r="AB358" s="498"/>
      <c r="AC358" s="498"/>
      <c r="AD358" s="498"/>
      <c r="AE358" s="498"/>
      <c r="AF358" s="498"/>
      <c r="AG358" s="498"/>
      <c r="AH358" s="498"/>
      <c r="AI358" s="498"/>
    </row>
    <row r="359" spans="1:35" s="505" customFormat="1" ht="20.100000000000001" customHeight="1">
      <c r="A359" s="503"/>
      <c r="B359" s="504"/>
      <c r="C359" s="504"/>
      <c r="D359" s="504"/>
      <c r="E359" s="504"/>
      <c r="F359" s="504"/>
      <c r="G359" s="504"/>
      <c r="H359" s="504"/>
      <c r="I359" s="504"/>
      <c r="J359" s="498"/>
      <c r="K359" s="498"/>
      <c r="L359" s="498"/>
      <c r="M359" s="498"/>
      <c r="N359" s="498"/>
      <c r="O359" s="498"/>
      <c r="P359" s="498"/>
      <c r="Q359" s="498"/>
      <c r="R359" s="498"/>
      <c r="S359" s="498"/>
      <c r="T359" s="498"/>
      <c r="U359" s="498"/>
      <c r="V359" s="498"/>
      <c r="W359" s="498"/>
      <c r="X359" s="498"/>
      <c r="Y359" s="498"/>
      <c r="Z359" s="498"/>
      <c r="AA359" s="498"/>
      <c r="AB359" s="498"/>
      <c r="AC359" s="498"/>
      <c r="AD359" s="498"/>
      <c r="AE359" s="498"/>
      <c r="AF359" s="498"/>
      <c r="AG359" s="498"/>
      <c r="AH359" s="498"/>
      <c r="AI359" s="498"/>
    </row>
    <row r="360" spans="1:35" s="505" customFormat="1" ht="20.100000000000001" customHeight="1">
      <c r="A360" s="503"/>
      <c r="B360" s="504"/>
      <c r="C360" s="504"/>
      <c r="D360" s="504"/>
      <c r="E360" s="504"/>
      <c r="F360" s="504"/>
      <c r="G360" s="504"/>
      <c r="H360" s="504"/>
      <c r="I360" s="504"/>
      <c r="J360" s="498"/>
      <c r="K360" s="498"/>
      <c r="L360" s="498"/>
      <c r="M360" s="498"/>
      <c r="N360" s="498"/>
      <c r="O360" s="498"/>
      <c r="P360" s="498"/>
      <c r="Q360" s="498"/>
      <c r="R360" s="498"/>
      <c r="S360" s="498"/>
      <c r="T360" s="498"/>
      <c r="U360" s="498"/>
      <c r="V360" s="498"/>
      <c r="W360" s="498"/>
      <c r="X360" s="498"/>
      <c r="Y360" s="498"/>
      <c r="Z360" s="498"/>
      <c r="AA360" s="498"/>
      <c r="AB360" s="498"/>
      <c r="AC360" s="498"/>
      <c r="AD360" s="498"/>
      <c r="AE360" s="498"/>
      <c r="AF360" s="498"/>
      <c r="AG360" s="498"/>
      <c r="AH360" s="498"/>
      <c r="AI360" s="498"/>
    </row>
    <row r="361" spans="1:35" s="505" customFormat="1" ht="20.100000000000001" customHeight="1">
      <c r="A361" s="503"/>
      <c r="B361" s="504"/>
      <c r="C361" s="504"/>
      <c r="D361" s="504"/>
      <c r="E361" s="504"/>
      <c r="F361" s="504"/>
      <c r="G361" s="504"/>
      <c r="H361" s="504"/>
      <c r="I361" s="504"/>
      <c r="J361" s="498"/>
      <c r="K361" s="498"/>
      <c r="L361" s="498"/>
      <c r="M361" s="498"/>
      <c r="N361" s="498"/>
      <c r="O361" s="498"/>
      <c r="P361" s="498"/>
      <c r="Q361" s="498"/>
      <c r="R361" s="498"/>
      <c r="S361" s="498"/>
      <c r="T361" s="498"/>
      <c r="U361" s="498"/>
      <c r="V361" s="498"/>
      <c r="W361" s="498"/>
      <c r="X361" s="498"/>
      <c r="Y361" s="498"/>
      <c r="Z361" s="498"/>
      <c r="AA361" s="498"/>
      <c r="AB361" s="498"/>
      <c r="AC361" s="498"/>
      <c r="AD361" s="498"/>
      <c r="AE361" s="498"/>
      <c r="AF361" s="498"/>
      <c r="AG361" s="498"/>
      <c r="AH361" s="498"/>
      <c r="AI361" s="498"/>
    </row>
    <row r="362" spans="1:35" s="505" customFormat="1" ht="20.100000000000001" customHeight="1">
      <c r="A362" s="503"/>
      <c r="B362" s="504"/>
      <c r="C362" s="504"/>
      <c r="D362" s="504"/>
      <c r="E362" s="504"/>
      <c r="F362" s="504"/>
      <c r="G362" s="504"/>
      <c r="H362" s="504"/>
      <c r="I362" s="504"/>
      <c r="J362" s="498"/>
      <c r="K362" s="498"/>
      <c r="L362" s="498"/>
      <c r="M362" s="498"/>
      <c r="N362" s="498"/>
      <c r="O362" s="498"/>
      <c r="P362" s="498"/>
      <c r="Q362" s="498"/>
      <c r="R362" s="498"/>
      <c r="S362" s="498"/>
      <c r="T362" s="498"/>
      <c r="U362" s="498"/>
      <c r="V362" s="498"/>
      <c r="W362" s="498"/>
      <c r="X362" s="498"/>
      <c r="Y362" s="498"/>
      <c r="Z362" s="498"/>
      <c r="AA362" s="498"/>
      <c r="AB362" s="498"/>
      <c r="AC362" s="498"/>
      <c r="AD362" s="498"/>
      <c r="AE362" s="498"/>
      <c r="AF362" s="498"/>
      <c r="AG362" s="498"/>
      <c r="AH362" s="498"/>
      <c r="AI362" s="498"/>
    </row>
    <row r="363" spans="1:35" s="505" customFormat="1" ht="20.100000000000001" customHeight="1">
      <c r="A363" s="503"/>
      <c r="B363" s="504"/>
      <c r="C363" s="504"/>
      <c r="D363" s="504"/>
      <c r="E363" s="504"/>
      <c r="F363" s="504"/>
      <c r="G363" s="504"/>
      <c r="H363" s="504"/>
      <c r="I363" s="504"/>
      <c r="J363" s="498"/>
      <c r="K363" s="498"/>
      <c r="L363" s="498"/>
      <c r="M363" s="498"/>
      <c r="N363" s="498"/>
      <c r="O363" s="498"/>
      <c r="P363" s="498"/>
      <c r="Q363" s="498"/>
      <c r="R363" s="498"/>
      <c r="S363" s="498"/>
      <c r="T363" s="498"/>
      <c r="U363" s="498"/>
      <c r="V363" s="498"/>
      <c r="W363" s="498"/>
      <c r="X363" s="498"/>
      <c r="Y363" s="498"/>
      <c r="Z363" s="498"/>
      <c r="AA363" s="498"/>
      <c r="AB363" s="498"/>
      <c r="AC363" s="498"/>
      <c r="AD363" s="498"/>
      <c r="AE363" s="498"/>
      <c r="AF363" s="498"/>
      <c r="AG363" s="498"/>
      <c r="AH363" s="498"/>
      <c r="AI363" s="498"/>
    </row>
    <row r="364" spans="1:35" s="505" customFormat="1" ht="20.100000000000001" customHeight="1">
      <c r="A364" s="503"/>
      <c r="B364" s="504"/>
      <c r="C364" s="504"/>
      <c r="D364" s="504"/>
      <c r="E364" s="504"/>
      <c r="F364" s="504"/>
      <c r="G364" s="504"/>
      <c r="H364" s="504"/>
      <c r="I364" s="504"/>
      <c r="J364" s="498"/>
      <c r="K364" s="498"/>
      <c r="L364" s="498"/>
      <c r="M364" s="498"/>
      <c r="N364" s="498"/>
      <c r="O364" s="498"/>
      <c r="P364" s="498"/>
      <c r="Q364" s="498"/>
      <c r="R364" s="498"/>
      <c r="S364" s="498"/>
      <c r="T364" s="498"/>
      <c r="U364" s="498"/>
      <c r="V364" s="498"/>
      <c r="W364" s="498"/>
      <c r="X364" s="498"/>
      <c r="Y364" s="498"/>
      <c r="Z364" s="498"/>
      <c r="AA364" s="498"/>
      <c r="AB364" s="498"/>
      <c r="AC364" s="498"/>
      <c r="AD364" s="498"/>
      <c r="AE364" s="498"/>
      <c r="AF364" s="498"/>
      <c r="AG364" s="498"/>
      <c r="AH364" s="498"/>
      <c r="AI364" s="498"/>
    </row>
    <row r="365" spans="1:35" s="505" customFormat="1" ht="20.100000000000001" customHeight="1">
      <c r="A365" s="503"/>
      <c r="B365" s="504"/>
      <c r="C365" s="504"/>
      <c r="D365" s="504"/>
      <c r="E365" s="504"/>
      <c r="F365" s="504"/>
      <c r="G365" s="504"/>
      <c r="H365" s="504"/>
      <c r="I365" s="504"/>
      <c r="J365" s="498"/>
      <c r="K365" s="498"/>
      <c r="L365" s="498"/>
      <c r="M365" s="498"/>
      <c r="N365" s="498"/>
      <c r="O365" s="498"/>
      <c r="P365" s="498"/>
      <c r="Q365" s="498"/>
      <c r="R365" s="498"/>
      <c r="S365" s="498"/>
      <c r="T365" s="498"/>
      <c r="U365" s="498"/>
      <c r="V365" s="498"/>
      <c r="W365" s="498"/>
      <c r="X365" s="498"/>
      <c r="Y365" s="498"/>
      <c r="Z365" s="498"/>
      <c r="AA365" s="498"/>
      <c r="AB365" s="498"/>
      <c r="AC365" s="498"/>
      <c r="AD365" s="498"/>
      <c r="AE365" s="498"/>
      <c r="AF365" s="498"/>
      <c r="AG365" s="498"/>
      <c r="AH365" s="498"/>
      <c r="AI365" s="498"/>
    </row>
    <row r="366" spans="1:35" s="505" customFormat="1" ht="20.100000000000001" customHeight="1">
      <c r="A366" s="503"/>
      <c r="B366" s="504"/>
      <c r="C366" s="504"/>
      <c r="D366" s="504"/>
      <c r="E366" s="504"/>
      <c r="F366" s="504"/>
      <c r="G366" s="504"/>
      <c r="H366" s="504"/>
      <c r="I366" s="504"/>
      <c r="J366" s="498"/>
      <c r="K366" s="498"/>
      <c r="L366" s="498"/>
      <c r="M366" s="498"/>
      <c r="N366" s="498"/>
      <c r="O366" s="498"/>
      <c r="P366" s="498"/>
      <c r="Q366" s="498"/>
      <c r="R366" s="498"/>
      <c r="S366" s="498"/>
      <c r="T366" s="498"/>
      <c r="U366" s="498"/>
      <c r="V366" s="498"/>
      <c r="W366" s="498"/>
      <c r="X366" s="498"/>
      <c r="Y366" s="498"/>
      <c r="Z366" s="498"/>
      <c r="AA366" s="498"/>
      <c r="AB366" s="498"/>
      <c r="AC366" s="498"/>
      <c r="AD366" s="498"/>
      <c r="AE366" s="498"/>
      <c r="AF366" s="498"/>
      <c r="AG366" s="498"/>
      <c r="AH366" s="498"/>
      <c r="AI366" s="498"/>
    </row>
    <row r="367" spans="1:35" s="505" customFormat="1" ht="20.100000000000001" customHeight="1">
      <c r="A367" s="503"/>
      <c r="B367" s="504"/>
      <c r="C367" s="504"/>
      <c r="D367" s="504"/>
      <c r="E367" s="504"/>
      <c r="F367" s="504"/>
      <c r="G367" s="504"/>
      <c r="H367" s="504"/>
      <c r="I367" s="504"/>
      <c r="J367" s="498"/>
      <c r="K367" s="498"/>
      <c r="L367" s="498"/>
      <c r="M367" s="498"/>
      <c r="N367" s="498"/>
      <c r="O367" s="498"/>
      <c r="P367" s="498"/>
      <c r="Q367" s="498"/>
      <c r="R367" s="498"/>
      <c r="S367" s="498"/>
      <c r="T367" s="498"/>
      <c r="U367" s="498"/>
      <c r="V367" s="498"/>
      <c r="W367" s="498"/>
      <c r="X367" s="498"/>
      <c r="Y367" s="498"/>
      <c r="Z367" s="498"/>
      <c r="AA367" s="498"/>
      <c r="AB367" s="498"/>
      <c r="AC367" s="498"/>
      <c r="AD367" s="498"/>
      <c r="AE367" s="498"/>
      <c r="AF367" s="498"/>
      <c r="AG367" s="498"/>
      <c r="AH367" s="498"/>
      <c r="AI367" s="498"/>
    </row>
    <row r="368" spans="1:35" s="505" customFormat="1" ht="20.100000000000001" customHeight="1">
      <c r="A368" s="503"/>
      <c r="B368" s="504"/>
      <c r="C368" s="504"/>
      <c r="D368" s="504"/>
      <c r="E368" s="504"/>
      <c r="F368" s="504"/>
      <c r="G368" s="504"/>
      <c r="H368" s="504"/>
      <c r="I368" s="504"/>
      <c r="J368" s="498"/>
      <c r="K368" s="498"/>
      <c r="L368" s="498"/>
      <c r="M368" s="498"/>
      <c r="N368" s="498"/>
      <c r="O368" s="498"/>
      <c r="P368" s="498"/>
      <c r="Q368" s="498"/>
      <c r="R368" s="498"/>
      <c r="S368" s="498"/>
      <c r="T368" s="498"/>
      <c r="U368" s="498"/>
      <c r="V368" s="498"/>
      <c r="W368" s="498"/>
      <c r="X368" s="498"/>
      <c r="Y368" s="498"/>
      <c r="Z368" s="498"/>
      <c r="AA368" s="498"/>
      <c r="AB368" s="498"/>
      <c r="AC368" s="498"/>
      <c r="AD368" s="498"/>
      <c r="AE368" s="498"/>
      <c r="AF368" s="498"/>
      <c r="AG368" s="498"/>
      <c r="AH368" s="498"/>
      <c r="AI368" s="498"/>
    </row>
    <row r="369" spans="1:35" s="505" customFormat="1" ht="20.100000000000001" customHeight="1">
      <c r="A369" s="503"/>
      <c r="B369" s="504"/>
      <c r="C369" s="504"/>
      <c r="D369" s="504"/>
      <c r="E369" s="504"/>
      <c r="F369" s="504"/>
      <c r="G369" s="504"/>
      <c r="H369" s="504"/>
      <c r="I369" s="504"/>
      <c r="J369" s="498"/>
      <c r="K369" s="498"/>
      <c r="L369" s="498"/>
      <c r="M369" s="498"/>
      <c r="N369" s="498"/>
      <c r="O369" s="498"/>
      <c r="P369" s="498"/>
      <c r="Q369" s="498"/>
      <c r="R369" s="498"/>
      <c r="S369" s="498"/>
      <c r="T369" s="498"/>
      <c r="U369" s="498"/>
      <c r="V369" s="498"/>
      <c r="W369" s="498"/>
      <c r="X369" s="498"/>
      <c r="Y369" s="498"/>
      <c r="Z369" s="498"/>
      <c r="AA369" s="498"/>
      <c r="AB369" s="498"/>
      <c r="AC369" s="498"/>
      <c r="AD369" s="498"/>
      <c r="AE369" s="498"/>
      <c r="AF369" s="498"/>
      <c r="AG369" s="498"/>
      <c r="AH369" s="498"/>
      <c r="AI369" s="498"/>
    </row>
    <row r="370" spans="1:35" s="505" customFormat="1" ht="20.100000000000001" customHeight="1">
      <c r="A370" s="503"/>
      <c r="B370" s="504"/>
      <c r="C370" s="504"/>
      <c r="D370" s="504"/>
      <c r="E370" s="504"/>
      <c r="F370" s="504"/>
      <c r="G370" s="504"/>
      <c r="H370" s="504"/>
      <c r="I370" s="504"/>
      <c r="J370" s="498"/>
      <c r="K370" s="498"/>
      <c r="L370" s="498"/>
      <c r="M370" s="498"/>
      <c r="N370" s="498"/>
      <c r="O370" s="498"/>
      <c r="P370" s="498"/>
      <c r="Q370" s="498"/>
      <c r="R370" s="498"/>
      <c r="S370" s="498"/>
      <c r="T370" s="498"/>
      <c r="U370" s="498"/>
      <c r="V370" s="498"/>
      <c r="W370" s="498"/>
      <c r="X370" s="498"/>
      <c r="Y370" s="498"/>
      <c r="Z370" s="498"/>
      <c r="AA370" s="498"/>
      <c r="AB370" s="498"/>
      <c r="AC370" s="498"/>
      <c r="AD370" s="498"/>
      <c r="AE370" s="498"/>
      <c r="AF370" s="498"/>
      <c r="AG370" s="498"/>
      <c r="AH370" s="498"/>
      <c r="AI370" s="498"/>
    </row>
    <row r="371" spans="1:35" s="505" customFormat="1" ht="20.100000000000001" customHeight="1">
      <c r="A371" s="503"/>
      <c r="B371" s="504"/>
      <c r="C371" s="504"/>
      <c r="D371" s="504"/>
      <c r="E371" s="504"/>
      <c r="F371" s="504"/>
      <c r="G371" s="504"/>
      <c r="H371" s="504"/>
      <c r="I371" s="504"/>
      <c r="J371" s="498"/>
      <c r="K371" s="498"/>
      <c r="L371" s="498"/>
      <c r="M371" s="498"/>
      <c r="N371" s="498"/>
      <c r="O371" s="498"/>
      <c r="P371" s="498"/>
      <c r="Q371" s="498"/>
      <c r="R371" s="498"/>
      <c r="S371" s="498"/>
      <c r="T371" s="498"/>
      <c r="U371" s="498"/>
      <c r="V371" s="498"/>
      <c r="W371" s="498"/>
      <c r="X371" s="498"/>
      <c r="Y371" s="498"/>
      <c r="Z371" s="498"/>
      <c r="AA371" s="498"/>
      <c r="AB371" s="498"/>
      <c r="AC371" s="498"/>
      <c r="AD371" s="498"/>
      <c r="AE371" s="498"/>
      <c r="AF371" s="498"/>
      <c r="AG371" s="498"/>
      <c r="AH371" s="498"/>
      <c r="AI371" s="498"/>
    </row>
    <row r="372" spans="1:35" s="505" customFormat="1" ht="20.100000000000001" customHeight="1">
      <c r="A372" s="503"/>
      <c r="B372" s="504"/>
      <c r="C372" s="504"/>
      <c r="D372" s="504"/>
      <c r="E372" s="504"/>
      <c r="F372" s="504"/>
      <c r="G372" s="504"/>
      <c r="H372" s="504"/>
      <c r="I372" s="504"/>
      <c r="J372" s="498"/>
      <c r="K372" s="498"/>
      <c r="L372" s="498"/>
      <c r="M372" s="498"/>
      <c r="N372" s="498"/>
      <c r="O372" s="498"/>
      <c r="P372" s="498"/>
      <c r="Q372" s="498"/>
      <c r="R372" s="498"/>
      <c r="S372" s="498"/>
      <c r="T372" s="498"/>
      <c r="U372" s="498"/>
      <c r="V372" s="498"/>
      <c r="W372" s="498"/>
      <c r="X372" s="498"/>
      <c r="Y372" s="498"/>
      <c r="Z372" s="498"/>
      <c r="AA372" s="498"/>
      <c r="AB372" s="498"/>
      <c r="AC372" s="498"/>
      <c r="AD372" s="498"/>
      <c r="AE372" s="498"/>
      <c r="AF372" s="498"/>
      <c r="AG372" s="498"/>
      <c r="AH372" s="498"/>
      <c r="AI372" s="498"/>
    </row>
    <row r="373" spans="1:35" s="505" customFormat="1" ht="20.100000000000001" customHeight="1">
      <c r="A373" s="503"/>
      <c r="B373" s="504"/>
      <c r="C373" s="504"/>
      <c r="D373" s="504"/>
      <c r="E373" s="504"/>
      <c r="F373" s="504"/>
      <c r="G373" s="504"/>
      <c r="H373" s="504"/>
      <c r="I373" s="504"/>
      <c r="J373" s="498"/>
      <c r="K373" s="498"/>
      <c r="L373" s="498"/>
      <c r="M373" s="498"/>
      <c r="N373" s="498"/>
      <c r="O373" s="498"/>
      <c r="P373" s="498"/>
      <c r="Q373" s="498"/>
      <c r="R373" s="498"/>
      <c r="S373" s="498"/>
      <c r="T373" s="498"/>
      <c r="U373" s="498"/>
      <c r="V373" s="498"/>
      <c r="W373" s="498"/>
      <c r="X373" s="498"/>
      <c r="Y373" s="498"/>
      <c r="Z373" s="498"/>
      <c r="AA373" s="498"/>
      <c r="AB373" s="498"/>
      <c r="AC373" s="498"/>
      <c r="AD373" s="498"/>
      <c r="AE373" s="498"/>
      <c r="AF373" s="498"/>
      <c r="AG373" s="498"/>
      <c r="AH373" s="498"/>
      <c r="AI373" s="498"/>
    </row>
    <row r="374" spans="1:35" s="505" customFormat="1" ht="20.100000000000001" customHeight="1">
      <c r="A374" s="503"/>
      <c r="B374" s="504"/>
      <c r="C374" s="504"/>
      <c r="D374" s="504"/>
      <c r="E374" s="504"/>
      <c r="F374" s="504"/>
      <c r="G374" s="504"/>
      <c r="H374" s="504"/>
      <c r="I374" s="504"/>
      <c r="J374" s="498"/>
      <c r="K374" s="498"/>
      <c r="L374" s="498"/>
      <c r="M374" s="498"/>
      <c r="N374" s="498"/>
      <c r="O374" s="498"/>
      <c r="P374" s="498"/>
      <c r="Q374" s="498"/>
      <c r="R374" s="498"/>
      <c r="S374" s="498"/>
      <c r="T374" s="498"/>
      <c r="U374" s="498"/>
      <c r="V374" s="498"/>
      <c r="W374" s="498"/>
      <c r="X374" s="498"/>
      <c r="Y374" s="498"/>
      <c r="Z374" s="498"/>
      <c r="AA374" s="498"/>
      <c r="AB374" s="498"/>
      <c r="AC374" s="498"/>
      <c r="AD374" s="498"/>
      <c r="AE374" s="498"/>
      <c r="AF374" s="498"/>
      <c r="AG374" s="498"/>
      <c r="AH374" s="498"/>
      <c r="AI374" s="498"/>
    </row>
    <row r="375" spans="1:35" s="505" customFormat="1" ht="20.100000000000001" customHeight="1">
      <c r="A375" s="503"/>
      <c r="B375" s="504"/>
      <c r="C375" s="504"/>
      <c r="D375" s="504"/>
      <c r="E375" s="504"/>
      <c r="F375" s="504"/>
      <c r="G375" s="504"/>
      <c r="H375" s="504"/>
      <c r="I375" s="504"/>
      <c r="J375" s="498"/>
      <c r="K375" s="498"/>
      <c r="L375" s="498"/>
      <c r="M375" s="498"/>
      <c r="N375" s="498"/>
      <c r="O375" s="498"/>
      <c r="P375" s="498"/>
      <c r="Q375" s="498"/>
      <c r="R375" s="498"/>
      <c r="S375" s="498"/>
      <c r="T375" s="498"/>
      <c r="U375" s="498"/>
      <c r="V375" s="498"/>
      <c r="W375" s="498"/>
      <c r="X375" s="498"/>
      <c r="Y375" s="498"/>
      <c r="Z375" s="498"/>
      <c r="AA375" s="498"/>
      <c r="AB375" s="498"/>
      <c r="AC375" s="498"/>
      <c r="AD375" s="498"/>
      <c r="AE375" s="498"/>
      <c r="AF375" s="498"/>
      <c r="AG375" s="498"/>
      <c r="AH375" s="498"/>
      <c r="AI375" s="498"/>
    </row>
    <row r="376" spans="1:35" s="505" customFormat="1" ht="20.100000000000001" customHeight="1">
      <c r="A376" s="503"/>
      <c r="B376" s="504"/>
      <c r="C376" s="504"/>
      <c r="D376" s="504"/>
      <c r="E376" s="504"/>
      <c r="F376" s="504"/>
      <c r="G376" s="504"/>
      <c r="H376" s="504"/>
      <c r="I376" s="504"/>
      <c r="J376" s="498"/>
      <c r="K376" s="498"/>
      <c r="L376" s="498"/>
      <c r="M376" s="498"/>
      <c r="N376" s="498"/>
      <c r="O376" s="498"/>
      <c r="P376" s="498"/>
      <c r="Q376" s="498"/>
      <c r="R376" s="498"/>
      <c r="S376" s="498"/>
      <c r="T376" s="498"/>
      <c r="U376" s="498"/>
      <c r="V376" s="498"/>
      <c r="W376" s="498"/>
      <c r="X376" s="498"/>
      <c r="Y376" s="498"/>
      <c r="Z376" s="498"/>
      <c r="AA376" s="498"/>
      <c r="AB376" s="498"/>
      <c r="AC376" s="498"/>
      <c r="AD376" s="498"/>
      <c r="AE376" s="498"/>
      <c r="AF376" s="498"/>
      <c r="AG376" s="498"/>
      <c r="AH376" s="498"/>
      <c r="AI376" s="498"/>
    </row>
    <row r="377" spans="1:35" s="505" customFormat="1" ht="20.100000000000001" customHeight="1">
      <c r="A377" s="503"/>
      <c r="B377" s="504"/>
      <c r="C377" s="504"/>
      <c r="D377" s="504"/>
      <c r="E377" s="504"/>
      <c r="F377" s="504"/>
      <c r="G377" s="504"/>
      <c r="H377" s="504"/>
      <c r="I377" s="504"/>
      <c r="J377" s="498"/>
      <c r="K377" s="498"/>
      <c r="L377" s="498"/>
      <c r="M377" s="498"/>
      <c r="N377" s="498"/>
      <c r="O377" s="498"/>
      <c r="P377" s="498"/>
      <c r="Q377" s="498"/>
      <c r="R377" s="498"/>
      <c r="S377" s="498"/>
      <c r="T377" s="498"/>
      <c r="U377" s="498"/>
      <c r="V377" s="498"/>
      <c r="W377" s="498"/>
      <c r="X377" s="498"/>
      <c r="Y377" s="498"/>
      <c r="Z377" s="498"/>
      <c r="AA377" s="498"/>
      <c r="AB377" s="498"/>
      <c r="AC377" s="498"/>
      <c r="AD377" s="498"/>
      <c r="AE377" s="498"/>
      <c r="AF377" s="498"/>
      <c r="AG377" s="498"/>
      <c r="AH377" s="498"/>
      <c r="AI377" s="498"/>
    </row>
    <row r="378" spans="1:35" s="505" customFormat="1" ht="20.100000000000001" customHeight="1">
      <c r="A378" s="503"/>
      <c r="B378" s="504"/>
      <c r="C378" s="504"/>
      <c r="D378" s="504"/>
      <c r="E378" s="504"/>
      <c r="F378" s="504"/>
      <c r="G378" s="504"/>
      <c r="H378" s="504"/>
      <c r="I378" s="504"/>
      <c r="J378" s="498"/>
      <c r="K378" s="498"/>
      <c r="L378" s="498"/>
      <c r="M378" s="498"/>
      <c r="N378" s="498"/>
      <c r="O378" s="498"/>
      <c r="P378" s="498"/>
      <c r="Q378" s="498"/>
      <c r="R378" s="498"/>
      <c r="S378" s="498"/>
      <c r="T378" s="498"/>
      <c r="U378" s="498"/>
      <c r="V378" s="498"/>
      <c r="W378" s="498"/>
      <c r="X378" s="498"/>
      <c r="Y378" s="498"/>
      <c r="Z378" s="498"/>
      <c r="AA378" s="498"/>
      <c r="AB378" s="498"/>
      <c r="AC378" s="498"/>
      <c r="AD378" s="498"/>
      <c r="AE378" s="498"/>
      <c r="AF378" s="498"/>
      <c r="AG378" s="498"/>
      <c r="AH378" s="498"/>
      <c r="AI378" s="498"/>
    </row>
    <row r="379" spans="1:35" s="505" customFormat="1" ht="20.100000000000001" customHeight="1">
      <c r="A379" s="503"/>
      <c r="B379" s="504"/>
      <c r="C379" s="504"/>
      <c r="D379" s="504"/>
      <c r="E379" s="504"/>
      <c r="F379" s="504"/>
      <c r="G379" s="504"/>
      <c r="H379" s="504"/>
      <c r="I379" s="504"/>
      <c r="J379" s="498"/>
      <c r="K379" s="498"/>
      <c r="L379" s="498"/>
      <c r="M379" s="498"/>
      <c r="N379" s="498"/>
      <c r="O379" s="498"/>
      <c r="P379" s="498"/>
      <c r="Q379" s="498"/>
      <c r="R379" s="498"/>
      <c r="S379" s="498"/>
      <c r="T379" s="498"/>
      <c r="U379" s="498"/>
      <c r="V379" s="498"/>
      <c r="W379" s="498"/>
      <c r="X379" s="498"/>
      <c r="Y379" s="498"/>
      <c r="Z379" s="498"/>
      <c r="AA379" s="498"/>
      <c r="AB379" s="498"/>
      <c r="AC379" s="498"/>
      <c r="AD379" s="498"/>
      <c r="AE379" s="498"/>
      <c r="AF379" s="498"/>
      <c r="AG379" s="498"/>
      <c r="AH379" s="498"/>
      <c r="AI379" s="498"/>
    </row>
    <row r="380" spans="1:35" s="505" customFormat="1" ht="20.100000000000001" customHeight="1">
      <c r="A380" s="503"/>
      <c r="B380" s="504"/>
      <c r="C380" s="504"/>
      <c r="D380" s="504"/>
      <c r="E380" s="504"/>
      <c r="F380" s="504"/>
      <c r="G380" s="504"/>
      <c r="H380" s="504"/>
      <c r="I380" s="504"/>
      <c r="J380" s="498"/>
      <c r="K380" s="498"/>
      <c r="L380" s="498"/>
      <c r="M380" s="498"/>
      <c r="N380" s="498"/>
      <c r="O380" s="498"/>
      <c r="P380" s="498"/>
      <c r="Q380" s="498"/>
      <c r="R380" s="498"/>
      <c r="S380" s="498"/>
      <c r="T380" s="498"/>
      <c r="U380" s="498"/>
      <c r="V380" s="498"/>
      <c r="W380" s="498"/>
      <c r="X380" s="498"/>
      <c r="Y380" s="498"/>
      <c r="Z380" s="498"/>
      <c r="AA380" s="498"/>
      <c r="AB380" s="498"/>
      <c r="AC380" s="498"/>
      <c r="AD380" s="498"/>
      <c r="AE380" s="498"/>
      <c r="AF380" s="498"/>
      <c r="AG380" s="498"/>
      <c r="AH380" s="498"/>
      <c r="AI380" s="498"/>
    </row>
    <row r="381" spans="1:35" s="505" customFormat="1" ht="20.100000000000001" customHeight="1">
      <c r="A381" s="503"/>
      <c r="B381" s="504"/>
      <c r="C381" s="504"/>
      <c r="D381" s="504"/>
      <c r="E381" s="504"/>
      <c r="F381" s="504"/>
      <c r="G381" s="504"/>
      <c r="H381" s="504"/>
      <c r="I381" s="504"/>
      <c r="J381" s="498"/>
      <c r="K381" s="498"/>
      <c r="L381" s="498"/>
      <c r="M381" s="498"/>
      <c r="N381" s="498"/>
      <c r="O381" s="498"/>
      <c r="P381" s="498"/>
      <c r="Q381" s="498"/>
      <c r="R381" s="498"/>
      <c r="S381" s="498"/>
      <c r="T381" s="498"/>
      <c r="U381" s="498"/>
      <c r="V381" s="498"/>
      <c r="W381" s="498"/>
      <c r="X381" s="498"/>
      <c r="Y381" s="498"/>
      <c r="Z381" s="498"/>
      <c r="AA381" s="498"/>
      <c r="AB381" s="498"/>
      <c r="AC381" s="498"/>
      <c r="AD381" s="498"/>
      <c r="AE381" s="498"/>
      <c r="AF381" s="498"/>
      <c r="AG381" s="498"/>
      <c r="AH381" s="498"/>
      <c r="AI381" s="498"/>
    </row>
    <row r="382" spans="1:35" s="505" customFormat="1" ht="20.100000000000001" customHeight="1">
      <c r="A382" s="503"/>
      <c r="B382" s="504"/>
      <c r="C382" s="504"/>
      <c r="D382" s="504"/>
      <c r="E382" s="504"/>
      <c r="F382" s="504"/>
      <c r="G382" s="504"/>
      <c r="H382" s="504"/>
      <c r="I382" s="504"/>
      <c r="J382" s="498"/>
      <c r="K382" s="498"/>
      <c r="L382" s="498"/>
      <c r="M382" s="498"/>
      <c r="N382" s="498"/>
      <c r="O382" s="498"/>
      <c r="P382" s="498"/>
      <c r="Q382" s="498"/>
      <c r="R382" s="498"/>
      <c r="S382" s="498"/>
      <c r="T382" s="498"/>
      <c r="U382" s="498"/>
      <c r="V382" s="498"/>
      <c r="W382" s="498"/>
      <c r="X382" s="498"/>
      <c r="Y382" s="498"/>
      <c r="Z382" s="498"/>
      <c r="AA382" s="498"/>
      <c r="AB382" s="498"/>
      <c r="AC382" s="498"/>
      <c r="AD382" s="498"/>
      <c r="AE382" s="498"/>
      <c r="AF382" s="498"/>
      <c r="AG382" s="498"/>
      <c r="AH382" s="498"/>
      <c r="AI382" s="498"/>
    </row>
    <row r="383" spans="1:35" s="505" customFormat="1" ht="20.100000000000001" customHeight="1">
      <c r="A383" s="503"/>
      <c r="B383" s="504"/>
      <c r="C383" s="504"/>
      <c r="D383" s="504"/>
      <c r="E383" s="504"/>
      <c r="F383" s="504"/>
      <c r="G383" s="504"/>
      <c r="H383" s="504"/>
      <c r="I383" s="504"/>
      <c r="J383" s="498"/>
      <c r="K383" s="498"/>
      <c r="L383" s="498"/>
      <c r="M383" s="498"/>
      <c r="N383" s="498"/>
      <c r="O383" s="498"/>
      <c r="P383" s="498"/>
      <c r="Q383" s="498"/>
      <c r="R383" s="498"/>
      <c r="S383" s="498"/>
      <c r="T383" s="498"/>
      <c r="U383" s="498"/>
      <c r="V383" s="498"/>
      <c r="W383" s="498"/>
      <c r="X383" s="498"/>
      <c r="Y383" s="498"/>
      <c r="Z383" s="498"/>
      <c r="AA383" s="498"/>
      <c r="AB383" s="498"/>
      <c r="AC383" s="498"/>
      <c r="AD383" s="498"/>
      <c r="AE383" s="498"/>
      <c r="AF383" s="498"/>
      <c r="AG383" s="498"/>
      <c r="AH383" s="498"/>
      <c r="AI383" s="498"/>
    </row>
    <row r="384" spans="1:35" s="505" customFormat="1" ht="20.100000000000001" customHeight="1">
      <c r="A384" s="503"/>
      <c r="B384" s="504"/>
      <c r="C384" s="504"/>
      <c r="D384" s="504"/>
      <c r="E384" s="504"/>
      <c r="F384" s="504"/>
      <c r="G384" s="504"/>
      <c r="H384" s="504"/>
      <c r="I384" s="504"/>
      <c r="J384" s="498"/>
      <c r="K384" s="498"/>
      <c r="L384" s="498"/>
      <c r="M384" s="498"/>
      <c r="N384" s="498"/>
      <c r="O384" s="498"/>
      <c r="P384" s="498"/>
      <c r="Q384" s="498"/>
      <c r="R384" s="498"/>
      <c r="S384" s="498"/>
      <c r="T384" s="498"/>
      <c r="U384" s="498"/>
      <c r="V384" s="498"/>
      <c r="W384" s="498"/>
      <c r="X384" s="498"/>
      <c r="Y384" s="498"/>
      <c r="Z384" s="498"/>
      <c r="AA384" s="498"/>
      <c r="AB384" s="498"/>
      <c r="AC384" s="498"/>
      <c r="AD384" s="498"/>
      <c r="AE384" s="498"/>
      <c r="AF384" s="498"/>
      <c r="AG384" s="498"/>
      <c r="AH384" s="498"/>
      <c r="AI384" s="498"/>
    </row>
    <row r="385" spans="1:35" s="505" customFormat="1" ht="20.100000000000001" customHeight="1">
      <c r="A385" s="503"/>
      <c r="B385" s="504"/>
      <c r="C385" s="504"/>
      <c r="D385" s="504"/>
      <c r="E385" s="504"/>
      <c r="F385" s="504"/>
      <c r="G385" s="504"/>
      <c r="H385" s="504"/>
      <c r="I385" s="504"/>
      <c r="J385" s="498"/>
      <c r="K385" s="498"/>
      <c r="L385" s="498"/>
      <c r="M385" s="498"/>
      <c r="N385" s="498"/>
      <c r="O385" s="498"/>
      <c r="P385" s="498"/>
      <c r="Q385" s="498"/>
      <c r="R385" s="498"/>
      <c r="S385" s="498"/>
      <c r="T385" s="498"/>
      <c r="U385" s="498"/>
      <c r="V385" s="498"/>
      <c r="W385" s="498"/>
      <c r="X385" s="498"/>
      <c r="Y385" s="498"/>
      <c r="Z385" s="498"/>
      <c r="AA385" s="498"/>
      <c r="AB385" s="498"/>
      <c r="AC385" s="498"/>
      <c r="AD385" s="498"/>
      <c r="AE385" s="498"/>
      <c r="AF385" s="498"/>
      <c r="AG385" s="498"/>
      <c r="AH385" s="498"/>
      <c r="AI385" s="498"/>
    </row>
    <row r="386" spans="1:35" s="505" customFormat="1" ht="20.100000000000001" customHeight="1">
      <c r="A386" s="503"/>
      <c r="B386" s="504"/>
      <c r="C386" s="504"/>
      <c r="D386" s="504"/>
      <c r="E386" s="504"/>
      <c r="F386" s="504"/>
      <c r="G386" s="504"/>
      <c r="H386" s="504"/>
      <c r="I386" s="504"/>
      <c r="J386" s="498"/>
      <c r="K386" s="498"/>
      <c r="L386" s="498"/>
      <c r="M386" s="498"/>
      <c r="N386" s="498"/>
      <c r="O386" s="498"/>
      <c r="P386" s="498"/>
      <c r="Q386" s="498"/>
      <c r="R386" s="498"/>
      <c r="S386" s="498"/>
      <c r="T386" s="498"/>
      <c r="U386" s="498"/>
      <c r="V386" s="498"/>
      <c r="W386" s="498"/>
      <c r="X386" s="498"/>
      <c r="Y386" s="498"/>
      <c r="Z386" s="498"/>
      <c r="AA386" s="498"/>
      <c r="AB386" s="498"/>
      <c r="AC386" s="498"/>
      <c r="AD386" s="498"/>
      <c r="AE386" s="498"/>
      <c r="AF386" s="498"/>
      <c r="AG386" s="498"/>
      <c r="AH386" s="498"/>
      <c r="AI386" s="498"/>
    </row>
    <row r="387" spans="1:35" s="505" customFormat="1" ht="20.100000000000001" customHeight="1">
      <c r="A387" s="503"/>
      <c r="B387" s="504"/>
      <c r="C387" s="504"/>
      <c r="D387" s="504"/>
      <c r="E387" s="504"/>
      <c r="F387" s="504"/>
      <c r="G387" s="504"/>
      <c r="H387" s="504"/>
      <c r="I387" s="504"/>
      <c r="J387" s="498"/>
      <c r="K387" s="498"/>
      <c r="L387" s="498"/>
      <c r="M387" s="498"/>
      <c r="N387" s="498"/>
      <c r="O387" s="498"/>
      <c r="P387" s="498"/>
      <c r="Q387" s="498"/>
      <c r="R387" s="498"/>
      <c r="S387" s="498"/>
      <c r="T387" s="498"/>
      <c r="U387" s="498"/>
      <c r="V387" s="498"/>
      <c r="W387" s="498"/>
      <c r="X387" s="498"/>
      <c r="Y387" s="498"/>
      <c r="Z387" s="498"/>
      <c r="AA387" s="498"/>
      <c r="AB387" s="498"/>
      <c r="AC387" s="498"/>
      <c r="AD387" s="498"/>
      <c r="AE387" s="498"/>
      <c r="AF387" s="498"/>
      <c r="AG387" s="498"/>
      <c r="AH387" s="498"/>
      <c r="AI387" s="498"/>
    </row>
    <row r="388" spans="1:35" s="505" customFormat="1" ht="20.100000000000001" customHeight="1">
      <c r="A388" s="503"/>
      <c r="B388" s="504"/>
      <c r="C388" s="504"/>
      <c r="D388" s="504"/>
      <c r="E388" s="504"/>
      <c r="F388" s="504"/>
      <c r="G388" s="504"/>
      <c r="H388" s="504"/>
      <c r="I388" s="504"/>
      <c r="J388" s="498"/>
      <c r="K388" s="498"/>
      <c r="L388" s="498"/>
      <c r="M388" s="498"/>
      <c r="N388" s="498"/>
      <c r="O388" s="498"/>
      <c r="P388" s="498"/>
      <c r="Q388" s="498"/>
      <c r="R388" s="498"/>
      <c r="S388" s="498"/>
      <c r="T388" s="498"/>
      <c r="U388" s="498"/>
      <c r="V388" s="498"/>
      <c r="W388" s="498"/>
      <c r="X388" s="498"/>
      <c r="Y388" s="498"/>
      <c r="Z388" s="498"/>
      <c r="AA388" s="498"/>
      <c r="AB388" s="498"/>
      <c r="AC388" s="498"/>
      <c r="AD388" s="498"/>
      <c r="AE388" s="498"/>
      <c r="AF388" s="498"/>
      <c r="AG388" s="498"/>
      <c r="AH388" s="498"/>
      <c r="AI388" s="498"/>
    </row>
    <row r="389" spans="1:35" s="505" customFormat="1" ht="20.100000000000001" customHeight="1">
      <c r="A389" s="503"/>
      <c r="B389" s="504"/>
      <c r="C389" s="504"/>
      <c r="D389" s="504"/>
      <c r="E389" s="504"/>
      <c r="F389" s="504"/>
      <c r="G389" s="504"/>
      <c r="H389" s="504"/>
      <c r="I389" s="504"/>
      <c r="J389" s="498"/>
      <c r="K389" s="498"/>
      <c r="L389" s="498"/>
      <c r="M389" s="498"/>
      <c r="N389" s="498"/>
      <c r="O389" s="498"/>
      <c r="P389" s="498"/>
      <c r="Q389" s="498"/>
      <c r="R389" s="498"/>
      <c r="S389" s="498"/>
      <c r="T389" s="498"/>
      <c r="U389" s="498"/>
      <c r="V389" s="498"/>
      <c r="W389" s="498"/>
      <c r="X389" s="498"/>
      <c r="Y389" s="498"/>
      <c r="Z389" s="498"/>
      <c r="AA389" s="498"/>
      <c r="AB389" s="498"/>
      <c r="AC389" s="498"/>
      <c r="AD389" s="498"/>
      <c r="AE389" s="498"/>
      <c r="AF389" s="498"/>
      <c r="AG389" s="498"/>
      <c r="AH389" s="498"/>
      <c r="AI389" s="498"/>
    </row>
    <row r="390" spans="1:35" s="505" customFormat="1" ht="20.100000000000001" customHeight="1">
      <c r="A390" s="503"/>
      <c r="B390" s="504"/>
      <c r="C390" s="504"/>
      <c r="D390" s="504"/>
      <c r="E390" s="504"/>
      <c r="F390" s="504"/>
      <c r="G390" s="504"/>
      <c r="H390" s="504"/>
      <c r="I390" s="504"/>
      <c r="J390" s="498"/>
      <c r="K390" s="498"/>
      <c r="L390" s="498"/>
      <c r="M390" s="498"/>
      <c r="N390" s="498"/>
      <c r="O390" s="498"/>
      <c r="P390" s="498"/>
      <c r="Q390" s="498"/>
      <c r="R390" s="498"/>
      <c r="S390" s="498"/>
      <c r="T390" s="498"/>
      <c r="U390" s="498"/>
      <c r="V390" s="498"/>
      <c r="W390" s="498"/>
      <c r="X390" s="498"/>
      <c r="Y390" s="498"/>
      <c r="Z390" s="498"/>
      <c r="AA390" s="498"/>
      <c r="AB390" s="498"/>
      <c r="AC390" s="498"/>
      <c r="AD390" s="498"/>
      <c r="AE390" s="498"/>
      <c r="AF390" s="498"/>
      <c r="AG390" s="498"/>
      <c r="AH390" s="498"/>
      <c r="AI390" s="498"/>
    </row>
    <row r="391" spans="1:35" s="505" customFormat="1" ht="20.100000000000001" customHeight="1">
      <c r="A391" s="503"/>
      <c r="B391" s="504"/>
      <c r="C391" s="504"/>
      <c r="D391" s="504"/>
      <c r="E391" s="504"/>
      <c r="F391" s="504"/>
      <c r="G391" s="504"/>
      <c r="H391" s="504"/>
      <c r="I391" s="504"/>
      <c r="J391" s="498"/>
      <c r="K391" s="498"/>
      <c r="L391" s="498"/>
      <c r="M391" s="498"/>
      <c r="N391" s="498"/>
      <c r="O391" s="498"/>
      <c r="P391" s="498"/>
      <c r="Q391" s="498"/>
      <c r="R391" s="498"/>
      <c r="S391" s="498"/>
      <c r="T391" s="498"/>
      <c r="U391" s="498"/>
      <c r="V391" s="498"/>
      <c r="W391" s="498"/>
      <c r="X391" s="498"/>
      <c r="Y391" s="498"/>
      <c r="Z391" s="498"/>
      <c r="AA391" s="498"/>
      <c r="AB391" s="498"/>
      <c r="AC391" s="498"/>
      <c r="AD391" s="498"/>
      <c r="AE391" s="498"/>
      <c r="AF391" s="498"/>
      <c r="AG391" s="498"/>
      <c r="AH391" s="498"/>
      <c r="AI391" s="498"/>
    </row>
    <row r="392" spans="1:35" s="505" customFormat="1" ht="20.100000000000001" customHeight="1">
      <c r="A392" s="503"/>
      <c r="B392" s="504"/>
      <c r="C392" s="504"/>
      <c r="D392" s="504"/>
      <c r="E392" s="504"/>
      <c r="F392" s="504"/>
      <c r="G392" s="504"/>
      <c r="H392" s="504"/>
      <c r="I392" s="504"/>
      <c r="J392" s="498"/>
      <c r="K392" s="498"/>
      <c r="L392" s="498"/>
      <c r="M392" s="498"/>
      <c r="N392" s="498"/>
      <c r="O392" s="498"/>
      <c r="P392" s="498"/>
      <c r="Q392" s="498"/>
      <c r="R392" s="498"/>
      <c r="S392" s="498"/>
      <c r="T392" s="498"/>
      <c r="U392" s="498"/>
      <c r="V392" s="498"/>
      <c r="W392" s="498"/>
      <c r="X392" s="498"/>
      <c r="Y392" s="498"/>
      <c r="Z392" s="498"/>
      <c r="AA392" s="498"/>
      <c r="AB392" s="498"/>
      <c r="AC392" s="498"/>
      <c r="AD392" s="498"/>
      <c r="AE392" s="498"/>
      <c r="AF392" s="498"/>
      <c r="AG392" s="498"/>
      <c r="AH392" s="498"/>
      <c r="AI392" s="498"/>
    </row>
    <row r="393" spans="1:35" s="505" customFormat="1" ht="20.100000000000001" customHeight="1">
      <c r="A393" s="503"/>
      <c r="B393" s="504"/>
      <c r="C393" s="504"/>
      <c r="D393" s="504"/>
      <c r="E393" s="504"/>
      <c r="F393" s="504"/>
      <c r="G393" s="504"/>
      <c r="H393" s="504"/>
      <c r="I393" s="504"/>
      <c r="J393" s="498"/>
      <c r="K393" s="498"/>
      <c r="L393" s="498"/>
      <c r="M393" s="498"/>
      <c r="N393" s="498"/>
      <c r="O393" s="498"/>
      <c r="P393" s="498"/>
      <c r="Q393" s="498"/>
      <c r="R393" s="498"/>
      <c r="S393" s="498"/>
      <c r="T393" s="498"/>
      <c r="U393" s="498"/>
      <c r="V393" s="498"/>
      <c r="W393" s="498"/>
      <c r="X393" s="498"/>
      <c r="Y393" s="498"/>
      <c r="Z393" s="498"/>
      <c r="AA393" s="498"/>
      <c r="AB393" s="498"/>
      <c r="AC393" s="498"/>
      <c r="AD393" s="498"/>
      <c r="AE393" s="498"/>
      <c r="AF393" s="498"/>
      <c r="AG393" s="498"/>
      <c r="AH393" s="498"/>
      <c r="AI393" s="498"/>
    </row>
    <row r="394" spans="1:35" s="505" customFormat="1" ht="20.100000000000001" customHeight="1">
      <c r="A394" s="503"/>
      <c r="B394" s="504"/>
      <c r="C394" s="504"/>
      <c r="D394" s="504"/>
      <c r="E394" s="504"/>
      <c r="F394" s="504"/>
      <c r="G394" s="504"/>
      <c r="H394" s="504"/>
      <c r="I394" s="504"/>
      <c r="J394" s="498"/>
      <c r="K394" s="498"/>
      <c r="L394" s="498"/>
      <c r="M394" s="498"/>
      <c r="N394" s="498"/>
      <c r="O394" s="498"/>
      <c r="P394" s="498"/>
      <c r="Q394" s="498"/>
      <c r="R394" s="498"/>
      <c r="S394" s="498"/>
      <c r="T394" s="498"/>
      <c r="U394" s="498"/>
      <c r="V394" s="498"/>
      <c r="W394" s="498"/>
      <c r="X394" s="498"/>
      <c r="Y394" s="498"/>
      <c r="Z394" s="498"/>
      <c r="AA394" s="498"/>
      <c r="AB394" s="498"/>
      <c r="AC394" s="498"/>
      <c r="AD394" s="498"/>
      <c r="AE394" s="498"/>
      <c r="AF394" s="498"/>
      <c r="AG394" s="498"/>
      <c r="AH394" s="498"/>
      <c r="AI394" s="498"/>
    </row>
    <row r="395" spans="1:35" s="505" customFormat="1" ht="20.100000000000001" customHeight="1">
      <c r="A395" s="503"/>
      <c r="B395" s="504"/>
      <c r="C395" s="504"/>
      <c r="D395" s="504"/>
      <c r="E395" s="504"/>
      <c r="F395" s="504"/>
      <c r="G395" s="504"/>
      <c r="H395" s="504"/>
      <c r="I395" s="504"/>
      <c r="J395" s="498"/>
      <c r="K395" s="498"/>
      <c r="L395" s="498"/>
      <c r="M395" s="498"/>
      <c r="N395" s="498"/>
      <c r="O395" s="498"/>
      <c r="P395" s="498"/>
      <c r="Q395" s="498"/>
      <c r="R395" s="498"/>
      <c r="S395" s="498"/>
      <c r="T395" s="498"/>
      <c r="U395" s="498"/>
      <c r="V395" s="498"/>
      <c r="W395" s="498"/>
      <c r="X395" s="498"/>
      <c r="Y395" s="498"/>
      <c r="Z395" s="498"/>
      <c r="AA395" s="498"/>
      <c r="AB395" s="498"/>
      <c r="AC395" s="498"/>
      <c r="AD395" s="498"/>
      <c r="AE395" s="498"/>
      <c r="AF395" s="498"/>
      <c r="AG395" s="498"/>
      <c r="AH395" s="498"/>
      <c r="AI395" s="498"/>
    </row>
    <row r="396" spans="1:35" s="505" customFormat="1" ht="20.100000000000001" customHeight="1">
      <c r="A396" s="503"/>
      <c r="B396" s="504"/>
      <c r="C396" s="504"/>
      <c r="D396" s="504"/>
      <c r="E396" s="504"/>
      <c r="F396" s="504"/>
      <c r="G396" s="504"/>
      <c r="H396" s="504"/>
      <c r="I396" s="504"/>
      <c r="J396" s="498"/>
      <c r="K396" s="498"/>
      <c r="L396" s="498"/>
      <c r="M396" s="498"/>
      <c r="N396" s="498"/>
      <c r="O396" s="498"/>
      <c r="P396" s="498"/>
      <c r="Q396" s="498"/>
      <c r="R396" s="498"/>
      <c r="S396" s="498"/>
      <c r="T396" s="498"/>
      <c r="U396" s="498"/>
      <c r="V396" s="498"/>
      <c r="W396" s="498"/>
      <c r="X396" s="498"/>
      <c r="Y396" s="498"/>
      <c r="Z396" s="498"/>
      <c r="AA396" s="498"/>
      <c r="AB396" s="498"/>
      <c r="AC396" s="498"/>
      <c r="AD396" s="498"/>
      <c r="AE396" s="498"/>
      <c r="AF396" s="498"/>
      <c r="AG396" s="498"/>
      <c r="AH396" s="498"/>
      <c r="AI396" s="498"/>
    </row>
    <row r="397" spans="1:35" s="505" customFormat="1" ht="20.100000000000001" customHeight="1">
      <c r="A397" s="503"/>
      <c r="B397" s="504"/>
      <c r="C397" s="504"/>
      <c r="D397" s="504"/>
      <c r="E397" s="504"/>
      <c r="F397" s="504"/>
      <c r="G397" s="504"/>
      <c r="H397" s="504"/>
      <c r="I397" s="504"/>
      <c r="J397" s="498"/>
      <c r="K397" s="498"/>
      <c r="L397" s="498"/>
      <c r="M397" s="498"/>
      <c r="N397" s="498"/>
      <c r="O397" s="498"/>
      <c r="P397" s="498"/>
      <c r="Q397" s="498"/>
      <c r="R397" s="498"/>
      <c r="S397" s="498"/>
      <c r="T397" s="498"/>
      <c r="U397" s="498"/>
      <c r="V397" s="498"/>
      <c r="W397" s="498"/>
      <c r="X397" s="498"/>
      <c r="Y397" s="498"/>
      <c r="Z397" s="498"/>
      <c r="AA397" s="498"/>
      <c r="AB397" s="498"/>
      <c r="AC397" s="498"/>
      <c r="AD397" s="498"/>
      <c r="AE397" s="498"/>
      <c r="AF397" s="498"/>
      <c r="AG397" s="498"/>
      <c r="AH397" s="498"/>
      <c r="AI397" s="498"/>
    </row>
    <row r="398" spans="1:35" s="505" customFormat="1" ht="20.100000000000001" customHeight="1">
      <c r="A398" s="503"/>
      <c r="B398" s="504"/>
      <c r="C398" s="504"/>
      <c r="D398" s="504"/>
      <c r="E398" s="504"/>
      <c r="F398" s="504"/>
      <c r="G398" s="504"/>
      <c r="H398" s="504"/>
      <c r="I398" s="504"/>
      <c r="J398" s="498"/>
      <c r="K398" s="498"/>
      <c r="L398" s="498"/>
      <c r="M398" s="498"/>
      <c r="N398" s="498"/>
      <c r="O398" s="498"/>
      <c r="P398" s="498"/>
      <c r="Q398" s="498"/>
      <c r="R398" s="498"/>
      <c r="S398" s="498"/>
      <c r="T398" s="498"/>
      <c r="U398" s="498"/>
      <c r="V398" s="498"/>
      <c r="W398" s="498"/>
      <c r="X398" s="498"/>
      <c r="Y398" s="498"/>
      <c r="Z398" s="498"/>
      <c r="AA398" s="498"/>
      <c r="AB398" s="498"/>
      <c r="AC398" s="498"/>
      <c r="AD398" s="498"/>
      <c r="AE398" s="498"/>
      <c r="AF398" s="498"/>
      <c r="AG398" s="498"/>
      <c r="AH398" s="498"/>
      <c r="AI398" s="498"/>
    </row>
    <row r="399" spans="1:35" s="505" customFormat="1" ht="20.100000000000001" customHeight="1">
      <c r="A399" s="503"/>
      <c r="B399" s="504"/>
      <c r="C399" s="504"/>
      <c r="D399" s="504"/>
      <c r="E399" s="504"/>
      <c r="F399" s="504"/>
      <c r="G399" s="504"/>
      <c r="H399" s="504"/>
      <c r="I399" s="504"/>
      <c r="J399" s="498"/>
      <c r="K399" s="498"/>
      <c r="L399" s="498"/>
      <c r="M399" s="498"/>
      <c r="N399" s="498"/>
      <c r="O399" s="498"/>
      <c r="P399" s="498"/>
      <c r="Q399" s="498"/>
      <c r="R399" s="498"/>
      <c r="S399" s="498"/>
      <c r="T399" s="498"/>
      <c r="U399" s="498"/>
      <c r="V399" s="498"/>
      <c r="W399" s="498"/>
      <c r="X399" s="498"/>
      <c r="Y399" s="498"/>
      <c r="Z399" s="498"/>
      <c r="AA399" s="498"/>
      <c r="AB399" s="498"/>
      <c r="AC399" s="498"/>
      <c r="AD399" s="498"/>
      <c r="AE399" s="498"/>
      <c r="AF399" s="498"/>
      <c r="AG399" s="498"/>
      <c r="AH399" s="498"/>
      <c r="AI399" s="498"/>
    </row>
    <row r="400" spans="1:35" s="505" customFormat="1" ht="20.100000000000001" customHeight="1">
      <c r="A400" s="503"/>
      <c r="B400" s="504"/>
      <c r="C400" s="504"/>
      <c r="D400" s="504"/>
      <c r="E400" s="504"/>
      <c r="F400" s="504"/>
      <c r="G400" s="504"/>
      <c r="H400" s="504"/>
      <c r="I400" s="504"/>
      <c r="J400" s="498"/>
      <c r="K400" s="498"/>
      <c r="L400" s="498"/>
      <c r="M400" s="498"/>
      <c r="N400" s="498"/>
      <c r="O400" s="498"/>
      <c r="P400" s="498"/>
      <c r="Q400" s="498"/>
      <c r="R400" s="498"/>
      <c r="S400" s="498"/>
      <c r="T400" s="498"/>
      <c r="U400" s="498"/>
      <c r="V400" s="498"/>
      <c r="W400" s="498"/>
      <c r="X400" s="498"/>
      <c r="Y400" s="498"/>
      <c r="Z400" s="498"/>
      <c r="AA400" s="498"/>
      <c r="AB400" s="498"/>
      <c r="AC400" s="498"/>
      <c r="AD400" s="498"/>
      <c r="AE400" s="498"/>
      <c r="AF400" s="498"/>
      <c r="AG400" s="498"/>
      <c r="AH400" s="498"/>
      <c r="AI400" s="498"/>
    </row>
    <row r="401" spans="1:35" s="505" customFormat="1" ht="20.100000000000001" customHeight="1">
      <c r="A401" s="503"/>
      <c r="B401" s="504"/>
      <c r="C401" s="504"/>
      <c r="D401" s="504"/>
      <c r="E401" s="504"/>
      <c r="F401" s="504"/>
      <c r="G401" s="504"/>
      <c r="H401" s="504"/>
      <c r="I401" s="504"/>
      <c r="J401" s="498"/>
      <c r="K401" s="498"/>
      <c r="L401" s="498"/>
      <c r="M401" s="498"/>
      <c r="N401" s="498"/>
      <c r="O401" s="498"/>
      <c r="P401" s="498"/>
      <c r="Q401" s="498"/>
      <c r="R401" s="498"/>
      <c r="S401" s="498"/>
      <c r="T401" s="498"/>
      <c r="U401" s="498"/>
      <c r="V401" s="498"/>
      <c r="W401" s="498"/>
      <c r="X401" s="498"/>
      <c r="Y401" s="498"/>
      <c r="Z401" s="498"/>
      <c r="AA401" s="498"/>
      <c r="AB401" s="498"/>
      <c r="AC401" s="498"/>
      <c r="AD401" s="498"/>
      <c r="AE401" s="498"/>
      <c r="AF401" s="498"/>
      <c r="AG401" s="498"/>
      <c r="AH401" s="498"/>
      <c r="AI401" s="498"/>
    </row>
    <row r="402" spans="1:35" s="505" customFormat="1" ht="20.100000000000001" customHeight="1">
      <c r="A402" s="503"/>
      <c r="B402" s="504"/>
      <c r="C402" s="504"/>
      <c r="D402" s="504"/>
      <c r="E402" s="504"/>
      <c r="F402" s="504"/>
      <c r="G402" s="504"/>
      <c r="H402" s="504"/>
      <c r="I402" s="504"/>
      <c r="J402" s="498"/>
      <c r="K402" s="498"/>
      <c r="L402" s="498"/>
      <c r="M402" s="498"/>
      <c r="N402" s="498"/>
      <c r="O402" s="498"/>
      <c r="P402" s="498"/>
      <c r="Q402" s="498"/>
      <c r="R402" s="498"/>
      <c r="S402" s="498"/>
      <c r="T402" s="498"/>
      <c r="U402" s="498"/>
      <c r="V402" s="498"/>
      <c r="W402" s="498"/>
      <c r="X402" s="498"/>
      <c r="Y402" s="498"/>
      <c r="Z402" s="498"/>
      <c r="AA402" s="498"/>
      <c r="AB402" s="498"/>
      <c r="AC402" s="498"/>
      <c r="AD402" s="498"/>
      <c r="AE402" s="498"/>
      <c r="AF402" s="498"/>
      <c r="AG402" s="498"/>
      <c r="AH402" s="498"/>
      <c r="AI402" s="498"/>
    </row>
    <row r="403" spans="1:35" s="505" customFormat="1" ht="20.100000000000001" customHeight="1">
      <c r="A403" s="503"/>
      <c r="B403" s="504"/>
      <c r="C403" s="504"/>
      <c r="D403" s="504"/>
      <c r="E403" s="504"/>
      <c r="F403" s="504"/>
      <c r="G403" s="504"/>
      <c r="H403" s="504"/>
      <c r="I403" s="504"/>
      <c r="J403" s="498"/>
      <c r="K403" s="498"/>
      <c r="L403" s="498"/>
      <c r="M403" s="498"/>
      <c r="N403" s="498"/>
      <c r="O403" s="498"/>
      <c r="P403" s="498"/>
      <c r="Q403" s="498"/>
      <c r="R403" s="498"/>
      <c r="S403" s="498"/>
      <c r="T403" s="498"/>
      <c r="U403" s="498"/>
      <c r="V403" s="498"/>
      <c r="W403" s="498"/>
      <c r="X403" s="498"/>
      <c r="Y403" s="498"/>
      <c r="Z403" s="498"/>
      <c r="AA403" s="498"/>
      <c r="AB403" s="498"/>
      <c r="AC403" s="498"/>
      <c r="AD403" s="498"/>
      <c r="AE403" s="498"/>
      <c r="AF403" s="498"/>
      <c r="AG403" s="498"/>
      <c r="AH403" s="498"/>
      <c r="AI403" s="498"/>
    </row>
    <row r="404" spans="1:35" s="505" customFormat="1" ht="20.100000000000001" customHeight="1">
      <c r="A404" s="503"/>
      <c r="B404" s="504"/>
      <c r="C404" s="504"/>
      <c r="D404" s="504"/>
      <c r="E404" s="504"/>
      <c r="F404" s="504"/>
      <c r="G404" s="504"/>
      <c r="H404" s="504"/>
      <c r="I404" s="504"/>
      <c r="J404" s="498"/>
      <c r="K404" s="498"/>
      <c r="L404" s="498"/>
      <c r="M404" s="498"/>
      <c r="N404" s="498"/>
      <c r="O404" s="498"/>
      <c r="P404" s="498"/>
      <c r="Q404" s="498"/>
      <c r="R404" s="498"/>
      <c r="S404" s="498"/>
      <c r="T404" s="498"/>
      <c r="U404" s="498"/>
      <c r="V404" s="498"/>
      <c r="W404" s="498"/>
      <c r="X404" s="498"/>
      <c r="Y404" s="498"/>
      <c r="Z404" s="498"/>
      <c r="AA404" s="498"/>
      <c r="AB404" s="498"/>
      <c r="AC404" s="498"/>
      <c r="AD404" s="498"/>
      <c r="AE404" s="498"/>
      <c r="AF404" s="498"/>
      <c r="AG404" s="498"/>
      <c r="AH404" s="498"/>
      <c r="AI404" s="498"/>
    </row>
    <row r="405" spans="1:35" s="505" customFormat="1" ht="20.100000000000001" customHeight="1">
      <c r="A405" s="503"/>
      <c r="B405" s="504"/>
      <c r="C405" s="504"/>
      <c r="D405" s="504"/>
      <c r="E405" s="504"/>
      <c r="F405" s="504"/>
      <c r="G405" s="504"/>
      <c r="H405" s="504"/>
      <c r="I405" s="504"/>
      <c r="J405" s="498"/>
      <c r="K405" s="498"/>
      <c r="L405" s="498"/>
      <c r="M405" s="498"/>
      <c r="N405" s="498"/>
      <c r="O405" s="498"/>
      <c r="P405" s="498"/>
      <c r="Q405" s="498"/>
      <c r="R405" s="498"/>
      <c r="S405" s="498"/>
      <c r="T405" s="498"/>
      <c r="U405" s="498"/>
      <c r="V405" s="498"/>
      <c r="W405" s="498"/>
      <c r="X405" s="498"/>
      <c r="Y405" s="498"/>
      <c r="Z405" s="498"/>
      <c r="AA405" s="498"/>
      <c r="AB405" s="498"/>
      <c r="AC405" s="498"/>
      <c r="AD405" s="498"/>
      <c r="AE405" s="498"/>
      <c r="AF405" s="498"/>
      <c r="AG405" s="498"/>
      <c r="AH405" s="498"/>
      <c r="AI405" s="498"/>
    </row>
    <row r="406" spans="1:35" s="505" customFormat="1" ht="20.100000000000001" customHeight="1">
      <c r="A406" s="503"/>
      <c r="B406" s="504"/>
      <c r="C406" s="504"/>
      <c r="D406" s="504"/>
      <c r="E406" s="504"/>
      <c r="F406" s="504"/>
      <c r="G406" s="504"/>
      <c r="H406" s="504"/>
      <c r="I406" s="504"/>
      <c r="J406" s="498"/>
      <c r="K406" s="498"/>
      <c r="L406" s="498"/>
      <c r="M406" s="498"/>
      <c r="N406" s="498"/>
      <c r="O406" s="498"/>
      <c r="P406" s="498"/>
      <c r="Q406" s="498"/>
      <c r="R406" s="498"/>
      <c r="S406" s="498"/>
      <c r="T406" s="498"/>
      <c r="U406" s="498"/>
      <c r="V406" s="498"/>
      <c r="W406" s="498"/>
      <c r="X406" s="498"/>
      <c r="Y406" s="498"/>
      <c r="Z406" s="498"/>
      <c r="AA406" s="498"/>
      <c r="AB406" s="498"/>
      <c r="AC406" s="498"/>
      <c r="AD406" s="498"/>
      <c r="AE406" s="498"/>
      <c r="AF406" s="498"/>
      <c r="AG406" s="498"/>
      <c r="AH406" s="498"/>
      <c r="AI406" s="498"/>
    </row>
    <row r="407" spans="1:35" s="505" customFormat="1" ht="20.100000000000001" customHeight="1">
      <c r="A407" s="503"/>
      <c r="B407" s="504"/>
      <c r="C407" s="504"/>
      <c r="D407" s="504"/>
      <c r="E407" s="504"/>
      <c r="F407" s="504"/>
      <c r="G407" s="504"/>
      <c r="H407" s="504"/>
      <c r="I407" s="504"/>
      <c r="J407" s="498"/>
      <c r="K407" s="498"/>
      <c r="L407" s="498"/>
      <c r="M407" s="498"/>
      <c r="N407" s="498"/>
      <c r="O407" s="498"/>
      <c r="P407" s="498"/>
      <c r="Q407" s="498"/>
      <c r="R407" s="498"/>
      <c r="S407" s="498"/>
      <c r="T407" s="498"/>
      <c r="U407" s="498"/>
      <c r="V407" s="498"/>
      <c r="W407" s="498"/>
      <c r="X407" s="498"/>
      <c r="Y407" s="498"/>
      <c r="Z407" s="498"/>
      <c r="AA407" s="498"/>
      <c r="AB407" s="498"/>
      <c r="AC407" s="498"/>
      <c r="AD407" s="498"/>
      <c r="AE407" s="498"/>
      <c r="AF407" s="498"/>
      <c r="AG407" s="498"/>
      <c r="AH407" s="498"/>
      <c r="AI407" s="498"/>
    </row>
    <row r="408" spans="1:35" s="505" customFormat="1" ht="20.100000000000001" customHeight="1">
      <c r="A408" s="503"/>
      <c r="B408" s="504"/>
      <c r="C408" s="504"/>
      <c r="D408" s="504"/>
      <c r="E408" s="504"/>
      <c r="F408" s="504"/>
      <c r="G408" s="504"/>
      <c r="H408" s="504"/>
      <c r="I408" s="504"/>
      <c r="J408" s="498"/>
      <c r="K408" s="498"/>
      <c r="L408" s="498"/>
      <c r="M408" s="498"/>
      <c r="N408" s="498"/>
      <c r="O408" s="498"/>
      <c r="P408" s="498"/>
      <c r="Q408" s="498"/>
      <c r="R408" s="498"/>
      <c r="S408" s="498"/>
      <c r="T408" s="498"/>
      <c r="U408" s="498"/>
      <c r="V408" s="498"/>
      <c r="W408" s="498"/>
      <c r="X408" s="498"/>
      <c r="Y408" s="498"/>
      <c r="Z408" s="498"/>
      <c r="AA408" s="498"/>
      <c r="AB408" s="498"/>
      <c r="AC408" s="498"/>
      <c r="AD408" s="498"/>
      <c r="AE408" s="498"/>
      <c r="AF408" s="498"/>
      <c r="AG408" s="498"/>
      <c r="AH408" s="498"/>
      <c r="AI408" s="498"/>
    </row>
    <row r="409" spans="1:35" s="505" customFormat="1" ht="20.100000000000001" customHeight="1">
      <c r="A409" s="503"/>
      <c r="B409" s="504"/>
      <c r="C409" s="504"/>
      <c r="D409" s="504"/>
      <c r="E409" s="504"/>
      <c r="F409" s="504"/>
      <c r="G409" s="504"/>
      <c r="H409" s="504"/>
      <c r="I409" s="504"/>
      <c r="J409" s="498"/>
      <c r="K409" s="498"/>
      <c r="L409" s="498"/>
      <c r="M409" s="498"/>
      <c r="N409" s="498"/>
      <c r="O409" s="498"/>
      <c r="P409" s="498"/>
      <c r="Q409" s="498"/>
      <c r="R409" s="498"/>
      <c r="S409" s="498"/>
      <c r="T409" s="498"/>
      <c r="U409" s="498"/>
      <c r="V409" s="498"/>
      <c r="W409" s="498"/>
      <c r="X409" s="498"/>
      <c r="Y409" s="498"/>
      <c r="Z409" s="498"/>
      <c r="AA409" s="498"/>
      <c r="AB409" s="498"/>
      <c r="AC409" s="498"/>
      <c r="AD409" s="498"/>
      <c r="AE409" s="498"/>
      <c r="AF409" s="498"/>
      <c r="AG409" s="498"/>
      <c r="AH409" s="498"/>
      <c r="AI409" s="498"/>
    </row>
    <row r="410" spans="1:35" s="505" customFormat="1" ht="20.100000000000001" customHeight="1">
      <c r="A410" s="503"/>
      <c r="B410" s="504"/>
      <c r="C410" s="504"/>
      <c r="D410" s="504"/>
      <c r="E410" s="504"/>
      <c r="F410" s="504"/>
      <c r="G410" s="504"/>
      <c r="H410" s="504"/>
      <c r="I410" s="504"/>
      <c r="J410" s="498"/>
      <c r="K410" s="498"/>
      <c r="L410" s="498"/>
      <c r="M410" s="498"/>
      <c r="N410" s="498"/>
      <c r="O410" s="498"/>
      <c r="P410" s="498"/>
      <c r="Q410" s="498"/>
      <c r="R410" s="498"/>
      <c r="S410" s="498"/>
      <c r="T410" s="498"/>
      <c r="U410" s="498"/>
      <c r="V410" s="498"/>
      <c r="W410" s="498"/>
      <c r="X410" s="498"/>
      <c r="Y410" s="498"/>
      <c r="Z410" s="498"/>
      <c r="AA410" s="498"/>
      <c r="AB410" s="498"/>
      <c r="AC410" s="498"/>
      <c r="AD410" s="498"/>
      <c r="AE410" s="498"/>
      <c r="AF410" s="498"/>
      <c r="AG410" s="498"/>
      <c r="AH410" s="498"/>
      <c r="AI410" s="498"/>
    </row>
    <row r="411" spans="1:35" s="505" customFormat="1" ht="20.100000000000001" customHeight="1">
      <c r="A411" s="503"/>
      <c r="B411" s="504"/>
      <c r="C411" s="504"/>
      <c r="D411" s="504"/>
      <c r="E411" s="504"/>
      <c r="F411" s="504"/>
      <c r="G411" s="504"/>
      <c r="H411" s="504"/>
      <c r="I411" s="504"/>
      <c r="J411" s="498"/>
      <c r="K411" s="498"/>
      <c r="L411" s="498"/>
      <c r="M411" s="498"/>
      <c r="N411" s="498"/>
      <c r="O411" s="498"/>
      <c r="P411" s="498"/>
      <c r="Q411" s="498"/>
      <c r="R411" s="498"/>
      <c r="S411" s="498"/>
      <c r="T411" s="498"/>
      <c r="U411" s="498"/>
      <c r="V411" s="498"/>
      <c r="W411" s="498"/>
      <c r="X411" s="498"/>
      <c r="Y411" s="498"/>
      <c r="Z411" s="498"/>
      <c r="AA411" s="498"/>
      <c r="AB411" s="498"/>
      <c r="AC411" s="498"/>
      <c r="AD411" s="498"/>
      <c r="AE411" s="498"/>
      <c r="AF411" s="498"/>
      <c r="AG411" s="498"/>
      <c r="AH411" s="498"/>
      <c r="AI411" s="498"/>
    </row>
    <row r="412" spans="1:35" s="505" customFormat="1" ht="20.100000000000001" customHeight="1">
      <c r="A412" s="503"/>
      <c r="B412" s="504"/>
      <c r="C412" s="504"/>
      <c r="D412" s="504"/>
      <c r="E412" s="504"/>
      <c r="F412" s="504"/>
      <c r="G412" s="504"/>
      <c r="H412" s="504"/>
      <c r="I412" s="504"/>
      <c r="J412" s="498"/>
      <c r="K412" s="498"/>
      <c r="L412" s="498"/>
      <c r="M412" s="498"/>
      <c r="N412" s="498"/>
      <c r="O412" s="498"/>
      <c r="P412" s="498"/>
      <c r="Q412" s="498"/>
      <c r="R412" s="498"/>
      <c r="S412" s="498"/>
      <c r="T412" s="498"/>
      <c r="U412" s="498"/>
      <c r="V412" s="498"/>
      <c r="W412" s="498"/>
      <c r="X412" s="498"/>
      <c r="Y412" s="498"/>
      <c r="Z412" s="498"/>
      <c r="AA412" s="498"/>
      <c r="AB412" s="498"/>
      <c r="AC412" s="498"/>
      <c r="AD412" s="498"/>
      <c r="AE412" s="498"/>
      <c r="AF412" s="498"/>
      <c r="AG412" s="498"/>
      <c r="AH412" s="498"/>
      <c r="AI412" s="498"/>
    </row>
    <row r="413" spans="1:35" s="505" customFormat="1" ht="20.100000000000001" customHeight="1">
      <c r="A413" s="503"/>
      <c r="B413" s="504"/>
      <c r="C413" s="504"/>
      <c r="D413" s="504"/>
      <c r="E413" s="504"/>
      <c r="F413" s="504"/>
      <c r="G413" s="504"/>
      <c r="H413" s="504"/>
      <c r="I413" s="504"/>
      <c r="J413" s="498"/>
      <c r="K413" s="498"/>
      <c r="L413" s="498"/>
      <c r="M413" s="498"/>
      <c r="N413" s="498"/>
      <c r="O413" s="498"/>
      <c r="P413" s="498"/>
      <c r="Q413" s="498"/>
      <c r="R413" s="498"/>
      <c r="S413" s="498"/>
      <c r="T413" s="498"/>
      <c r="U413" s="498"/>
      <c r="V413" s="498"/>
      <c r="W413" s="498"/>
      <c r="X413" s="498"/>
      <c r="Y413" s="498"/>
      <c r="Z413" s="498"/>
      <c r="AA413" s="498"/>
      <c r="AB413" s="498"/>
      <c r="AC413" s="498"/>
      <c r="AD413" s="498"/>
      <c r="AE413" s="498"/>
      <c r="AF413" s="498"/>
      <c r="AG413" s="498"/>
      <c r="AH413" s="498"/>
      <c r="AI413" s="498"/>
    </row>
    <row r="414" spans="1:35" s="505" customFormat="1" ht="20.100000000000001" customHeight="1">
      <c r="A414" s="503"/>
      <c r="B414" s="504"/>
      <c r="C414" s="504"/>
      <c r="D414" s="504"/>
      <c r="E414" s="504"/>
      <c r="F414" s="504"/>
      <c r="G414" s="504"/>
      <c r="H414" s="504"/>
      <c r="I414" s="504"/>
      <c r="J414" s="498"/>
      <c r="K414" s="498"/>
      <c r="L414" s="498"/>
      <c r="M414" s="498"/>
      <c r="N414" s="498"/>
      <c r="O414" s="498"/>
      <c r="P414" s="498"/>
      <c r="Q414" s="498"/>
      <c r="R414" s="498"/>
      <c r="S414" s="498"/>
      <c r="T414" s="498"/>
      <c r="U414" s="498"/>
      <c r="V414" s="498"/>
      <c r="W414" s="498"/>
      <c r="X414" s="498"/>
      <c r="Y414" s="498"/>
      <c r="Z414" s="498"/>
      <c r="AA414" s="498"/>
      <c r="AB414" s="498"/>
      <c r="AC414" s="498"/>
      <c r="AD414" s="498"/>
      <c r="AE414" s="498"/>
      <c r="AF414" s="498"/>
      <c r="AG414" s="498"/>
      <c r="AH414" s="498"/>
      <c r="AI414" s="498"/>
    </row>
    <row r="415" spans="1:35" s="505" customFormat="1" ht="20.100000000000001" customHeight="1">
      <c r="A415" s="503"/>
      <c r="B415" s="504"/>
      <c r="C415" s="504"/>
      <c r="D415" s="504"/>
      <c r="E415" s="504"/>
      <c r="F415" s="504"/>
      <c r="G415" s="504"/>
      <c r="H415" s="504"/>
      <c r="I415" s="504"/>
      <c r="J415" s="498"/>
      <c r="K415" s="498"/>
      <c r="L415" s="498"/>
      <c r="M415" s="498"/>
      <c r="N415" s="498"/>
      <c r="O415" s="498"/>
      <c r="P415" s="498"/>
      <c r="Q415" s="498"/>
      <c r="R415" s="498"/>
      <c r="S415" s="498"/>
      <c r="T415" s="498"/>
      <c r="U415" s="498"/>
      <c r="V415" s="498"/>
      <c r="W415" s="498"/>
      <c r="X415" s="498"/>
      <c r="Y415" s="498"/>
      <c r="Z415" s="498"/>
      <c r="AA415" s="498"/>
      <c r="AB415" s="498"/>
      <c r="AC415" s="498"/>
      <c r="AD415" s="498"/>
      <c r="AE415" s="498"/>
      <c r="AF415" s="498"/>
      <c r="AG415" s="498"/>
      <c r="AH415" s="498"/>
      <c r="AI415" s="498"/>
    </row>
    <row r="416" spans="1:35" s="505" customFormat="1" ht="20.100000000000001" customHeight="1">
      <c r="A416" s="503"/>
      <c r="B416" s="504"/>
      <c r="C416" s="504"/>
      <c r="D416" s="504"/>
      <c r="E416" s="504"/>
      <c r="F416" s="504"/>
      <c r="G416" s="504"/>
      <c r="H416" s="504"/>
      <c r="I416" s="504"/>
      <c r="J416" s="498"/>
      <c r="K416" s="498"/>
      <c r="L416" s="498"/>
      <c r="M416" s="498"/>
      <c r="N416" s="498"/>
      <c r="O416" s="498"/>
      <c r="P416" s="498"/>
      <c r="Q416" s="498"/>
      <c r="R416" s="498"/>
      <c r="S416" s="498"/>
      <c r="T416" s="498"/>
      <c r="U416" s="498"/>
      <c r="V416" s="498"/>
      <c r="W416" s="498"/>
      <c r="X416" s="498"/>
      <c r="Y416" s="498"/>
      <c r="Z416" s="498"/>
      <c r="AA416" s="498"/>
      <c r="AB416" s="498"/>
      <c r="AC416" s="498"/>
      <c r="AD416" s="498"/>
      <c r="AE416" s="498"/>
      <c r="AF416" s="498"/>
      <c r="AG416" s="498"/>
      <c r="AH416" s="498"/>
      <c r="AI416" s="498"/>
    </row>
    <row r="417" spans="1:35" s="505" customFormat="1" ht="20.100000000000001" customHeight="1">
      <c r="A417" s="503"/>
      <c r="B417" s="504"/>
      <c r="C417" s="504"/>
      <c r="D417" s="504"/>
      <c r="E417" s="504"/>
      <c r="F417" s="504"/>
      <c r="G417" s="504"/>
      <c r="H417" s="504"/>
      <c r="I417" s="504"/>
      <c r="J417" s="498"/>
      <c r="K417" s="498"/>
      <c r="L417" s="498"/>
      <c r="M417" s="498"/>
      <c r="N417" s="498"/>
      <c r="O417" s="498"/>
      <c r="P417" s="498"/>
      <c r="Q417" s="498"/>
      <c r="R417" s="498"/>
      <c r="S417" s="498"/>
      <c r="T417" s="498"/>
      <c r="U417" s="498"/>
      <c r="V417" s="498"/>
      <c r="W417" s="498"/>
      <c r="X417" s="498"/>
      <c r="Y417" s="498"/>
      <c r="Z417" s="498"/>
      <c r="AA417" s="498"/>
      <c r="AB417" s="498"/>
      <c r="AC417" s="498"/>
      <c r="AD417" s="498"/>
      <c r="AE417" s="498"/>
      <c r="AF417" s="498"/>
      <c r="AG417" s="498"/>
      <c r="AH417" s="498"/>
      <c r="AI417" s="498"/>
    </row>
    <row r="418" spans="1:35" s="505" customFormat="1" ht="20.100000000000001" customHeight="1">
      <c r="A418" s="503"/>
      <c r="B418" s="504"/>
      <c r="C418" s="504"/>
      <c r="D418" s="504"/>
      <c r="E418" s="504"/>
      <c r="F418" s="504"/>
      <c r="G418" s="504"/>
      <c r="H418" s="504"/>
      <c r="I418" s="504"/>
      <c r="J418" s="498"/>
      <c r="K418" s="498"/>
      <c r="L418" s="498"/>
      <c r="M418" s="498"/>
      <c r="N418" s="498"/>
      <c r="O418" s="498"/>
      <c r="P418" s="498"/>
      <c r="Q418" s="498"/>
      <c r="R418" s="498"/>
      <c r="S418" s="498"/>
      <c r="T418" s="498"/>
      <c r="U418" s="498"/>
      <c r="V418" s="498"/>
      <c r="W418" s="498"/>
      <c r="X418" s="498"/>
      <c r="Y418" s="498"/>
      <c r="Z418" s="498"/>
      <c r="AA418" s="498"/>
      <c r="AB418" s="498"/>
      <c r="AC418" s="498"/>
      <c r="AD418" s="498"/>
      <c r="AE418" s="498"/>
      <c r="AF418" s="498"/>
      <c r="AG418" s="498"/>
      <c r="AH418" s="498"/>
      <c r="AI418" s="498"/>
    </row>
    <row r="419" spans="1:35" s="505" customFormat="1" ht="20.100000000000001" customHeight="1">
      <c r="A419" s="503"/>
      <c r="B419" s="504"/>
      <c r="C419" s="504"/>
      <c r="D419" s="504"/>
      <c r="E419" s="504"/>
      <c r="F419" s="504"/>
      <c r="G419" s="504"/>
      <c r="H419" s="504"/>
      <c r="I419" s="504"/>
      <c r="J419" s="498"/>
      <c r="K419" s="498"/>
      <c r="L419" s="498"/>
      <c r="M419" s="498"/>
      <c r="N419" s="498"/>
      <c r="O419" s="498"/>
      <c r="P419" s="498"/>
      <c r="Q419" s="498"/>
      <c r="R419" s="498"/>
      <c r="S419" s="498"/>
      <c r="T419" s="498"/>
      <c r="U419" s="498"/>
      <c r="V419" s="498"/>
      <c r="W419" s="498"/>
      <c r="X419" s="498"/>
      <c r="Y419" s="498"/>
      <c r="Z419" s="498"/>
      <c r="AA419" s="498"/>
      <c r="AB419" s="498"/>
      <c r="AC419" s="498"/>
      <c r="AD419" s="498"/>
      <c r="AE419" s="498"/>
      <c r="AF419" s="498"/>
      <c r="AG419" s="498"/>
      <c r="AH419" s="498"/>
      <c r="AI419" s="498"/>
    </row>
    <row r="420" spans="1:35" s="505" customFormat="1" ht="20.100000000000001" customHeight="1">
      <c r="A420" s="503"/>
      <c r="B420" s="504"/>
      <c r="C420" s="504"/>
      <c r="D420" s="504"/>
      <c r="E420" s="504"/>
      <c r="F420" s="504"/>
      <c r="G420" s="504"/>
      <c r="H420" s="504"/>
      <c r="I420" s="504"/>
      <c r="J420" s="498"/>
      <c r="K420" s="498"/>
      <c r="L420" s="498"/>
      <c r="M420" s="498"/>
      <c r="N420" s="498"/>
      <c r="O420" s="498"/>
      <c r="P420" s="498"/>
      <c r="Q420" s="498"/>
      <c r="R420" s="498"/>
      <c r="S420" s="498"/>
      <c r="T420" s="498"/>
      <c r="U420" s="498"/>
      <c r="V420" s="498"/>
      <c r="W420" s="498"/>
      <c r="X420" s="498"/>
      <c r="Y420" s="498"/>
      <c r="Z420" s="498"/>
      <c r="AA420" s="498"/>
      <c r="AB420" s="498"/>
      <c r="AC420" s="498"/>
      <c r="AD420" s="498"/>
      <c r="AE420" s="498"/>
      <c r="AF420" s="498"/>
      <c r="AG420" s="498"/>
      <c r="AH420" s="498"/>
      <c r="AI420" s="498"/>
    </row>
    <row r="421" spans="1:35" s="505" customFormat="1" ht="20.100000000000001" customHeight="1">
      <c r="A421" s="503"/>
      <c r="B421" s="504"/>
      <c r="C421" s="504"/>
      <c r="D421" s="504"/>
      <c r="E421" s="504"/>
      <c r="F421" s="504"/>
      <c r="G421" s="504"/>
      <c r="H421" s="504"/>
      <c r="I421" s="504"/>
      <c r="J421" s="498"/>
      <c r="K421" s="498"/>
      <c r="L421" s="498"/>
      <c r="M421" s="498"/>
      <c r="N421" s="498"/>
      <c r="O421" s="498"/>
      <c r="P421" s="498"/>
      <c r="Q421" s="498"/>
      <c r="R421" s="498"/>
      <c r="S421" s="498"/>
      <c r="T421" s="498"/>
      <c r="U421" s="498"/>
      <c r="V421" s="498"/>
      <c r="W421" s="498"/>
      <c r="X421" s="498"/>
      <c r="Y421" s="498"/>
      <c r="Z421" s="498"/>
      <c r="AA421" s="498"/>
      <c r="AB421" s="498"/>
      <c r="AC421" s="498"/>
      <c r="AD421" s="498"/>
      <c r="AE421" s="498"/>
      <c r="AF421" s="498"/>
      <c r="AG421" s="498"/>
      <c r="AH421" s="498"/>
      <c r="AI421" s="498"/>
    </row>
    <row r="422" spans="1:35" s="505" customFormat="1" ht="20.100000000000001" customHeight="1">
      <c r="A422" s="503"/>
      <c r="B422" s="504"/>
      <c r="C422" s="504"/>
      <c r="D422" s="504"/>
      <c r="E422" s="504"/>
      <c r="F422" s="504"/>
      <c r="G422" s="504"/>
      <c r="H422" s="504"/>
      <c r="I422" s="504"/>
      <c r="J422" s="498"/>
      <c r="K422" s="498"/>
      <c r="L422" s="498"/>
      <c r="M422" s="498"/>
      <c r="N422" s="498"/>
      <c r="O422" s="498"/>
      <c r="P422" s="498"/>
      <c r="Q422" s="498"/>
      <c r="R422" s="498"/>
      <c r="S422" s="498"/>
      <c r="T422" s="498"/>
      <c r="U422" s="498"/>
      <c r="V422" s="498"/>
      <c r="W422" s="498"/>
      <c r="X422" s="498"/>
      <c r="Y422" s="498"/>
      <c r="Z422" s="498"/>
      <c r="AA422" s="498"/>
      <c r="AB422" s="498"/>
      <c r="AC422" s="498"/>
      <c r="AD422" s="498"/>
      <c r="AE422" s="498"/>
      <c r="AF422" s="498"/>
      <c r="AG422" s="498"/>
      <c r="AH422" s="498"/>
      <c r="AI422" s="498"/>
    </row>
    <row r="423" spans="1:35" s="505" customFormat="1" ht="20.100000000000001" customHeight="1">
      <c r="A423" s="503"/>
      <c r="B423" s="504"/>
      <c r="C423" s="504"/>
      <c r="D423" s="504"/>
      <c r="E423" s="504"/>
      <c r="F423" s="504"/>
      <c r="G423" s="504"/>
      <c r="H423" s="504"/>
      <c r="I423" s="504"/>
      <c r="J423" s="498"/>
      <c r="K423" s="498"/>
      <c r="L423" s="498"/>
      <c r="M423" s="498"/>
      <c r="N423" s="498"/>
      <c r="O423" s="498"/>
      <c r="P423" s="498"/>
      <c r="Q423" s="498"/>
      <c r="R423" s="498"/>
      <c r="S423" s="498"/>
      <c r="T423" s="498"/>
      <c r="U423" s="498"/>
      <c r="V423" s="498"/>
      <c r="W423" s="498"/>
      <c r="X423" s="498"/>
      <c r="Y423" s="498"/>
      <c r="Z423" s="498"/>
      <c r="AA423" s="498"/>
      <c r="AB423" s="498"/>
      <c r="AC423" s="498"/>
      <c r="AD423" s="498"/>
      <c r="AE423" s="498"/>
      <c r="AF423" s="498"/>
      <c r="AG423" s="498"/>
      <c r="AH423" s="498"/>
      <c r="AI423" s="498"/>
    </row>
    <row r="424" spans="1:35" s="505" customFormat="1" ht="20.100000000000001" customHeight="1">
      <c r="A424" s="503"/>
      <c r="B424" s="504"/>
      <c r="C424" s="504"/>
      <c r="D424" s="504"/>
      <c r="E424" s="504"/>
      <c r="F424" s="504"/>
      <c r="G424" s="504"/>
      <c r="H424" s="504"/>
      <c r="I424" s="504"/>
      <c r="J424" s="498"/>
      <c r="K424" s="498"/>
      <c r="L424" s="498"/>
      <c r="M424" s="498"/>
      <c r="N424" s="498"/>
      <c r="O424" s="498"/>
      <c r="P424" s="498"/>
      <c r="Q424" s="498"/>
      <c r="R424" s="498"/>
      <c r="S424" s="498"/>
      <c r="T424" s="498"/>
      <c r="U424" s="498"/>
      <c r="V424" s="498"/>
      <c r="W424" s="498"/>
      <c r="X424" s="498"/>
      <c r="Y424" s="498"/>
      <c r="Z424" s="498"/>
      <c r="AA424" s="498"/>
      <c r="AB424" s="498"/>
      <c r="AC424" s="498"/>
      <c r="AD424" s="498"/>
      <c r="AE424" s="498"/>
      <c r="AF424" s="498"/>
      <c r="AG424" s="498"/>
      <c r="AH424" s="498"/>
      <c r="AI424" s="498"/>
    </row>
    <row r="425" spans="1:35" s="505" customFormat="1" ht="20.100000000000001" customHeight="1">
      <c r="A425" s="503"/>
      <c r="B425" s="504"/>
      <c r="C425" s="504"/>
      <c r="D425" s="504"/>
      <c r="E425" s="504"/>
      <c r="F425" s="504"/>
      <c r="G425" s="504"/>
      <c r="H425" s="504"/>
      <c r="I425" s="504"/>
      <c r="J425" s="498"/>
      <c r="K425" s="498"/>
      <c r="L425" s="498"/>
      <c r="M425" s="498"/>
      <c r="N425" s="498"/>
      <c r="O425" s="498"/>
      <c r="P425" s="498"/>
      <c r="Q425" s="498"/>
      <c r="R425" s="498"/>
      <c r="S425" s="498"/>
      <c r="T425" s="498"/>
      <c r="U425" s="498"/>
      <c r="V425" s="498"/>
      <c r="W425" s="498"/>
      <c r="X425" s="498"/>
      <c r="Y425" s="498"/>
      <c r="Z425" s="498"/>
      <c r="AA425" s="498"/>
      <c r="AB425" s="498"/>
      <c r="AC425" s="498"/>
      <c r="AD425" s="498"/>
      <c r="AE425" s="498"/>
      <c r="AF425" s="498"/>
      <c r="AG425" s="498"/>
      <c r="AH425" s="498"/>
      <c r="AI425" s="498"/>
    </row>
    <row r="426" spans="1:35" s="505" customFormat="1" ht="20.100000000000001" customHeight="1">
      <c r="A426" s="503"/>
      <c r="B426" s="504"/>
      <c r="C426" s="504"/>
      <c r="D426" s="504"/>
      <c r="E426" s="504"/>
      <c r="F426" s="504"/>
      <c r="G426" s="504"/>
      <c r="H426" s="504"/>
      <c r="I426" s="504"/>
      <c r="J426" s="498"/>
      <c r="K426" s="498"/>
      <c r="L426" s="498"/>
      <c r="M426" s="498"/>
      <c r="N426" s="498"/>
      <c r="O426" s="498"/>
      <c r="P426" s="498"/>
      <c r="Q426" s="498"/>
      <c r="R426" s="498"/>
      <c r="S426" s="498"/>
      <c r="T426" s="498"/>
      <c r="U426" s="498"/>
      <c r="V426" s="498"/>
      <c r="W426" s="498"/>
      <c r="X426" s="498"/>
      <c r="Y426" s="498"/>
      <c r="Z426" s="498"/>
      <c r="AA426" s="498"/>
      <c r="AB426" s="498"/>
      <c r="AC426" s="498"/>
      <c r="AD426" s="498"/>
      <c r="AE426" s="498"/>
      <c r="AF426" s="498"/>
      <c r="AG426" s="498"/>
      <c r="AH426" s="498"/>
      <c r="AI426" s="498"/>
    </row>
    <row r="427" spans="1:35" s="505" customFormat="1" ht="20.100000000000001" customHeight="1">
      <c r="A427" s="503"/>
      <c r="B427" s="504"/>
      <c r="C427" s="504"/>
      <c r="D427" s="504"/>
      <c r="E427" s="504"/>
      <c r="F427" s="504"/>
      <c r="G427" s="504"/>
      <c r="H427" s="504"/>
      <c r="I427" s="504"/>
      <c r="J427" s="498"/>
      <c r="K427" s="498"/>
      <c r="L427" s="498"/>
      <c r="M427" s="498"/>
      <c r="N427" s="498"/>
      <c r="O427" s="498"/>
      <c r="P427" s="498"/>
      <c r="Q427" s="498"/>
      <c r="R427" s="498"/>
      <c r="S427" s="498"/>
      <c r="T427" s="498"/>
      <c r="U427" s="498"/>
      <c r="V427" s="498"/>
      <c r="W427" s="498"/>
      <c r="X427" s="498"/>
      <c r="Y427" s="498"/>
      <c r="Z427" s="498"/>
      <c r="AA427" s="498"/>
      <c r="AB427" s="498"/>
      <c r="AC427" s="498"/>
      <c r="AD427" s="498"/>
      <c r="AE427" s="498"/>
      <c r="AF427" s="498"/>
      <c r="AG427" s="498"/>
      <c r="AH427" s="498"/>
      <c r="AI427" s="498"/>
    </row>
    <row r="428" spans="1:35" s="505" customFormat="1" ht="20.100000000000001" customHeight="1">
      <c r="A428" s="503"/>
      <c r="B428" s="504"/>
      <c r="C428" s="504"/>
      <c r="D428" s="504"/>
      <c r="E428" s="504"/>
      <c r="F428" s="504"/>
      <c r="G428" s="504"/>
      <c r="H428" s="504"/>
      <c r="I428" s="504"/>
      <c r="J428" s="498"/>
      <c r="K428" s="498"/>
      <c r="L428" s="498"/>
      <c r="M428" s="498"/>
      <c r="N428" s="498"/>
      <c r="O428" s="498"/>
      <c r="P428" s="498"/>
      <c r="Q428" s="498"/>
      <c r="R428" s="498"/>
      <c r="S428" s="498"/>
      <c r="T428" s="498"/>
      <c r="U428" s="498"/>
      <c r="V428" s="498"/>
      <c r="W428" s="498"/>
      <c r="X428" s="498"/>
      <c r="Y428" s="498"/>
      <c r="Z428" s="498"/>
      <c r="AA428" s="498"/>
      <c r="AB428" s="498"/>
      <c r="AC428" s="498"/>
      <c r="AD428" s="498"/>
      <c r="AE428" s="498"/>
      <c r="AF428" s="498"/>
      <c r="AG428" s="498"/>
      <c r="AH428" s="498"/>
      <c r="AI428" s="498"/>
    </row>
    <row r="429" spans="1:35" s="505" customFormat="1" ht="20.100000000000001" customHeight="1">
      <c r="A429" s="503"/>
      <c r="B429" s="504"/>
      <c r="C429" s="504"/>
      <c r="D429" s="504"/>
      <c r="E429" s="504"/>
      <c r="F429" s="504"/>
      <c r="G429" s="504"/>
      <c r="H429" s="504"/>
      <c r="I429" s="504"/>
      <c r="J429" s="498"/>
      <c r="K429" s="498"/>
      <c r="L429" s="498"/>
      <c r="M429" s="498"/>
      <c r="N429" s="498"/>
      <c r="O429" s="498"/>
      <c r="P429" s="498"/>
      <c r="Q429" s="498"/>
      <c r="R429" s="498"/>
      <c r="S429" s="498"/>
      <c r="T429" s="498"/>
      <c r="U429" s="498"/>
      <c r="V429" s="498"/>
      <c r="W429" s="498"/>
      <c r="X429" s="498"/>
      <c r="Y429" s="498"/>
      <c r="Z429" s="498"/>
      <c r="AA429" s="498"/>
      <c r="AB429" s="498"/>
      <c r="AC429" s="498"/>
      <c r="AD429" s="498"/>
      <c r="AE429" s="498"/>
      <c r="AF429" s="498"/>
      <c r="AG429" s="498"/>
      <c r="AH429" s="498"/>
      <c r="AI429" s="498"/>
    </row>
    <row r="430" spans="1:35" s="505" customFormat="1" ht="20.100000000000001" customHeight="1">
      <c r="A430" s="503"/>
      <c r="B430" s="504"/>
      <c r="C430" s="504"/>
      <c r="D430" s="504"/>
      <c r="E430" s="504"/>
      <c r="F430" s="504"/>
      <c r="G430" s="504"/>
      <c r="H430" s="504"/>
      <c r="I430" s="504"/>
      <c r="J430" s="498"/>
      <c r="K430" s="498"/>
      <c r="L430" s="498"/>
      <c r="M430" s="498"/>
      <c r="N430" s="498"/>
      <c r="O430" s="498"/>
      <c r="P430" s="498"/>
      <c r="Q430" s="498"/>
      <c r="R430" s="498"/>
      <c r="S430" s="498"/>
      <c r="T430" s="498"/>
      <c r="U430" s="498"/>
      <c r="V430" s="498"/>
      <c r="W430" s="498"/>
      <c r="X430" s="498"/>
      <c r="Y430" s="498"/>
      <c r="Z430" s="498"/>
      <c r="AA430" s="498"/>
      <c r="AB430" s="498"/>
      <c r="AC430" s="498"/>
      <c r="AD430" s="498"/>
      <c r="AE430" s="498"/>
      <c r="AF430" s="498"/>
      <c r="AG430" s="498"/>
      <c r="AH430" s="498"/>
      <c r="AI430" s="498"/>
    </row>
    <row r="431" spans="1:35" s="505" customFormat="1" ht="20.100000000000001" customHeight="1">
      <c r="A431" s="503"/>
      <c r="B431" s="504"/>
      <c r="C431" s="504"/>
      <c r="D431" s="504"/>
      <c r="E431" s="504"/>
      <c r="F431" s="504"/>
      <c r="G431" s="504"/>
      <c r="H431" s="504"/>
      <c r="I431" s="504"/>
      <c r="J431" s="498"/>
      <c r="K431" s="498"/>
      <c r="L431" s="498"/>
      <c r="M431" s="498"/>
      <c r="N431" s="498"/>
      <c r="O431" s="498"/>
      <c r="P431" s="498"/>
      <c r="Q431" s="498"/>
      <c r="R431" s="498"/>
      <c r="S431" s="498"/>
      <c r="T431" s="498"/>
      <c r="U431" s="498"/>
      <c r="V431" s="498"/>
      <c r="W431" s="498"/>
      <c r="X431" s="498"/>
      <c r="Y431" s="498"/>
      <c r="Z431" s="498"/>
      <c r="AA431" s="498"/>
      <c r="AB431" s="498"/>
      <c r="AC431" s="498"/>
      <c r="AD431" s="498"/>
      <c r="AE431" s="498"/>
      <c r="AF431" s="498"/>
      <c r="AG431" s="498"/>
      <c r="AH431" s="498"/>
      <c r="AI431" s="498"/>
    </row>
    <row r="432" spans="1:35" s="505" customFormat="1" ht="20.100000000000001" customHeight="1">
      <c r="A432" s="503"/>
      <c r="B432" s="504"/>
      <c r="C432" s="504"/>
      <c r="D432" s="504"/>
      <c r="E432" s="504"/>
      <c r="F432" s="504"/>
      <c r="G432" s="504"/>
      <c r="H432" s="504"/>
      <c r="I432" s="504"/>
      <c r="J432" s="498"/>
      <c r="K432" s="498"/>
      <c r="L432" s="498"/>
      <c r="M432" s="498"/>
      <c r="N432" s="498"/>
      <c r="O432" s="498"/>
      <c r="P432" s="498"/>
      <c r="Q432" s="498"/>
      <c r="R432" s="498"/>
      <c r="S432" s="498"/>
      <c r="T432" s="498"/>
      <c r="U432" s="498"/>
      <c r="V432" s="498"/>
      <c r="W432" s="498"/>
      <c r="X432" s="498"/>
      <c r="Y432" s="498"/>
      <c r="Z432" s="498"/>
      <c r="AA432" s="498"/>
      <c r="AB432" s="498"/>
      <c r="AC432" s="498"/>
      <c r="AD432" s="498"/>
      <c r="AE432" s="498"/>
      <c r="AF432" s="498"/>
      <c r="AG432" s="498"/>
      <c r="AH432" s="498"/>
      <c r="AI432" s="498"/>
    </row>
    <row r="433" spans="1:35" s="505" customFormat="1" ht="20.100000000000001" customHeight="1">
      <c r="A433" s="503"/>
      <c r="B433" s="504"/>
      <c r="C433" s="504"/>
      <c r="D433" s="504"/>
      <c r="E433" s="504"/>
      <c r="F433" s="504"/>
      <c r="G433" s="504"/>
      <c r="H433" s="504"/>
      <c r="I433" s="504"/>
      <c r="J433" s="498"/>
      <c r="K433" s="498"/>
      <c r="L433" s="498"/>
      <c r="M433" s="498"/>
      <c r="N433" s="498"/>
      <c r="O433" s="498"/>
      <c r="P433" s="498"/>
      <c r="Q433" s="498"/>
      <c r="R433" s="498"/>
      <c r="S433" s="498"/>
      <c r="T433" s="498"/>
      <c r="U433" s="498"/>
      <c r="V433" s="498"/>
      <c r="W433" s="498"/>
      <c r="X433" s="498"/>
      <c r="Y433" s="498"/>
      <c r="Z433" s="498"/>
      <c r="AA433" s="498"/>
      <c r="AB433" s="498"/>
      <c r="AC433" s="498"/>
      <c r="AD433" s="498"/>
      <c r="AE433" s="498"/>
      <c r="AF433" s="498"/>
      <c r="AG433" s="498"/>
      <c r="AH433" s="498"/>
      <c r="AI433" s="498"/>
    </row>
    <row r="434" spans="1:35" s="505" customFormat="1" ht="20.100000000000001" customHeight="1">
      <c r="A434" s="503"/>
      <c r="B434" s="504"/>
      <c r="C434" s="504"/>
      <c r="D434" s="504"/>
      <c r="E434" s="504"/>
      <c r="F434" s="504"/>
      <c r="G434" s="504"/>
      <c r="H434" s="504"/>
      <c r="I434" s="504"/>
      <c r="J434" s="498"/>
      <c r="K434" s="498"/>
      <c r="L434" s="498"/>
      <c r="M434" s="498"/>
      <c r="N434" s="498"/>
      <c r="O434" s="498"/>
      <c r="P434" s="498"/>
      <c r="Q434" s="498"/>
      <c r="R434" s="498"/>
      <c r="S434" s="498"/>
      <c r="T434" s="498"/>
      <c r="U434" s="498"/>
      <c r="V434" s="498"/>
      <c r="W434" s="498"/>
      <c r="X434" s="498"/>
      <c r="Y434" s="498"/>
      <c r="Z434" s="498"/>
      <c r="AA434" s="498"/>
      <c r="AB434" s="498"/>
      <c r="AC434" s="498"/>
      <c r="AD434" s="498"/>
      <c r="AE434" s="498"/>
      <c r="AF434" s="498"/>
      <c r="AG434" s="498"/>
      <c r="AH434" s="498"/>
      <c r="AI434" s="498"/>
    </row>
    <row r="435" spans="1:35" s="505" customFormat="1" ht="20.100000000000001" customHeight="1">
      <c r="A435" s="503"/>
      <c r="B435" s="504"/>
      <c r="C435" s="504"/>
      <c r="D435" s="504"/>
      <c r="E435" s="504"/>
      <c r="F435" s="504"/>
      <c r="G435" s="504"/>
      <c r="H435" s="504"/>
      <c r="I435" s="504"/>
      <c r="J435" s="498"/>
      <c r="K435" s="498"/>
      <c r="L435" s="498"/>
      <c r="M435" s="498"/>
      <c r="N435" s="498"/>
      <c r="O435" s="498"/>
      <c r="P435" s="498"/>
      <c r="Q435" s="498"/>
      <c r="R435" s="498"/>
      <c r="S435" s="498"/>
      <c r="T435" s="498"/>
      <c r="U435" s="498"/>
      <c r="V435" s="498"/>
      <c r="W435" s="498"/>
      <c r="X435" s="498"/>
      <c r="Y435" s="498"/>
      <c r="Z435" s="498"/>
      <c r="AA435" s="498"/>
      <c r="AB435" s="498"/>
      <c r="AC435" s="498"/>
      <c r="AD435" s="498"/>
      <c r="AE435" s="498"/>
      <c r="AF435" s="498"/>
      <c r="AG435" s="498"/>
      <c r="AH435" s="498"/>
      <c r="AI435" s="498"/>
    </row>
    <row r="436" spans="1:35" s="505" customFormat="1" ht="20.100000000000001" customHeight="1">
      <c r="A436" s="503"/>
      <c r="B436" s="504"/>
      <c r="C436" s="504"/>
      <c r="D436" s="504"/>
      <c r="E436" s="504"/>
      <c r="F436" s="504"/>
      <c r="G436" s="504"/>
      <c r="H436" s="504"/>
      <c r="I436" s="504"/>
      <c r="J436" s="498"/>
      <c r="K436" s="498"/>
      <c r="L436" s="498"/>
      <c r="M436" s="498"/>
      <c r="N436" s="498"/>
      <c r="O436" s="498"/>
      <c r="P436" s="498"/>
      <c r="Q436" s="498"/>
      <c r="R436" s="498"/>
      <c r="S436" s="498"/>
      <c r="T436" s="498"/>
      <c r="U436" s="498"/>
      <c r="V436" s="498"/>
      <c r="W436" s="498"/>
      <c r="X436" s="498"/>
      <c r="Y436" s="498"/>
      <c r="Z436" s="498"/>
      <c r="AA436" s="498"/>
      <c r="AB436" s="498"/>
      <c r="AC436" s="498"/>
      <c r="AD436" s="498"/>
      <c r="AE436" s="498"/>
      <c r="AF436" s="498"/>
      <c r="AG436" s="498"/>
      <c r="AH436" s="498"/>
      <c r="AI436" s="498"/>
    </row>
    <row r="437" spans="1:35" s="505" customFormat="1" ht="20.100000000000001" customHeight="1">
      <c r="A437" s="503"/>
      <c r="B437" s="504"/>
      <c r="C437" s="504"/>
      <c r="D437" s="504"/>
      <c r="E437" s="504"/>
      <c r="F437" s="504"/>
      <c r="G437" s="504"/>
      <c r="H437" s="504"/>
      <c r="I437" s="504"/>
      <c r="J437" s="498"/>
      <c r="K437" s="498"/>
      <c r="L437" s="498"/>
      <c r="M437" s="498"/>
      <c r="N437" s="498"/>
      <c r="O437" s="498"/>
      <c r="P437" s="498"/>
      <c r="Q437" s="498"/>
      <c r="R437" s="498"/>
      <c r="S437" s="498"/>
      <c r="T437" s="498"/>
      <c r="U437" s="498"/>
      <c r="V437" s="498"/>
      <c r="W437" s="498"/>
      <c r="X437" s="498"/>
      <c r="Y437" s="498"/>
      <c r="Z437" s="498"/>
      <c r="AA437" s="498"/>
      <c r="AB437" s="498"/>
      <c r="AC437" s="498"/>
      <c r="AD437" s="498"/>
      <c r="AE437" s="498"/>
      <c r="AF437" s="498"/>
      <c r="AG437" s="498"/>
      <c r="AH437" s="498"/>
      <c r="AI437" s="498"/>
    </row>
    <row r="438" spans="1:35" s="505" customFormat="1" ht="20.100000000000001" customHeight="1">
      <c r="A438" s="503"/>
      <c r="B438" s="504"/>
      <c r="C438" s="504"/>
      <c r="D438" s="504"/>
      <c r="E438" s="504"/>
      <c r="F438" s="504"/>
      <c r="G438" s="504"/>
      <c r="H438" s="504"/>
      <c r="I438" s="504"/>
      <c r="J438" s="498"/>
      <c r="K438" s="498"/>
      <c r="L438" s="498"/>
      <c r="M438" s="498"/>
      <c r="N438" s="498"/>
      <c r="O438" s="498"/>
      <c r="P438" s="498"/>
      <c r="Q438" s="498"/>
      <c r="R438" s="498"/>
      <c r="S438" s="498"/>
      <c r="T438" s="498"/>
      <c r="U438" s="498"/>
      <c r="V438" s="498"/>
      <c r="W438" s="498"/>
      <c r="X438" s="498"/>
      <c r="Y438" s="498"/>
      <c r="Z438" s="498"/>
      <c r="AA438" s="498"/>
      <c r="AB438" s="498"/>
      <c r="AC438" s="498"/>
      <c r="AD438" s="498"/>
      <c r="AE438" s="498"/>
      <c r="AF438" s="498"/>
      <c r="AG438" s="498"/>
      <c r="AH438" s="498"/>
      <c r="AI438" s="498"/>
    </row>
    <row r="439" spans="1:35" s="505" customFormat="1" ht="20.100000000000001" customHeight="1">
      <c r="A439" s="503"/>
      <c r="B439" s="504"/>
      <c r="C439" s="504"/>
      <c r="D439" s="504"/>
      <c r="E439" s="504"/>
      <c r="F439" s="504"/>
      <c r="G439" s="504"/>
      <c r="H439" s="504"/>
      <c r="I439" s="504"/>
      <c r="J439" s="498"/>
      <c r="K439" s="498"/>
      <c r="L439" s="498"/>
      <c r="M439" s="498"/>
      <c r="N439" s="498"/>
      <c r="O439" s="498"/>
      <c r="P439" s="498"/>
      <c r="Q439" s="498"/>
      <c r="R439" s="498"/>
      <c r="S439" s="498"/>
      <c r="T439" s="498"/>
      <c r="U439" s="498"/>
      <c r="V439" s="498"/>
      <c r="W439" s="498"/>
      <c r="X439" s="498"/>
      <c r="Y439" s="498"/>
      <c r="Z439" s="498"/>
      <c r="AA439" s="498"/>
      <c r="AB439" s="498"/>
      <c r="AC439" s="498"/>
      <c r="AD439" s="498"/>
      <c r="AE439" s="498"/>
      <c r="AF439" s="498"/>
      <c r="AG439" s="498"/>
      <c r="AH439" s="498"/>
      <c r="AI439" s="498"/>
    </row>
    <row r="440" spans="1:35" s="505" customFormat="1" ht="20.100000000000001" customHeight="1">
      <c r="A440" s="503"/>
      <c r="B440" s="504"/>
      <c r="C440" s="504"/>
      <c r="D440" s="504"/>
      <c r="E440" s="504"/>
      <c r="F440" s="504"/>
      <c r="G440" s="504"/>
      <c r="H440" s="504"/>
      <c r="I440" s="504"/>
      <c r="J440" s="498"/>
      <c r="K440" s="498"/>
      <c r="L440" s="498"/>
      <c r="M440" s="498"/>
      <c r="N440" s="498"/>
      <c r="O440" s="498"/>
      <c r="P440" s="498"/>
      <c r="Q440" s="498"/>
      <c r="R440" s="498"/>
      <c r="S440" s="498"/>
      <c r="T440" s="498"/>
      <c r="U440" s="498"/>
      <c r="V440" s="498"/>
      <c r="W440" s="498"/>
      <c r="X440" s="498"/>
      <c r="Y440" s="498"/>
      <c r="Z440" s="498"/>
      <c r="AA440" s="498"/>
      <c r="AB440" s="498"/>
      <c r="AC440" s="498"/>
      <c r="AD440" s="498"/>
      <c r="AE440" s="498"/>
      <c r="AF440" s="498"/>
      <c r="AG440" s="498"/>
      <c r="AH440" s="498"/>
      <c r="AI440" s="498"/>
    </row>
    <row r="441" spans="1:35" s="505" customFormat="1" ht="20.100000000000001" customHeight="1">
      <c r="A441" s="503"/>
      <c r="B441" s="504"/>
      <c r="C441" s="504"/>
      <c r="D441" s="504"/>
      <c r="E441" s="504"/>
      <c r="F441" s="504"/>
      <c r="G441" s="504"/>
      <c r="H441" s="504"/>
      <c r="I441" s="504"/>
      <c r="J441" s="498"/>
      <c r="K441" s="498"/>
      <c r="L441" s="498"/>
      <c r="M441" s="498"/>
      <c r="N441" s="498"/>
      <c r="O441" s="498"/>
      <c r="P441" s="498"/>
      <c r="Q441" s="498"/>
      <c r="R441" s="498"/>
      <c r="S441" s="498"/>
      <c r="T441" s="498"/>
      <c r="U441" s="498"/>
      <c r="V441" s="498"/>
      <c r="W441" s="498"/>
      <c r="X441" s="498"/>
      <c r="Y441" s="498"/>
      <c r="Z441" s="498"/>
      <c r="AA441" s="498"/>
      <c r="AB441" s="498"/>
      <c r="AC441" s="498"/>
      <c r="AD441" s="498"/>
      <c r="AE441" s="498"/>
      <c r="AF441" s="498"/>
      <c r="AG441" s="498"/>
      <c r="AH441" s="498"/>
      <c r="AI441" s="498"/>
    </row>
    <row r="442" spans="1:35" s="505" customFormat="1" ht="20.100000000000001" customHeight="1">
      <c r="A442" s="503"/>
      <c r="B442" s="504"/>
      <c r="C442" s="504"/>
      <c r="D442" s="504"/>
      <c r="E442" s="504"/>
      <c r="F442" s="504"/>
      <c r="G442" s="504"/>
      <c r="H442" s="504"/>
      <c r="I442" s="504"/>
      <c r="J442" s="498"/>
      <c r="K442" s="498"/>
      <c r="L442" s="498"/>
      <c r="M442" s="498"/>
      <c r="N442" s="498"/>
      <c r="O442" s="498"/>
      <c r="P442" s="498"/>
      <c r="Q442" s="498"/>
      <c r="R442" s="498"/>
      <c r="S442" s="498"/>
      <c r="T442" s="498"/>
      <c r="U442" s="498"/>
      <c r="V442" s="498"/>
      <c r="W442" s="498"/>
      <c r="X442" s="498"/>
      <c r="Y442" s="498"/>
      <c r="Z442" s="498"/>
      <c r="AA442" s="498"/>
      <c r="AB442" s="498"/>
      <c r="AC442" s="498"/>
      <c r="AD442" s="498"/>
      <c r="AE442" s="498"/>
      <c r="AF442" s="498"/>
      <c r="AG442" s="498"/>
      <c r="AH442" s="498"/>
      <c r="AI442" s="498"/>
    </row>
    <row r="443" spans="1:35" s="505" customFormat="1" ht="20.100000000000001" customHeight="1">
      <c r="A443" s="503"/>
      <c r="B443" s="504"/>
      <c r="C443" s="504"/>
      <c r="D443" s="504"/>
      <c r="E443" s="504"/>
      <c r="F443" s="504"/>
      <c r="G443" s="504"/>
      <c r="H443" s="504"/>
      <c r="I443" s="504"/>
      <c r="J443" s="498"/>
      <c r="K443" s="498"/>
      <c r="L443" s="498"/>
      <c r="M443" s="498"/>
      <c r="N443" s="498"/>
      <c r="O443" s="498"/>
      <c r="P443" s="498"/>
      <c r="Q443" s="498"/>
      <c r="R443" s="498"/>
      <c r="S443" s="498"/>
      <c r="T443" s="498"/>
      <c r="U443" s="498"/>
      <c r="V443" s="498"/>
      <c r="W443" s="498"/>
      <c r="X443" s="498"/>
      <c r="Y443" s="498"/>
      <c r="Z443" s="498"/>
      <c r="AA443" s="498"/>
      <c r="AB443" s="498"/>
      <c r="AC443" s="498"/>
      <c r="AD443" s="498"/>
      <c r="AE443" s="498"/>
      <c r="AF443" s="498"/>
      <c r="AG443" s="498"/>
      <c r="AH443" s="498"/>
      <c r="AI443" s="498"/>
    </row>
    <row r="444" spans="1:35" s="505" customFormat="1" ht="20.100000000000001" customHeight="1">
      <c r="A444" s="503"/>
      <c r="B444" s="504"/>
      <c r="C444" s="504"/>
      <c r="D444" s="504"/>
      <c r="E444" s="504"/>
      <c r="F444" s="504"/>
      <c r="G444" s="504"/>
      <c r="H444" s="504"/>
      <c r="I444" s="504"/>
      <c r="J444" s="498"/>
      <c r="K444" s="498"/>
      <c r="L444" s="498"/>
      <c r="M444" s="498"/>
      <c r="N444" s="498"/>
      <c r="O444" s="498"/>
      <c r="P444" s="498"/>
      <c r="Q444" s="498"/>
      <c r="R444" s="498"/>
      <c r="S444" s="498"/>
      <c r="T444" s="498"/>
      <c r="U444" s="498"/>
      <c r="V444" s="498"/>
      <c r="W444" s="498"/>
      <c r="X444" s="498"/>
      <c r="Y444" s="498"/>
      <c r="Z444" s="498"/>
      <c r="AA444" s="498"/>
      <c r="AB444" s="498"/>
      <c r="AC444" s="498"/>
      <c r="AD444" s="498"/>
      <c r="AE444" s="498"/>
      <c r="AF444" s="498"/>
      <c r="AG444" s="498"/>
      <c r="AH444" s="498"/>
      <c r="AI444" s="498"/>
    </row>
    <row r="445" spans="1:35" s="505" customFormat="1" ht="20.100000000000001" customHeight="1">
      <c r="A445" s="503"/>
      <c r="B445" s="504"/>
      <c r="C445" s="504"/>
      <c r="D445" s="504"/>
      <c r="E445" s="504"/>
      <c r="F445" s="504"/>
      <c r="G445" s="504"/>
      <c r="H445" s="504"/>
      <c r="I445" s="504"/>
      <c r="J445" s="498"/>
      <c r="K445" s="498"/>
      <c r="L445" s="498"/>
      <c r="M445" s="498"/>
      <c r="N445" s="498"/>
      <c r="O445" s="498"/>
      <c r="P445" s="498"/>
      <c r="Q445" s="498"/>
      <c r="R445" s="498"/>
      <c r="S445" s="498"/>
      <c r="T445" s="498"/>
      <c r="U445" s="498"/>
      <c r="V445" s="498"/>
      <c r="W445" s="498"/>
      <c r="X445" s="498"/>
      <c r="Y445" s="498"/>
      <c r="Z445" s="498"/>
      <c r="AA445" s="498"/>
      <c r="AB445" s="498"/>
      <c r="AC445" s="498"/>
      <c r="AD445" s="498"/>
      <c r="AE445" s="498"/>
      <c r="AF445" s="498"/>
      <c r="AG445" s="498"/>
      <c r="AH445" s="498"/>
      <c r="AI445" s="498"/>
    </row>
    <row r="446" spans="1:35" s="505" customFormat="1" ht="20.100000000000001" customHeight="1">
      <c r="A446" s="503"/>
      <c r="B446" s="504"/>
      <c r="C446" s="504"/>
      <c r="D446" s="504"/>
      <c r="E446" s="504"/>
      <c r="F446" s="504"/>
      <c r="G446" s="504"/>
      <c r="H446" s="504"/>
      <c r="I446" s="504"/>
      <c r="J446" s="498"/>
      <c r="K446" s="498"/>
      <c r="L446" s="498"/>
      <c r="M446" s="498"/>
      <c r="N446" s="498"/>
      <c r="O446" s="498"/>
      <c r="P446" s="498"/>
      <c r="Q446" s="498"/>
      <c r="R446" s="498"/>
      <c r="S446" s="498"/>
      <c r="T446" s="498"/>
      <c r="U446" s="498"/>
      <c r="V446" s="498"/>
      <c r="W446" s="498"/>
      <c r="X446" s="498"/>
      <c r="Y446" s="498"/>
      <c r="Z446" s="498"/>
      <c r="AA446" s="498"/>
      <c r="AB446" s="498"/>
      <c r="AC446" s="498"/>
      <c r="AD446" s="498"/>
      <c r="AE446" s="498"/>
      <c r="AF446" s="498"/>
      <c r="AG446" s="498"/>
      <c r="AH446" s="498"/>
      <c r="AI446" s="498"/>
    </row>
    <row r="447" spans="1:35" s="505" customFormat="1" ht="20.100000000000001" customHeight="1">
      <c r="A447" s="503"/>
      <c r="B447" s="504"/>
      <c r="C447" s="504"/>
      <c r="D447" s="504"/>
      <c r="E447" s="504"/>
      <c r="F447" s="504"/>
      <c r="G447" s="504"/>
      <c r="H447" s="504"/>
      <c r="I447" s="504"/>
      <c r="J447" s="498"/>
      <c r="K447" s="498"/>
      <c r="L447" s="498"/>
      <c r="M447" s="498"/>
      <c r="N447" s="498"/>
      <c r="O447" s="498"/>
      <c r="P447" s="498"/>
      <c r="Q447" s="498"/>
      <c r="R447" s="498"/>
      <c r="S447" s="498"/>
      <c r="T447" s="498"/>
      <c r="U447" s="498"/>
      <c r="V447" s="498"/>
      <c r="W447" s="498"/>
      <c r="X447" s="498"/>
      <c r="Y447" s="498"/>
      <c r="Z447" s="498"/>
      <c r="AA447" s="498"/>
      <c r="AB447" s="498"/>
      <c r="AC447" s="498"/>
      <c r="AD447" s="498"/>
      <c r="AE447" s="498"/>
      <c r="AF447" s="498"/>
      <c r="AG447" s="498"/>
      <c r="AH447" s="498"/>
      <c r="AI447" s="498"/>
    </row>
    <row r="448" spans="1:35" s="505" customFormat="1" ht="20.100000000000001" customHeight="1">
      <c r="A448" s="503"/>
      <c r="B448" s="504"/>
      <c r="C448" s="504"/>
      <c r="D448" s="504"/>
      <c r="E448" s="504"/>
      <c r="F448" s="504"/>
      <c r="G448" s="504"/>
      <c r="H448" s="504"/>
      <c r="I448" s="504"/>
      <c r="J448" s="498"/>
      <c r="K448" s="498"/>
      <c r="L448" s="498"/>
      <c r="M448" s="498"/>
      <c r="N448" s="498"/>
      <c r="O448" s="498"/>
      <c r="P448" s="498"/>
      <c r="Q448" s="498"/>
      <c r="R448" s="498"/>
      <c r="S448" s="498"/>
      <c r="T448" s="498"/>
      <c r="U448" s="498"/>
      <c r="V448" s="498"/>
      <c r="W448" s="498"/>
      <c r="X448" s="498"/>
      <c r="Y448" s="498"/>
      <c r="Z448" s="498"/>
      <c r="AA448" s="498"/>
      <c r="AB448" s="498"/>
      <c r="AC448" s="498"/>
      <c r="AD448" s="498"/>
      <c r="AE448" s="498"/>
      <c r="AF448" s="498"/>
      <c r="AG448" s="498"/>
      <c r="AH448" s="498"/>
      <c r="AI448" s="498"/>
    </row>
    <row r="449" spans="1:35" s="505" customFormat="1" ht="20.100000000000001" customHeight="1">
      <c r="A449" s="503"/>
      <c r="B449" s="504"/>
      <c r="C449" s="504"/>
      <c r="D449" s="504"/>
      <c r="E449" s="504"/>
      <c r="F449" s="504"/>
      <c r="G449" s="504"/>
      <c r="H449" s="504"/>
      <c r="I449" s="504"/>
      <c r="J449" s="498"/>
      <c r="K449" s="498"/>
      <c r="L449" s="498"/>
      <c r="M449" s="498"/>
      <c r="N449" s="498"/>
      <c r="O449" s="498"/>
      <c r="P449" s="498"/>
      <c r="Q449" s="498"/>
      <c r="R449" s="498"/>
      <c r="S449" s="498"/>
      <c r="T449" s="498"/>
      <c r="U449" s="498"/>
      <c r="V449" s="498"/>
      <c r="W449" s="498"/>
      <c r="X449" s="498"/>
      <c r="Y449" s="498"/>
      <c r="Z449" s="498"/>
      <c r="AA449" s="498"/>
      <c r="AB449" s="498"/>
      <c r="AC449" s="498"/>
      <c r="AD449" s="498"/>
      <c r="AE449" s="498"/>
      <c r="AF449" s="498"/>
      <c r="AG449" s="498"/>
      <c r="AH449" s="498"/>
      <c r="AI449" s="498"/>
    </row>
    <row r="450" spans="1:35" s="505" customFormat="1" ht="20.100000000000001" customHeight="1">
      <c r="A450" s="503"/>
      <c r="B450" s="504"/>
      <c r="C450" s="504"/>
      <c r="D450" s="504"/>
      <c r="E450" s="504"/>
      <c r="F450" s="504"/>
      <c r="G450" s="504"/>
      <c r="H450" s="504"/>
      <c r="I450" s="504"/>
      <c r="J450" s="498"/>
      <c r="K450" s="498"/>
      <c r="L450" s="498"/>
      <c r="M450" s="498"/>
      <c r="N450" s="498"/>
      <c r="O450" s="498"/>
      <c r="P450" s="498"/>
      <c r="Q450" s="498"/>
      <c r="R450" s="498"/>
      <c r="S450" s="498"/>
      <c r="T450" s="498"/>
      <c r="U450" s="498"/>
      <c r="V450" s="498"/>
      <c r="W450" s="498"/>
      <c r="X450" s="498"/>
      <c r="Y450" s="498"/>
      <c r="Z450" s="498"/>
      <c r="AA450" s="498"/>
      <c r="AB450" s="498"/>
      <c r="AC450" s="498"/>
      <c r="AD450" s="498"/>
      <c r="AE450" s="498"/>
      <c r="AF450" s="498"/>
      <c r="AG450" s="498"/>
      <c r="AH450" s="498"/>
      <c r="AI450" s="498"/>
    </row>
    <row r="451" spans="1:35" s="505" customFormat="1" ht="20.100000000000001" customHeight="1">
      <c r="A451" s="503"/>
      <c r="B451" s="504"/>
      <c r="C451" s="504"/>
      <c r="D451" s="504"/>
      <c r="E451" s="504"/>
      <c r="F451" s="504"/>
      <c r="G451" s="504"/>
      <c r="H451" s="504"/>
      <c r="I451" s="504"/>
      <c r="J451" s="498"/>
      <c r="K451" s="498"/>
      <c r="L451" s="498"/>
      <c r="M451" s="498"/>
      <c r="N451" s="498"/>
      <c r="O451" s="498"/>
      <c r="P451" s="498"/>
      <c r="Q451" s="498"/>
      <c r="R451" s="498"/>
      <c r="S451" s="498"/>
      <c r="T451" s="498"/>
      <c r="U451" s="498"/>
      <c r="V451" s="498"/>
      <c r="W451" s="498"/>
      <c r="X451" s="498"/>
      <c r="Y451" s="498"/>
      <c r="Z451" s="498"/>
      <c r="AA451" s="498"/>
      <c r="AB451" s="498"/>
      <c r="AC451" s="498"/>
      <c r="AD451" s="498"/>
      <c r="AE451" s="498"/>
      <c r="AF451" s="498"/>
      <c r="AG451" s="498"/>
      <c r="AH451" s="498"/>
      <c r="AI451" s="498"/>
    </row>
    <row r="452" spans="1:35" s="505" customFormat="1" ht="20.100000000000001" customHeight="1">
      <c r="A452" s="503"/>
      <c r="B452" s="504"/>
      <c r="C452" s="504"/>
      <c r="D452" s="504"/>
      <c r="E452" s="504"/>
      <c r="F452" s="504"/>
      <c r="G452" s="504"/>
      <c r="H452" s="504"/>
      <c r="I452" s="504"/>
      <c r="J452" s="498"/>
      <c r="K452" s="498"/>
      <c r="L452" s="498"/>
      <c r="M452" s="498"/>
      <c r="N452" s="498"/>
      <c r="O452" s="498"/>
      <c r="P452" s="498"/>
      <c r="Q452" s="498"/>
      <c r="R452" s="498"/>
      <c r="S452" s="498"/>
      <c r="T452" s="498"/>
      <c r="U452" s="498"/>
      <c r="V452" s="498"/>
      <c r="W452" s="498"/>
      <c r="X452" s="498"/>
      <c r="Y452" s="498"/>
      <c r="Z452" s="498"/>
      <c r="AA452" s="498"/>
      <c r="AB452" s="498"/>
      <c r="AC452" s="498"/>
      <c r="AD452" s="498"/>
      <c r="AE452" s="498"/>
      <c r="AF452" s="498"/>
      <c r="AG452" s="498"/>
      <c r="AH452" s="498"/>
      <c r="AI452" s="498"/>
    </row>
    <row r="453" spans="1:35" s="505" customFormat="1" ht="20.100000000000001" customHeight="1">
      <c r="A453" s="503"/>
      <c r="B453" s="504"/>
      <c r="C453" s="504"/>
      <c r="D453" s="504"/>
      <c r="E453" s="504"/>
      <c r="F453" s="504"/>
      <c r="G453" s="504"/>
      <c r="H453" s="504"/>
      <c r="I453" s="504"/>
      <c r="J453" s="498"/>
      <c r="K453" s="498"/>
      <c r="L453" s="498"/>
      <c r="M453" s="498"/>
      <c r="N453" s="498"/>
      <c r="O453" s="498"/>
      <c r="P453" s="498"/>
      <c r="Q453" s="498"/>
      <c r="R453" s="498"/>
      <c r="S453" s="498"/>
      <c r="T453" s="498"/>
      <c r="U453" s="498"/>
      <c r="V453" s="498"/>
      <c r="W453" s="498"/>
      <c r="X453" s="498"/>
      <c r="Y453" s="498"/>
      <c r="Z453" s="498"/>
      <c r="AA453" s="498"/>
      <c r="AB453" s="498"/>
      <c r="AC453" s="498"/>
      <c r="AD453" s="498"/>
      <c r="AE453" s="498"/>
      <c r="AF453" s="498"/>
      <c r="AG453" s="498"/>
      <c r="AH453" s="498"/>
      <c r="AI453" s="498"/>
    </row>
    <row r="454" spans="1:35" s="505" customFormat="1" ht="20.100000000000001" customHeight="1">
      <c r="A454" s="503"/>
      <c r="B454" s="504"/>
      <c r="C454" s="504"/>
      <c r="D454" s="504"/>
      <c r="E454" s="504"/>
      <c r="F454" s="504"/>
      <c r="G454" s="504"/>
      <c r="H454" s="504"/>
      <c r="I454" s="504"/>
      <c r="J454" s="498"/>
      <c r="K454" s="498"/>
      <c r="L454" s="498"/>
      <c r="M454" s="498"/>
      <c r="N454" s="498"/>
      <c r="O454" s="498"/>
      <c r="P454" s="498"/>
      <c r="Q454" s="498"/>
      <c r="R454" s="498"/>
      <c r="S454" s="498"/>
      <c r="T454" s="498"/>
      <c r="U454" s="498"/>
      <c r="V454" s="498"/>
      <c r="W454" s="498"/>
      <c r="X454" s="498"/>
      <c r="Y454" s="498"/>
      <c r="Z454" s="498"/>
      <c r="AA454" s="498"/>
      <c r="AB454" s="498"/>
      <c r="AC454" s="498"/>
      <c r="AD454" s="498"/>
      <c r="AE454" s="498"/>
      <c r="AF454" s="498"/>
      <c r="AG454" s="498"/>
      <c r="AH454" s="498"/>
      <c r="AI454" s="498"/>
    </row>
    <row r="455" spans="1:35" s="505" customFormat="1" ht="20.100000000000001" customHeight="1">
      <c r="A455" s="503"/>
      <c r="B455" s="504"/>
      <c r="C455" s="504"/>
      <c r="D455" s="504"/>
      <c r="E455" s="504"/>
      <c r="F455" s="504"/>
      <c r="G455" s="504"/>
      <c r="H455" s="504"/>
      <c r="I455" s="504"/>
      <c r="J455" s="498"/>
      <c r="K455" s="498"/>
      <c r="L455" s="498"/>
      <c r="M455" s="498"/>
      <c r="N455" s="498"/>
      <c r="O455" s="498"/>
      <c r="P455" s="498"/>
      <c r="Q455" s="498"/>
      <c r="R455" s="498"/>
      <c r="S455" s="498"/>
      <c r="T455" s="498"/>
      <c r="U455" s="498"/>
      <c r="V455" s="498"/>
      <c r="W455" s="498"/>
      <c r="X455" s="498"/>
      <c r="Y455" s="498"/>
      <c r="Z455" s="498"/>
      <c r="AA455" s="498"/>
      <c r="AB455" s="498"/>
      <c r="AC455" s="498"/>
      <c r="AD455" s="498"/>
      <c r="AE455" s="498"/>
      <c r="AF455" s="498"/>
      <c r="AG455" s="498"/>
      <c r="AH455" s="498"/>
      <c r="AI455" s="498"/>
    </row>
    <row r="456" spans="1:35" s="505" customFormat="1" ht="20.100000000000001" customHeight="1">
      <c r="A456" s="503"/>
      <c r="B456" s="504"/>
      <c r="C456" s="504"/>
      <c r="D456" s="504"/>
      <c r="E456" s="504"/>
      <c r="F456" s="504"/>
      <c r="G456" s="504"/>
      <c r="H456" s="504"/>
      <c r="I456" s="504"/>
      <c r="J456" s="498"/>
      <c r="K456" s="498"/>
      <c r="L456" s="498"/>
      <c r="M456" s="498"/>
      <c r="N456" s="498"/>
      <c r="O456" s="498"/>
      <c r="P456" s="498"/>
      <c r="Q456" s="498"/>
      <c r="R456" s="498"/>
      <c r="S456" s="498"/>
      <c r="T456" s="498"/>
      <c r="U456" s="498"/>
      <c r="V456" s="498"/>
      <c r="W456" s="498"/>
      <c r="X456" s="498"/>
      <c r="Y456" s="498"/>
      <c r="Z456" s="498"/>
      <c r="AA456" s="498"/>
      <c r="AB456" s="498"/>
      <c r="AC456" s="498"/>
      <c r="AD456" s="498"/>
      <c r="AE456" s="498"/>
      <c r="AF456" s="498"/>
      <c r="AG456" s="498"/>
      <c r="AH456" s="498"/>
      <c r="AI456" s="498"/>
    </row>
    <row r="457" spans="1:35" s="505" customFormat="1" ht="20.100000000000001" customHeight="1">
      <c r="A457" s="503"/>
      <c r="B457" s="504"/>
      <c r="C457" s="504"/>
      <c r="D457" s="504"/>
      <c r="E457" s="504"/>
      <c r="F457" s="504"/>
      <c r="G457" s="504"/>
      <c r="H457" s="504"/>
      <c r="I457" s="504"/>
      <c r="J457" s="498"/>
      <c r="K457" s="498"/>
      <c r="L457" s="498"/>
      <c r="M457" s="498"/>
      <c r="N457" s="498"/>
      <c r="O457" s="498"/>
      <c r="P457" s="498"/>
      <c r="Q457" s="498"/>
      <c r="R457" s="498"/>
      <c r="S457" s="498"/>
      <c r="T457" s="498"/>
      <c r="U457" s="498"/>
      <c r="V457" s="498"/>
      <c r="W457" s="498"/>
      <c r="X457" s="498"/>
      <c r="Y457" s="498"/>
      <c r="Z457" s="498"/>
      <c r="AA457" s="498"/>
      <c r="AB457" s="498"/>
      <c r="AC457" s="498"/>
      <c r="AD457" s="498"/>
      <c r="AE457" s="498"/>
      <c r="AF457" s="498"/>
      <c r="AG457" s="498"/>
      <c r="AH457" s="498"/>
      <c r="AI457" s="498"/>
    </row>
    <row r="458" spans="1:35" s="505" customFormat="1" ht="20.100000000000001" customHeight="1">
      <c r="A458" s="503"/>
      <c r="B458" s="504"/>
      <c r="C458" s="504"/>
      <c r="D458" s="504"/>
      <c r="E458" s="504"/>
      <c r="F458" s="504"/>
      <c r="G458" s="504"/>
      <c r="H458" s="504"/>
      <c r="I458" s="504"/>
      <c r="J458" s="498"/>
      <c r="K458" s="498"/>
      <c r="L458" s="498"/>
      <c r="M458" s="498"/>
      <c r="N458" s="498"/>
      <c r="O458" s="498"/>
      <c r="P458" s="498"/>
      <c r="Q458" s="498"/>
      <c r="R458" s="498"/>
      <c r="S458" s="498"/>
      <c r="T458" s="498"/>
      <c r="U458" s="498"/>
      <c r="V458" s="498"/>
      <c r="W458" s="498"/>
      <c r="X458" s="498"/>
      <c r="Y458" s="498"/>
      <c r="Z458" s="498"/>
      <c r="AA458" s="498"/>
      <c r="AB458" s="498"/>
      <c r="AC458" s="498"/>
      <c r="AD458" s="498"/>
      <c r="AE458" s="498"/>
      <c r="AF458" s="498"/>
      <c r="AG458" s="498"/>
      <c r="AH458" s="498"/>
      <c r="AI458" s="498"/>
    </row>
    <row r="459" spans="1:35" s="505" customFormat="1" ht="20.100000000000001" customHeight="1">
      <c r="A459" s="503"/>
      <c r="B459" s="504"/>
      <c r="C459" s="504"/>
      <c r="D459" s="504"/>
      <c r="E459" s="504"/>
      <c r="F459" s="504"/>
      <c r="G459" s="504"/>
      <c r="H459" s="504"/>
      <c r="I459" s="504"/>
      <c r="J459" s="498"/>
      <c r="K459" s="498"/>
      <c r="L459" s="498"/>
      <c r="M459" s="498"/>
      <c r="N459" s="498"/>
      <c r="O459" s="498"/>
      <c r="P459" s="498"/>
      <c r="Q459" s="498"/>
      <c r="R459" s="498"/>
      <c r="S459" s="498"/>
      <c r="T459" s="498"/>
      <c r="U459" s="498"/>
      <c r="V459" s="498"/>
      <c r="W459" s="498"/>
      <c r="X459" s="498"/>
      <c r="Y459" s="498"/>
      <c r="Z459" s="498"/>
      <c r="AA459" s="498"/>
      <c r="AB459" s="498"/>
      <c r="AC459" s="498"/>
      <c r="AD459" s="498"/>
      <c r="AE459" s="498"/>
      <c r="AF459" s="498"/>
      <c r="AG459" s="498"/>
      <c r="AH459" s="498"/>
      <c r="AI459" s="498"/>
    </row>
    <row r="460" spans="1:35" s="505" customFormat="1" ht="20.100000000000001" customHeight="1">
      <c r="A460" s="503"/>
      <c r="B460" s="504"/>
      <c r="C460" s="504"/>
      <c r="D460" s="504"/>
      <c r="E460" s="504"/>
      <c r="F460" s="504"/>
      <c r="G460" s="504"/>
      <c r="H460" s="504"/>
      <c r="I460" s="504"/>
      <c r="J460" s="498"/>
      <c r="K460" s="498"/>
      <c r="L460" s="498"/>
      <c r="M460" s="498"/>
      <c r="N460" s="498"/>
      <c r="O460" s="498"/>
      <c r="P460" s="498"/>
      <c r="Q460" s="498"/>
      <c r="R460" s="498"/>
      <c r="S460" s="498"/>
      <c r="T460" s="498"/>
      <c r="U460" s="498"/>
      <c r="V460" s="498"/>
      <c r="W460" s="498"/>
      <c r="X460" s="498"/>
      <c r="Y460" s="498"/>
      <c r="Z460" s="498"/>
      <c r="AA460" s="498"/>
      <c r="AB460" s="498"/>
      <c r="AC460" s="498"/>
      <c r="AD460" s="498"/>
      <c r="AE460" s="498"/>
      <c r="AF460" s="498"/>
      <c r="AG460" s="498"/>
      <c r="AH460" s="498"/>
      <c r="AI460" s="498"/>
    </row>
    <row r="461" spans="1:35" s="505" customFormat="1" ht="20.100000000000001" customHeight="1">
      <c r="A461" s="503"/>
      <c r="B461" s="504"/>
      <c r="C461" s="504"/>
      <c r="D461" s="504"/>
      <c r="E461" s="504"/>
      <c r="F461" s="504"/>
      <c r="G461" s="504"/>
      <c r="H461" s="504"/>
      <c r="I461" s="504"/>
      <c r="J461" s="498"/>
      <c r="K461" s="498"/>
      <c r="L461" s="498"/>
      <c r="M461" s="498"/>
      <c r="N461" s="498"/>
      <c r="O461" s="498"/>
      <c r="P461" s="498"/>
      <c r="Q461" s="498"/>
      <c r="R461" s="498"/>
      <c r="S461" s="498"/>
      <c r="T461" s="498"/>
      <c r="U461" s="498"/>
      <c r="V461" s="498"/>
      <c r="W461" s="498"/>
      <c r="X461" s="498"/>
      <c r="Y461" s="498"/>
      <c r="Z461" s="498"/>
      <c r="AA461" s="498"/>
      <c r="AB461" s="498"/>
      <c r="AC461" s="498"/>
      <c r="AD461" s="498"/>
      <c r="AE461" s="498"/>
      <c r="AF461" s="498"/>
      <c r="AG461" s="498"/>
      <c r="AH461" s="498"/>
      <c r="AI461" s="498"/>
    </row>
    <row r="462" spans="1:35" s="505" customFormat="1" ht="20.100000000000001" customHeight="1">
      <c r="A462" s="503"/>
      <c r="B462" s="504"/>
      <c r="C462" s="504"/>
      <c r="D462" s="504"/>
      <c r="E462" s="504"/>
      <c r="F462" s="504"/>
      <c r="G462" s="504"/>
      <c r="H462" s="504"/>
      <c r="I462" s="504"/>
      <c r="J462" s="498"/>
      <c r="K462" s="498"/>
      <c r="L462" s="498"/>
      <c r="M462" s="498"/>
      <c r="N462" s="498"/>
      <c r="O462" s="498"/>
      <c r="P462" s="498"/>
      <c r="Q462" s="498"/>
      <c r="R462" s="498"/>
      <c r="S462" s="498"/>
      <c r="T462" s="498"/>
      <c r="U462" s="498"/>
      <c r="V462" s="498"/>
      <c r="W462" s="498"/>
      <c r="X462" s="498"/>
      <c r="Y462" s="498"/>
      <c r="Z462" s="498"/>
      <c r="AA462" s="498"/>
      <c r="AB462" s="498"/>
      <c r="AC462" s="498"/>
      <c r="AD462" s="498"/>
      <c r="AE462" s="498"/>
      <c r="AF462" s="498"/>
      <c r="AG462" s="498"/>
      <c r="AH462" s="498"/>
      <c r="AI462" s="498"/>
    </row>
    <row r="463" spans="1:35" s="505" customFormat="1" ht="20.100000000000001" customHeight="1">
      <c r="A463" s="503"/>
      <c r="B463" s="504"/>
      <c r="C463" s="504"/>
      <c r="D463" s="504"/>
      <c r="E463" s="504"/>
      <c r="F463" s="504"/>
      <c r="G463" s="504"/>
      <c r="H463" s="504"/>
      <c r="I463" s="504"/>
      <c r="J463" s="498"/>
      <c r="K463" s="498"/>
      <c r="L463" s="498"/>
      <c r="M463" s="498"/>
      <c r="N463" s="498"/>
      <c r="O463" s="498"/>
      <c r="P463" s="498"/>
      <c r="Q463" s="498"/>
      <c r="R463" s="498"/>
      <c r="S463" s="498"/>
      <c r="T463" s="498"/>
      <c r="U463" s="498"/>
      <c r="V463" s="498"/>
      <c r="W463" s="498"/>
      <c r="X463" s="498"/>
      <c r="Y463" s="498"/>
      <c r="Z463" s="498"/>
      <c r="AA463" s="498"/>
      <c r="AB463" s="498"/>
      <c r="AC463" s="498"/>
      <c r="AD463" s="498"/>
      <c r="AE463" s="498"/>
      <c r="AF463" s="498"/>
      <c r="AG463" s="498"/>
      <c r="AH463" s="498"/>
      <c r="AI463" s="498"/>
    </row>
    <row r="464" spans="1:35" s="505" customFormat="1" ht="20.100000000000001" customHeight="1">
      <c r="A464" s="503"/>
      <c r="B464" s="504"/>
      <c r="C464" s="504"/>
      <c r="D464" s="504"/>
      <c r="E464" s="504"/>
      <c r="F464" s="504"/>
      <c r="G464" s="504"/>
      <c r="H464" s="504"/>
      <c r="I464" s="504"/>
      <c r="J464" s="498"/>
      <c r="K464" s="498"/>
      <c r="L464" s="498"/>
      <c r="M464" s="498"/>
      <c r="N464" s="498"/>
      <c r="O464" s="498"/>
      <c r="P464" s="498"/>
      <c r="Q464" s="498"/>
      <c r="R464" s="498"/>
      <c r="S464" s="498"/>
      <c r="T464" s="498"/>
      <c r="U464" s="498"/>
      <c r="V464" s="498"/>
      <c r="W464" s="498"/>
      <c r="X464" s="498"/>
      <c r="Y464" s="498"/>
      <c r="Z464" s="498"/>
      <c r="AA464" s="498"/>
      <c r="AB464" s="498"/>
      <c r="AC464" s="498"/>
      <c r="AD464" s="498"/>
      <c r="AE464" s="498"/>
      <c r="AF464" s="498"/>
      <c r="AG464" s="498"/>
      <c r="AH464" s="498"/>
      <c r="AI464" s="498"/>
    </row>
    <row r="465" spans="1:35" s="505" customFormat="1" ht="20.100000000000001" customHeight="1">
      <c r="A465" s="503"/>
      <c r="B465" s="504"/>
      <c r="C465" s="504"/>
      <c r="D465" s="504"/>
      <c r="E465" s="504"/>
      <c r="F465" s="504"/>
      <c r="G465" s="504"/>
      <c r="H465" s="504"/>
      <c r="I465" s="504"/>
      <c r="J465" s="498"/>
      <c r="K465" s="498"/>
      <c r="L465" s="498"/>
      <c r="M465" s="498"/>
      <c r="N465" s="498"/>
      <c r="O465" s="498"/>
      <c r="P465" s="498"/>
      <c r="Q465" s="498"/>
      <c r="R465" s="498"/>
      <c r="S465" s="498"/>
      <c r="T465" s="498"/>
      <c r="U465" s="498"/>
      <c r="V465" s="498"/>
      <c r="W465" s="498"/>
      <c r="X465" s="498"/>
      <c r="Y465" s="498"/>
      <c r="Z465" s="498"/>
      <c r="AA465" s="498"/>
      <c r="AB465" s="498"/>
      <c r="AC465" s="498"/>
      <c r="AD465" s="498"/>
      <c r="AE465" s="498"/>
      <c r="AF465" s="498"/>
      <c r="AG465" s="498"/>
      <c r="AH465" s="498"/>
      <c r="AI465" s="498"/>
    </row>
    <row r="466" spans="1:35" s="505" customFormat="1" ht="20.100000000000001" customHeight="1">
      <c r="A466" s="503"/>
      <c r="B466" s="504"/>
      <c r="C466" s="504"/>
      <c r="D466" s="504"/>
      <c r="E466" s="504"/>
      <c r="F466" s="504"/>
      <c r="G466" s="504"/>
      <c r="H466" s="504"/>
      <c r="I466" s="504"/>
      <c r="J466" s="498"/>
      <c r="K466" s="498"/>
      <c r="L466" s="498"/>
      <c r="M466" s="498"/>
      <c r="N466" s="498"/>
      <c r="O466" s="498"/>
      <c r="P466" s="498"/>
      <c r="Q466" s="498"/>
      <c r="R466" s="498"/>
      <c r="S466" s="498"/>
      <c r="T466" s="498"/>
      <c r="U466" s="498"/>
      <c r="V466" s="498"/>
      <c r="W466" s="498"/>
      <c r="X466" s="498"/>
      <c r="Y466" s="498"/>
      <c r="Z466" s="498"/>
      <c r="AA466" s="498"/>
      <c r="AB466" s="498"/>
      <c r="AC466" s="498"/>
      <c r="AD466" s="498"/>
      <c r="AE466" s="498"/>
      <c r="AF466" s="498"/>
      <c r="AG466" s="498"/>
      <c r="AH466" s="498"/>
      <c r="AI466" s="498"/>
    </row>
    <row r="467" spans="1:35" s="505" customFormat="1" ht="20.100000000000001" customHeight="1">
      <c r="A467" s="503"/>
      <c r="B467" s="504"/>
      <c r="C467" s="504"/>
      <c r="D467" s="504"/>
      <c r="E467" s="504"/>
      <c r="F467" s="504"/>
      <c r="G467" s="504"/>
      <c r="H467" s="504"/>
      <c r="I467" s="504"/>
      <c r="J467" s="498"/>
      <c r="K467" s="498"/>
      <c r="L467" s="498"/>
      <c r="M467" s="498"/>
      <c r="N467" s="498"/>
      <c r="O467" s="498"/>
      <c r="P467" s="498"/>
      <c r="Q467" s="498"/>
      <c r="R467" s="498"/>
      <c r="S467" s="498"/>
      <c r="T467" s="498"/>
      <c r="U467" s="498"/>
      <c r="V467" s="498"/>
      <c r="W467" s="498"/>
      <c r="X467" s="498"/>
      <c r="Y467" s="498"/>
      <c r="Z467" s="498"/>
      <c r="AA467" s="498"/>
      <c r="AB467" s="498"/>
      <c r="AC467" s="498"/>
      <c r="AD467" s="498"/>
      <c r="AE467" s="498"/>
      <c r="AF467" s="498"/>
      <c r="AG467" s="498"/>
      <c r="AH467" s="498"/>
      <c r="AI467" s="498"/>
    </row>
    <row r="468" spans="1:35" s="505" customFormat="1" ht="20.100000000000001" customHeight="1">
      <c r="A468" s="503"/>
      <c r="B468" s="504"/>
      <c r="C468" s="504"/>
      <c r="D468" s="504"/>
      <c r="E468" s="504"/>
      <c r="F468" s="504"/>
      <c r="G468" s="504"/>
      <c r="H468" s="504"/>
      <c r="I468" s="504"/>
      <c r="J468" s="498"/>
      <c r="K468" s="498"/>
      <c r="L468" s="498"/>
      <c r="M468" s="498"/>
      <c r="N468" s="498"/>
      <c r="O468" s="498"/>
      <c r="P468" s="498"/>
      <c r="Q468" s="498"/>
      <c r="R468" s="498"/>
      <c r="S468" s="498"/>
      <c r="T468" s="498"/>
      <c r="U468" s="498"/>
      <c r="V468" s="498"/>
      <c r="W468" s="498"/>
      <c r="X468" s="498"/>
      <c r="Y468" s="498"/>
      <c r="Z468" s="498"/>
      <c r="AA468" s="498"/>
      <c r="AB468" s="498"/>
      <c r="AC468" s="498"/>
      <c r="AD468" s="498"/>
      <c r="AE468" s="498"/>
      <c r="AF468" s="498"/>
      <c r="AG468" s="498"/>
      <c r="AH468" s="498"/>
      <c r="AI468" s="498"/>
    </row>
    <row r="469" spans="1:35" s="505" customFormat="1" ht="20.100000000000001" customHeight="1">
      <c r="A469" s="503"/>
      <c r="B469" s="504"/>
      <c r="C469" s="504"/>
      <c r="D469" s="504"/>
      <c r="E469" s="504"/>
      <c r="F469" s="504"/>
      <c r="G469" s="504"/>
      <c r="H469" s="504"/>
      <c r="I469" s="504"/>
      <c r="J469" s="498"/>
      <c r="K469" s="498"/>
      <c r="L469" s="498"/>
      <c r="M469" s="498"/>
      <c r="N469" s="498"/>
      <c r="O469" s="498"/>
      <c r="P469" s="498"/>
      <c r="Q469" s="498"/>
      <c r="R469" s="498"/>
      <c r="S469" s="498"/>
      <c r="T469" s="498"/>
      <c r="U469" s="498"/>
      <c r="V469" s="498"/>
      <c r="W469" s="498"/>
      <c r="X469" s="498"/>
      <c r="Y469" s="498"/>
      <c r="Z469" s="498"/>
      <c r="AA469" s="498"/>
      <c r="AB469" s="498"/>
      <c r="AC469" s="498"/>
      <c r="AD469" s="498"/>
      <c r="AE469" s="498"/>
      <c r="AF469" s="498"/>
      <c r="AG469" s="498"/>
      <c r="AH469" s="498"/>
      <c r="AI469" s="498"/>
    </row>
    <row r="470" spans="1:35" s="505" customFormat="1" ht="20.100000000000001" customHeight="1">
      <c r="A470" s="503"/>
      <c r="B470" s="504"/>
      <c r="C470" s="504"/>
      <c r="D470" s="504"/>
      <c r="E470" s="504"/>
      <c r="F470" s="504"/>
      <c r="G470" s="504"/>
      <c r="H470" s="504"/>
      <c r="I470" s="504"/>
      <c r="J470" s="498"/>
      <c r="K470" s="498"/>
      <c r="L470" s="498"/>
      <c r="M470" s="498"/>
      <c r="N470" s="498"/>
      <c r="O470" s="498"/>
      <c r="P470" s="498"/>
      <c r="Q470" s="498"/>
      <c r="R470" s="498"/>
      <c r="S470" s="498"/>
      <c r="T470" s="498"/>
      <c r="U470" s="498"/>
      <c r="V470" s="498"/>
      <c r="W470" s="498"/>
      <c r="X470" s="498"/>
      <c r="Y470" s="498"/>
      <c r="Z470" s="498"/>
      <c r="AA470" s="498"/>
      <c r="AB470" s="498"/>
      <c r="AC470" s="498"/>
      <c r="AD470" s="498"/>
      <c r="AE470" s="498"/>
      <c r="AF470" s="498"/>
      <c r="AG470" s="498"/>
      <c r="AH470" s="498"/>
      <c r="AI470" s="498"/>
    </row>
    <row r="471" spans="1:35" s="505" customFormat="1" ht="20.100000000000001" customHeight="1">
      <c r="A471" s="503"/>
      <c r="B471" s="504"/>
      <c r="C471" s="504"/>
      <c r="D471" s="504"/>
      <c r="E471" s="504"/>
      <c r="F471" s="504"/>
      <c r="G471" s="504"/>
      <c r="H471" s="504"/>
      <c r="I471" s="504"/>
      <c r="J471" s="498"/>
      <c r="K471" s="498"/>
      <c r="L471" s="498"/>
      <c r="M471" s="498"/>
      <c r="N471" s="498"/>
      <c r="O471" s="498"/>
      <c r="P471" s="498"/>
      <c r="Q471" s="498"/>
      <c r="R471" s="498"/>
      <c r="S471" s="498"/>
      <c r="T471" s="498"/>
      <c r="U471" s="498"/>
      <c r="V471" s="498"/>
      <c r="W471" s="498"/>
      <c r="X471" s="498"/>
      <c r="Y471" s="498"/>
      <c r="Z471" s="498"/>
      <c r="AA471" s="498"/>
      <c r="AB471" s="498"/>
      <c r="AC471" s="498"/>
      <c r="AD471" s="498"/>
      <c r="AE471" s="498"/>
      <c r="AF471" s="498"/>
      <c r="AG471" s="498"/>
      <c r="AH471" s="498"/>
      <c r="AI471" s="498"/>
    </row>
    <row r="472" spans="1:35" s="505" customFormat="1" ht="20.100000000000001" customHeight="1">
      <c r="A472" s="503"/>
      <c r="B472" s="504"/>
      <c r="C472" s="504"/>
      <c r="D472" s="504"/>
      <c r="E472" s="504"/>
      <c r="F472" s="504"/>
      <c r="G472" s="504"/>
      <c r="H472" s="504"/>
      <c r="I472" s="504"/>
      <c r="J472" s="498"/>
      <c r="K472" s="498"/>
      <c r="L472" s="498"/>
      <c r="M472" s="498"/>
      <c r="N472" s="498"/>
      <c r="O472" s="498"/>
      <c r="P472" s="498"/>
      <c r="Q472" s="498"/>
      <c r="R472" s="498"/>
      <c r="S472" s="498"/>
      <c r="T472" s="498"/>
      <c r="U472" s="498"/>
      <c r="V472" s="498"/>
      <c r="W472" s="498"/>
      <c r="X472" s="498"/>
      <c r="Y472" s="498"/>
      <c r="Z472" s="498"/>
      <c r="AA472" s="498"/>
      <c r="AB472" s="498"/>
      <c r="AC472" s="498"/>
      <c r="AD472" s="498"/>
      <c r="AE472" s="498"/>
      <c r="AF472" s="498"/>
      <c r="AG472" s="498"/>
      <c r="AH472" s="498"/>
      <c r="AI472" s="498"/>
    </row>
    <row r="473" spans="1:35" s="505" customFormat="1" ht="20.100000000000001" customHeight="1">
      <c r="A473" s="503"/>
      <c r="B473" s="504"/>
      <c r="C473" s="504"/>
      <c r="D473" s="504"/>
      <c r="E473" s="504"/>
      <c r="F473" s="504"/>
      <c r="G473" s="504"/>
      <c r="H473" s="504"/>
      <c r="I473" s="504"/>
      <c r="J473" s="498"/>
      <c r="K473" s="498"/>
      <c r="L473" s="498"/>
      <c r="M473" s="498"/>
      <c r="N473" s="498"/>
      <c r="O473" s="498"/>
      <c r="P473" s="498"/>
      <c r="Q473" s="498"/>
      <c r="R473" s="498"/>
      <c r="S473" s="498"/>
      <c r="T473" s="498"/>
      <c r="U473" s="498"/>
      <c r="V473" s="498"/>
      <c r="W473" s="498"/>
      <c r="X473" s="498"/>
      <c r="Y473" s="498"/>
      <c r="Z473" s="498"/>
      <c r="AA473" s="498"/>
      <c r="AB473" s="498"/>
      <c r="AC473" s="498"/>
      <c r="AD473" s="498"/>
      <c r="AE473" s="498"/>
      <c r="AF473" s="498"/>
      <c r="AG473" s="498"/>
      <c r="AH473" s="498"/>
      <c r="AI473" s="498"/>
    </row>
    <row r="474" spans="1:35" s="505" customFormat="1" ht="20.100000000000001" customHeight="1">
      <c r="A474" s="503"/>
      <c r="B474" s="504"/>
      <c r="C474" s="504"/>
      <c r="D474" s="504"/>
      <c r="E474" s="504"/>
      <c r="F474" s="504"/>
      <c r="G474" s="504"/>
      <c r="H474" s="504"/>
      <c r="I474" s="504"/>
      <c r="J474" s="498"/>
      <c r="K474" s="498"/>
      <c r="L474" s="498"/>
      <c r="M474" s="498"/>
      <c r="N474" s="498"/>
      <c r="O474" s="498"/>
      <c r="P474" s="498"/>
      <c r="Q474" s="498"/>
      <c r="R474" s="498"/>
      <c r="S474" s="498"/>
      <c r="T474" s="498"/>
      <c r="U474" s="498"/>
      <c r="V474" s="498"/>
      <c r="W474" s="498"/>
      <c r="X474" s="498"/>
      <c r="Y474" s="498"/>
      <c r="Z474" s="498"/>
      <c r="AA474" s="498"/>
      <c r="AB474" s="498"/>
      <c r="AC474" s="498"/>
      <c r="AD474" s="498"/>
      <c r="AE474" s="498"/>
      <c r="AF474" s="498"/>
      <c r="AG474" s="498"/>
      <c r="AH474" s="498"/>
      <c r="AI474" s="498"/>
    </row>
    <row r="475" spans="1:35" s="505" customFormat="1" ht="20.100000000000001" customHeight="1">
      <c r="A475" s="503"/>
      <c r="B475" s="504"/>
      <c r="C475" s="504"/>
      <c r="D475" s="504"/>
      <c r="E475" s="504"/>
      <c r="F475" s="504"/>
      <c r="G475" s="504"/>
      <c r="H475" s="504"/>
      <c r="I475" s="504"/>
      <c r="J475" s="498"/>
      <c r="K475" s="498"/>
      <c r="L475" s="498"/>
      <c r="M475" s="498"/>
      <c r="N475" s="498"/>
      <c r="O475" s="498"/>
      <c r="P475" s="498"/>
      <c r="Q475" s="498"/>
      <c r="R475" s="498"/>
      <c r="S475" s="498"/>
      <c r="T475" s="498"/>
      <c r="U475" s="498"/>
      <c r="V475" s="498"/>
      <c r="W475" s="498"/>
      <c r="X475" s="498"/>
      <c r="Y475" s="498"/>
      <c r="Z475" s="498"/>
      <c r="AA475" s="498"/>
      <c r="AB475" s="498"/>
      <c r="AC475" s="498"/>
      <c r="AD475" s="498"/>
      <c r="AE475" s="498"/>
      <c r="AF475" s="498"/>
      <c r="AG475" s="498"/>
      <c r="AH475" s="498"/>
      <c r="AI475" s="498"/>
    </row>
    <row r="476" spans="1:35" s="505" customFormat="1" ht="20.100000000000001" customHeight="1">
      <c r="A476" s="503"/>
      <c r="B476" s="504"/>
      <c r="C476" s="504"/>
      <c r="D476" s="504"/>
      <c r="E476" s="504"/>
      <c r="F476" s="504"/>
      <c r="G476" s="504"/>
      <c r="H476" s="504"/>
      <c r="I476" s="504"/>
      <c r="J476" s="498"/>
      <c r="K476" s="498"/>
      <c r="L476" s="498"/>
      <c r="M476" s="498"/>
      <c r="N476" s="498"/>
      <c r="O476" s="498"/>
      <c r="P476" s="498"/>
      <c r="Q476" s="498"/>
      <c r="R476" s="498"/>
      <c r="S476" s="498"/>
      <c r="T476" s="498"/>
      <c r="U476" s="498"/>
      <c r="V476" s="498"/>
      <c r="W476" s="498"/>
      <c r="X476" s="498"/>
      <c r="Y476" s="498"/>
      <c r="Z476" s="498"/>
      <c r="AA476" s="498"/>
      <c r="AB476" s="498"/>
      <c r="AC476" s="498"/>
      <c r="AD476" s="498"/>
      <c r="AE476" s="498"/>
      <c r="AF476" s="498"/>
      <c r="AG476" s="498"/>
      <c r="AH476" s="498"/>
      <c r="AI476" s="498"/>
    </row>
    <row r="477" spans="1:35" s="505" customFormat="1" ht="20.100000000000001" customHeight="1">
      <c r="A477" s="503"/>
      <c r="B477" s="504"/>
      <c r="C477" s="504"/>
      <c r="D477" s="504"/>
      <c r="E477" s="504"/>
      <c r="F477" s="504"/>
      <c r="G477" s="504"/>
      <c r="H477" s="504"/>
      <c r="I477" s="504"/>
      <c r="J477" s="498"/>
      <c r="K477" s="498"/>
      <c r="L477" s="498"/>
      <c r="M477" s="498"/>
      <c r="N477" s="498"/>
      <c r="O477" s="498"/>
      <c r="P477" s="498"/>
      <c r="Q477" s="498"/>
      <c r="R477" s="498"/>
      <c r="S477" s="498"/>
      <c r="T477" s="498"/>
      <c r="U477" s="498"/>
      <c r="V477" s="498"/>
      <c r="W477" s="498"/>
      <c r="X477" s="498"/>
      <c r="Y477" s="498"/>
      <c r="Z477" s="498"/>
      <c r="AA477" s="498"/>
      <c r="AB477" s="498"/>
      <c r="AC477" s="498"/>
      <c r="AD477" s="498"/>
      <c r="AE477" s="498"/>
      <c r="AF477" s="498"/>
      <c r="AG477" s="498"/>
      <c r="AH477" s="498"/>
      <c r="AI477" s="498"/>
    </row>
    <row r="478" spans="1:35" s="505" customFormat="1" ht="20.100000000000001" customHeight="1">
      <c r="A478" s="503"/>
      <c r="B478" s="504"/>
      <c r="C478" s="504"/>
      <c r="D478" s="504"/>
      <c r="E478" s="504"/>
      <c r="F478" s="504"/>
      <c r="G478" s="504"/>
      <c r="H478" s="504"/>
      <c r="I478" s="504"/>
      <c r="J478" s="498"/>
      <c r="K478" s="498"/>
      <c r="L478" s="498"/>
      <c r="M478" s="498"/>
      <c r="N478" s="498"/>
      <c r="O478" s="498"/>
      <c r="P478" s="498"/>
      <c r="Q478" s="498"/>
      <c r="R478" s="498"/>
      <c r="S478" s="498"/>
      <c r="T478" s="498"/>
      <c r="U478" s="498"/>
      <c r="V478" s="498"/>
      <c r="W478" s="498"/>
      <c r="X478" s="498"/>
      <c r="Y478" s="498"/>
      <c r="Z478" s="498"/>
      <c r="AA478" s="498"/>
      <c r="AB478" s="498"/>
      <c r="AC478" s="498"/>
      <c r="AD478" s="498"/>
      <c r="AE478" s="498"/>
      <c r="AF478" s="498"/>
      <c r="AG478" s="498"/>
      <c r="AH478" s="498"/>
      <c r="AI478" s="498"/>
    </row>
    <row r="479" spans="1:35" s="505" customFormat="1" ht="20.100000000000001" customHeight="1">
      <c r="A479" s="503"/>
      <c r="B479" s="504"/>
      <c r="C479" s="504"/>
      <c r="D479" s="504"/>
      <c r="E479" s="504"/>
      <c r="F479" s="504"/>
      <c r="G479" s="504"/>
      <c r="H479" s="504"/>
      <c r="I479" s="504"/>
      <c r="J479" s="498"/>
      <c r="K479" s="498"/>
      <c r="L479" s="498"/>
      <c r="M479" s="498"/>
      <c r="N479" s="498"/>
      <c r="O479" s="498"/>
      <c r="P479" s="498"/>
      <c r="Q479" s="498"/>
      <c r="R479" s="498"/>
      <c r="S479" s="498"/>
      <c r="T479" s="498"/>
      <c r="U479" s="498"/>
      <c r="V479" s="498"/>
      <c r="W479" s="498"/>
      <c r="X479" s="498"/>
      <c r="Y479" s="498"/>
      <c r="Z479" s="498"/>
      <c r="AA479" s="498"/>
      <c r="AB479" s="498"/>
      <c r="AC479" s="498"/>
      <c r="AD479" s="498"/>
      <c r="AE479" s="498"/>
      <c r="AF479" s="498"/>
      <c r="AG479" s="498"/>
      <c r="AH479" s="498"/>
      <c r="AI479" s="498"/>
    </row>
    <row r="480" spans="1:35" s="505" customFormat="1" ht="20.100000000000001" customHeight="1">
      <c r="A480" s="503"/>
      <c r="B480" s="504"/>
      <c r="C480" s="504"/>
      <c r="D480" s="504"/>
      <c r="E480" s="504"/>
      <c r="F480" s="504"/>
      <c r="G480" s="504"/>
      <c r="H480" s="504"/>
      <c r="I480" s="504"/>
      <c r="J480" s="498"/>
      <c r="K480" s="498"/>
      <c r="L480" s="498"/>
      <c r="M480" s="498"/>
      <c r="N480" s="498"/>
      <c r="O480" s="498"/>
      <c r="P480" s="498"/>
      <c r="Q480" s="498"/>
      <c r="R480" s="498"/>
      <c r="S480" s="498"/>
      <c r="T480" s="498"/>
      <c r="U480" s="498"/>
      <c r="V480" s="498"/>
      <c r="W480" s="498"/>
      <c r="X480" s="498"/>
      <c r="Y480" s="498"/>
      <c r="Z480" s="498"/>
      <c r="AA480" s="498"/>
      <c r="AB480" s="498"/>
      <c r="AC480" s="498"/>
      <c r="AD480" s="498"/>
      <c r="AE480" s="498"/>
      <c r="AF480" s="498"/>
      <c r="AG480" s="498"/>
      <c r="AH480" s="498"/>
      <c r="AI480" s="498"/>
    </row>
    <row r="481" spans="1:35" s="505" customFormat="1" ht="20.100000000000001" customHeight="1">
      <c r="A481" s="503"/>
      <c r="B481" s="504"/>
      <c r="C481" s="504"/>
      <c r="D481" s="504"/>
      <c r="E481" s="504"/>
      <c r="F481" s="504"/>
      <c r="G481" s="504"/>
      <c r="H481" s="504"/>
      <c r="I481" s="504"/>
      <c r="J481" s="498"/>
      <c r="K481" s="498"/>
      <c r="L481" s="498"/>
      <c r="M481" s="498"/>
      <c r="N481" s="498"/>
      <c r="O481" s="498"/>
      <c r="P481" s="498"/>
      <c r="Q481" s="498"/>
      <c r="R481" s="498"/>
      <c r="S481" s="498"/>
      <c r="T481" s="498"/>
      <c r="U481" s="498"/>
      <c r="V481" s="498"/>
      <c r="W481" s="498"/>
      <c r="X481" s="498"/>
      <c r="Y481" s="498"/>
      <c r="Z481" s="498"/>
      <c r="AA481" s="498"/>
      <c r="AB481" s="498"/>
      <c r="AC481" s="498"/>
      <c r="AD481" s="498"/>
      <c r="AE481" s="498"/>
      <c r="AF481" s="498"/>
      <c r="AG481" s="498"/>
      <c r="AH481" s="498"/>
      <c r="AI481" s="498"/>
    </row>
    <row r="482" spans="1:35" s="505" customFormat="1" ht="20.100000000000001" customHeight="1">
      <c r="A482" s="503"/>
      <c r="B482" s="504"/>
      <c r="C482" s="504"/>
      <c r="D482" s="504"/>
      <c r="E482" s="504"/>
      <c r="F482" s="504"/>
      <c r="G482" s="504"/>
      <c r="H482" s="504"/>
      <c r="I482" s="504"/>
      <c r="J482" s="498"/>
      <c r="K482" s="498"/>
      <c r="L482" s="498"/>
      <c r="M482" s="498"/>
      <c r="N482" s="498"/>
      <c r="O482" s="498"/>
      <c r="P482" s="498"/>
      <c r="Q482" s="498"/>
      <c r="R482" s="498"/>
      <c r="S482" s="498"/>
      <c r="T482" s="498"/>
      <c r="U482" s="498"/>
      <c r="V482" s="498"/>
      <c r="W482" s="498"/>
      <c r="X482" s="498"/>
      <c r="Y482" s="498"/>
      <c r="Z482" s="498"/>
      <c r="AA482" s="498"/>
      <c r="AB482" s="498"/>
      <c r="AC482" s="498"/>
      <c r="AD482" s="498"/>
      <c r="AE482" s="498"/>
      <c r="AF482" s="498"/>
      <c r="AG482" s="498"/>
      <c r="AH482" s="498"/>
      <c r="AI482" s="498"/>
    </row>
    <row r="483" spans="1:35" s="505" customFormat="1" ht="20.100000000000001" customHeight="1">
      <c r="A483" s="503"/>
      <c r="B483" s="504"/>
      <c r="C483" s="504"/>
      <c r="D483" s="504"/>
      <c r="E483" s="504"/>
      <c r="F483" s="504"/>
      <c r="G483" s="504"/>
      <c r="H483" s="504"/>
      <c r="I483" s="504"/>
      <c r="J483" s="498"/>
      <c r="K483" s="498"/>
      <c r="L483" s="498"/>
      <c r="M483" s="498"/>
      <c r="N483" s="498"/>
      <c r="O483" s="498"/>
      <c r="P483" s="498"/>
      <c r="Q483" s="498"/>
      <c r="R483" s="498"/>
      <c r="S483" s="498"/>
      <c r="T483" s="498"/>
      <c r="U483" s="498"/>
      <c r="V483" s="498"/>
      <c r="W483" s="498"/>
      <c r="X483" s="498"/>
      <c r="Y483" s="498"/>
      <c r="Z483" s="498"/>
      <c r="AA483" s="498"/>
      <c r="AB483" s="498"/>
      <c r="AC483" s="498"/>
      <c r="AD483" s="498"/>
      <c r="AE483" s="498"/>
      <c r="AF483" s="498"/>
      <c r="AG483" s="498"/>
      <c r="AH483" s="498"/>
      <c r="AI483" s="498"/>
    </row>
    <row r="484" spans="1:35" s="505" customFormat="1" ht="20.100000000000001" customHeight="1">
      <c r="A484" s="503"/>
      <c r="B484" s="504"/>
      <c r="C484" s="504"/>
      <c r="D484" s="504"/>
      <c r="E484" s="504"/>
      <c r="F484" s="504"/>
      <c r="G484" s="504"/>
      <c r="H484" s="504"/>
      <c r="I484" s="504"/>
      <c r="J484" s="498"/>
      <c r="K484" s="498"/>
      <c r="L484" s="498"/>
      <c r="M484" s="498"/>
      <c r="N484" s="498"/>
      <c r="O484" s="498"/>
      <c r="P484" s="498"/>
      <c r="Q484" s="498"/>
      <c r="R484" s="498"/>
      <c r="S484" s="498"/>
      <c r="T484" s="498"/>
      <c r="U484" s="498"/>
      <c r="V484" s="498"/>
      <c r="W484" s="498"/>
      <c r="X484" s="498"/>
      <c r="Y484" s="498"/>
      <c r="Z484" s="498"/>
      <c r="AA484" s="498"/>
      <c r="AB484" s="498"/>
      <c r="AC484" s="498"/>
      <c r="AD484" s="498"/>
      <c r="AE484" s="498"/>
      <c r="AF484" s="498"/>
      <c r="AG484" s="498"/>
      <c r="AH484" s="498"/>
      <c r="AI484" s="498"/>
    </row>
    <row r="485" spans="1:35" s="505" customFormat="1" ht="20.100000000000001" customHeight="1">
      <c r="A485" s="503"/>
      <c r="B485" s="504"/>
      <c r="C485" s="504"/>
      <c r="D485" s="504"/>
      <c r="E485" s="504"/>
      <c r="F485" s="504"/>
      <c r="G485" s="504"/>
      <c r="H485" s="504"/>
      <c r="I485" s="504"/>
      <c r="J485" s="498"/>
      <c r="K485" s="498"/>
      <c r="L485" s="498"/>
      <c r="M485" s="498"/>
      <c r="N485" s="498"/>
      <c r="O485" s="498"/>
      <c r="P485" s="498"/>
      <c r="Q485" s="498"/>
      <c r="R485" s="498"/>
      <c r="S485" s="498"/>
      <c r="T485" s="498"/>
      <c r="U485" s="498"/>
      <c r="V485" s="498"/>
      <c r="W485" s="498"/>
      <c r="X485" s="498"/>
      <c r="Y485" s="498"/>
      <c r="Z485" s="498"/>
      <c r="AA485" s="498"/>
      <c r="AB485" s="498"/>
      <c r="AC485" s="498"/>
      <c r="AD485" s="498"/>
      <c r="AE485" s="498"/>
      <c r="AF485" s="498"/>
      <c r="AG485" s="498"/>
      <c r="AH485" s="498"/>
      <c r="AI485" s="498"/>
    </row>
    <row r="486" spans="1:35" s="505" customFormat="1" ht="20.100000000000001" customHeight="1">
      <c r="A486" s="503"/>
      <c r="B486" s="504"/>
      <c r="C486" s="504"/>
      <c r="D486" s="504"/>
      <c r="E486" s="504"/>
      <c r="F486" s="504"/>
      <c r="G486" s="504"/>
      <c r="H486" s="504"/>
      <c r="I486" s="504"/>
      <c r="J486" s="498"/>
      <c r="K486" s="498"/>
      <c r="L486" s="498"/>
      <c r="M486" s="498"/>
      <c r="N486" s="498"/>
      <c r="O486" s="498"/>
      <c r="P486" s="498"/>
      <c r="Q486" s="498"/>
      <c r="R486" s="498"/>
      <c r="S486" s="498"/>
      <c r="T486" s="498"/>
      <c r="U486" s="498"/>
      <c r="V486" s="498"/>
      <c r="W486" s="498"/>
      <c r="X486" s="498"/>
      <c r="Y486" s="498"/>
      <c r="Z486" s="498"/>
      <c r="AA486" s="498"/>
      <c r="AB486" s="498"/>
      <c r="AC486" s="498"/>
      <c r="AD486" s="498"/>
      <c r="AE486" s="498"/>
      <c r="AF486" s="498"/>
      <c r="AG486" s="498"/>
      <c r="AH486" s="498"/>
      <c r="AI486" s="498"/>
    </row>
    <row r="487" spans="1:35" s="505" customFormat="1" ht="20.100000000000001" customHeight="1">
      <c r="A487" s="503"/>
      <c r="B487" s="504"/>
      <c r="C487" s="504"/>
      <c r="D487" s="504"/>
      <c r="E487" s="504"/>
      <c r="F487" s="504"/>
      <c r="G487" s="504"/>
      <c r="H487" s="504"/>
      <c r="I487" s="504"/>
      <c r="J487" s="498"/>
      <c r="K487" s="498"/>
      <c r="L487" s="498"/>
      <c r="M487" s="498"/>
      <c r="N487" s="498"/>
      <c r="O487" s="498"/>
      <c r="P487" s="498"/>
      <c r="Q487" s="498"/>
      <c r="R487" s="498"/>
      <c r="S487" s="498"/>
      <c r="T487" s="498"/>
      <c r="U487" s="498"/>
      <c r="V487" s="498"/>
      <c r="W487" s="498"/>
      <c r="X487" s="498"/>
      <c r="Y487" s="498"/>
      <c r="Z487" s="498"/>
      <c r="AA487" s="498"/>
      <c r="AB487" s="498"/>
      <c r="AC487" s="498"/>
      <c r="AD487" s="498"/>
      <c r="AE487" s="498"/>
      <c r="AF487" s="498"/>
      <c r="AG487" s="498"/>
      <c r="AH487" s="498"/>
      <c r="AI487" s="498"/>
    </row>
    <row r="488" spans="1:35" s="505" customFormat="1" ht="20.100000000000001" customHeight="1">
      <c r="A488" s="503"/>
      <c r="B488" s="504"/>
      <c r="C488" s="504"/>
      <c r="D488" s="504"/>
      <c r="E488" s="504"/>
      <c r="F488" s="504"/>
      <c r="G488" s="504"/>
      <c r="H488" s="504"/>
      <c r="I488" s="504"/>
      <c r="J488" s="498"/>
      <c r="K488" s="498"/>
      <c r="L488" s="498"/>
      <c r="M488" s="498"/>
      <c r="N488" s="498"/>
      <c r="O488" s="498"/>
      <c r="P488" s="498"/>
      <c r="Q488" s="498"/>
      <c r="R488" s="498"/>
      <c r="S488" s="498"/>
      <c r="T488" s="498"/>
      <c r="U488" s="498"/>
      <c r="V488" s="498"/>
      <c r="W488" s="498"/>
      <c r="X488" s="498"/>
      <c r="Y488" s="498"/>
      <c r="Z488" s="498"/>
      <c r="AA488" s="498"/>
      <c r="AB488" s="498"/>
      <c r="AC488" s="498"/>
      <c r="AD488" s="498"/>
      <c r="AE488" s="498"/>
      <c r="AF488" s="498"/>
      <c r="AG488" s="498"/>
      <c r="AH488" s="498"/>
      <c r="AI488" s="498"/>
    </row>
    <row r="489" spans="1:35" s="505" customFormat="1" ht="20.100000000000001" customHeight="1">
      <c r="A489" s="503"/>
      <c r="B489" s="504"/>
      <c r="C489" s="504"/>
      <c r="D489" s="504"/>
      <c r="E489" s="504"/>
      <c r="F489" s="504"/>
      <c r="G489" s="504"/>
      <c r="H489" s="504"/>
      <c r="I489" s="504"/>
      <c r="J489" s="498"/>
      <c r="K489" s="498"/>
      <c r="L489" s="498"/>
      <c r="M489" s="498"/>
      <c r="N489" s="498"/>
      <c r="O489" s="498"/>
      <c r="P489" s="498"/>
      <c r="Q489" s="498"/>
      <c r="R489" s="498"/>
      <c r="S489" s="498"/>
      <c r="T489" s="498"/>
      <c r="U489" s="498"/>
      <c r="V489" s="498"/>
      <c r="W489" s="498"/>
      <c r="X489" s="498"/>
      <c r="Y489" s="498"/>
      <c r="Z489" s="498"/>
      <c r="AA489" s="498"/>
      <c r="AB489" s="498"/>
      <c r="AC489" s="498"/>
      <c r="AD489" s="498"/>
      <c r="AE489" s="498"/>
      <c r="AF489" s="498"/>
      <c r="AG489" s="498"/>
      <c r="AH489" s="498"/>
      <c r="AI489" s="498"/>
    </row>
    <row r="490" spans="1:35" s="505" customFormat="1" ht="20.100000000000001" customHeight="1">
      <c r="A490" s="503"/>
      <c r="B490" s="504"/>
      <c r="C490" s="504"/>
      <c r="D490" s="504"/>
      <c r="E490" s="504"/>
      <c r="F490" s="504"/>
      <c r="G490" s="504"/>
      <c r="H490" s="504"/>
      <c r="I490" s="504"/>
      <c r="J490" s="498"/>
      <c r="K490" s="498"/>
      <c r="L490" s="498"/>
      <c r="M490" s="498"/>
      <c r="N490" s="498"/>
      <c r="O490" s="498"/>
      <c r="P490" s="498"/>
      <c r="Q490" s="498"/>
      <c r="R490" s="498"/>
      <c r="S490" s="498"/>
      <c r="T490" s="498"/>
      <c r="U490" s="498"/>
      <c r="V490" s="498"/>
      <c r="W490" s="498"/>
      <c r="X490" s="498"/>
      <c r="Y490" s="498"/>
      <c r="Z490" s="498"/>
      <c r="AA490" s="498"/>
      <c r="AB490" s="498"/>
      <c r="AC490" s="498"/>
      <c r="AD490" s="498"/>
      <c r="AE490" s="498"/>
      <c r="AF490" s="498"/>
      <c r="AG490" s="498"/>
      <c r="AH490" s="498"/>
      <c r="AI490" s="498"/>
    </row>
    <row r="491" spans="1:35" s="505" customFormat="1" ht="20.100000000000001" customHeight="1">
      <c r="A491" s="503"/>
      <c r="B491" s="504"/>
      <c r="C491" s="504"/>
      <c r="D491" s="504"/>
      <c r="E491" s="504"/>
      <c r="F491" s="504"/>
      <c r="G491" s="504"/>
      <c r="H491" s="504"/>
      <c r="I491" s="504"/>
      <c r="J491" s="498"/>
      <c r="K491" s="498"/>
      <c r="L491" s="498"/>
      <c r="M491" s="498"/>
      <c r="N491" s="498"/>
      <c r="O491" s="498"/>
      <c r="P491" s="498"/>
      <c r="Q491" s="498"/>
      <c r="R491" s="498"/>
      <c r="S491" s="498"/>
      <c r="T491" s="498"/>
      <c r="U491" s="498"/>
      <c r="V491" s="498"/>
      <c r="W491" s="498"/>
      <c r="X491" s="498"/>
      <c r="Y491" s="498"/>
      <c r="Z491" s="498"/>
      <c r="AA491" s="498"/>
      <c r="AB491" s="498"/>
      <c r="AC491" s="498"/>
      <c r="AD491" s="498"/>
      <c r="AE491" s="498"/>
      <c r="AF491" s="498"/>
      <c r="AG491" s="498"/>
      <c r="AH491" s="498"/>
      <c r="AI491" s="498"/>
    </row>
    <row r="492" spans="1:35" s="505" customFormat="1" ht="20.100000000000001" customHeight="1">
      <c r="A492" s="503"/>
      <c r="B492" s="504"/>
      <c r="C492" s="504"/>
      <c r="D492" s="504"/>
      <c r="E492" s="504"/>
      <c r="F492" s="504"/>
      <c r="G492" s="504"/>
      <c r="H492" s="504"/>
      <c r="I492" s="504"/>
      <c r="J492" s="498"/>
      <c r="K492" s="498"/>
      <c r="L492" s="498"/>
      <c r="M492" s="498"/>
      <c r="N492" s="498"/>
      <c r="O492" s="498"/>
      <c r="P492" s="498"/>
      <c r="Q492" s="498"/>
      <c r="R492" s="498"/>
      <c r="S492" s="498"/>
      <c r="T492" s="498"/>
      <c r="U492" s="498"/>
      <c r="V492" s="498"/>
      <c r="W492" s="498"/>
      <c r="X492" s="498"/>
      <c r="Y492" s="498"/>
      <c r="Z492" s="498"/>
      <c r="AA492" s="498"/>
      <c r="AB492" s="498"/>
      <c r="AC492" s="498"/>
      <c r="AD492" s="498"/>
      <c r="AE492" s="498"/>
      <c r="AF492" s="498"/>
      <c r="AG492" s="498"/>
      <c r="AH492" s="498"/>
      <c r="AI492" s="498"/>
    </row>
    <row r="493" spans="1:35" s="505" customFormat="1" ht="20.100000000000001" customHeight="1">
      <c r="A493" s="503"/>
      <c r="B493" s="504"/>
      <c r="C493" s="504"/>
      <c r="D493" s="504"/>
      <c r="E493" s="504"/>
      <c r="F493" s="504"/>
      <c r="G493" s="504"/>
      <c r="H493" s="504"/>
      <c r="I493" s="504"/>
      <c r="J493" s="498"/>
      <c r="K493" s="498"/>
      <c r="L493" s="498"/>
      <c r="M493" s="498"/>
      <c r="N493" s="498"/>
      <c r="O493" s="498"/>
      <c r="P493" s="498"/>
      <c r="Q493" s="498"/>
      <c r="R493" s="498"/>
      <c r="S493" s="498"/>
      <c r="T493" s="498"/>
      <c r="U493" s="498"/>
      <c r="V493" s="498"/>
      <c r="W493" s="498"/>
      <c r="X493" s="498"/>
      <c r="Y493" s="498"/>
      <c r="Z493" s="498"/>
      <c r="AA493" s="498"/>
      <c r="AB493" s="498"/>
      <c r="AC493" s="498"/>
      <c r="AD493" s="498"/>
      <c r="AE493" s="498"/>
      <c r="AF493" s="498"/>
      <c r="AG493" s="498"/>
      <c r="AH493" s="498"/>
      <c r="AI493" s="498"/>
    </row>
    <row r="494" spans="1:35" s="505" customFormat="1" ht="20.100000000000001" customHeight="1">
      <c r="A494" s="503"/>
      <c r="B494" s="504"/>
      <c r="C494" s="504"/>
      <c r="D494" s="504"/>
      <c r="E494" s="504"/>
      <c r="F494" s="504"/>
      <c r="G494" s="504"/>
      <c r="H494" s="504"/>
      <c r="I494" s="504"/>
      <c r="J494" s="498"/>
      <c r="K494" s="498"/>
      <c r="L494" s="498"/>
      <c r="M494" s="498"/>
      <c r="N494" s="498"/>
      <c r="O494" s="498"/>
      <c r="P494" s="498"/>
      <c r="Q494" s="498"/>
      <c r="R494" s="498"/>
      <c r="S494" s="498"/>
      <c r="T494" s="498"/>
      <c r="U494" s="498"/>
      <c r="V494" s="498"/>
      <c r="W494" s="498"/>
      <c r="X494" s="498"/>
      <c r="Y494" s="498"/>
      <c r="Z494" s="498"/>
      <c r="AA494" s="498"/>
      <c r="AB494" s="498"/>
      <c r="AC494" s="498"/>
      <c r="AD494" s="498"/>
      <c r="AE494" s="498"/>
      <c r="AF494" s="498"/>
      <c r="AG494" s="498"/>
      <c r="AH494" s="498"/>
      <c r="AI494" s="498"/>
    </row>
    <row r="495" spans="1:35" s="505" customFormat="1" ht="20.100000000000001" customHeight="1">
      <c r="A495" s="503"/>
      <c r="B495" s="504"/>
      <c r="C495" s="504"/>
      <c r="D495" s="504"/>
      <c r="E495" s="504"/>
      <c r="F495" s="504"/>
      <c r="G495" s="504"/>
      <c r="H495" s="504"/>
      <c r="I495" s="504"/>
      <c r="J495" s="498"/>
      <c r="K495" s="498"/>
      <c r="L495" s="498"/>
      <c r="M495" s="498"/>
      <c r="N495" s="498"/>
      <c r="O495" s="498"/>
      <c r="P495" s="498"/>
      <c r="Q495" s="498"/>
      <c r="R495" s="498"/>
      <c r="S495" s="498"/>
      <c r="T495" s="498"/>
      <c r="U495" s="498"/>
      <c r="V495" s="498"/>
      <c r="W495" s="498"/>
      <c r="X495" s="498"/>
      <c r="Y495" s="498"/>
      <c r="Z495" s="498"/>
      <c r="AA495" s="498"/>
      <c r="AB495" s="498"/>
      <c r="AC495" s="498"/>
      <c r="AD495" s="498"/>
      <c r="AE495" s="498"/>
      <c r="AF495" s="498"/>
      <c r="AG495" s="498"/>
      <c r="AH495" s="498"/>
      <c r="AI495" s="498"/>
    </row>
    <row r="496" spans="1:35" s="505" customFormat="1" ht="20.100000000000001" customHeight="1">
      <c r="A496" s="503"/>
      <c r="B496" s="504"/>
      <c r="C496" s="504"/>
      <c r="D496" s="504"/>
      <c r="E496" s="504"/>
      <c r="F496" s="504"/>
      <c r="G496" s="504"/>
      <c r="H496" s="504"/>
      <c r="I496" s="504"/>
      <c r="J496" s="498"/>
      <c r="K496" s="498"/>
      <c r="L496" s="498"/>
      <c r="M496" s="498"/>
      <c r="N496" s="498"/>
      <c r="O496" s="498"/>
      <c r="P496" s="498"/>
      <c r="Q496" s="498"/>
      <c r="R496" s="498"/>
      <c r="S496" s="498"/>
      <c r="T496" s="498"/>
      <c r="U496" s="498"/>
      <c r="V496" s="498"/>
      <c r="W496" s="498"/>
      <c r="X496" s="498"/>
      <c r="Y496" s="498"/>
      <c r="Z496" s="498"/>
      <c r="AA496" s="498"/>
      <c r="AB496" s="498"/>
      <c r="AC496" s="498"/>
      <c r="AD496" s="498"/>
      <c r="AE496" s="498"/>
      <c r="AF496" s="498"/>
      <c r="AG496" s="498"/>
      <c r="AH496" s="498"/>
      <c r="AI496" s="498"/>
    </row>
    <row r="497" spans="1:35" s="505" customFormat="1" ht="20.100000000000001" customHeight="1">
      <c r="A497" s="503"/>
      <c r="B497" s="504"/>
      <c r="C497" s="504"/>
      <c r="D497" s="504"/>
      <c r="E497" s="504"/>
      <c r="F497" s="504"/>
      <c r="G497" s="504"/>
      <c r="H497" s="504"/>
      <c r="I497" s="504"/>
      <c r="J497" s="498"/>
      <c r="K497" s="498"/>
      <c r="L497" s="498"/>
      <c r="M497" s="498"/>
      <c r="N497" s="498"/>
      <c r="O497" s="498"/>
      <c r="P497" s="498"/>
      <c r="Q497" s="498"/>
      <c r="R497" s="498"/>
      <c r="S497" s="498"/>
      <c r="T497" s="498"/>
      <c r="U497" s="498"/>
      <c r="V497" s="498"/>
      <c r="W497" s="498"/>
      <c r="X497" s="498"/>
      <c r="Y497" s="498"/>
      <c r="Z497" s="498"/>
      <c r="AA497" s="498"/>
      <c r="AB497" s="498"/>
      <c r="AC497" s="498"/>
      <c r="AD497" s="498"/>
      <c r="AE497" s="498"/>
      <c r="AF497" s="498"/>
      <c r="AG497" s="498"/>
      <c r="AH497" s="498"/>
      <c r="AI497" s="498"/>
    </row>
    <row r="498" spans="1:35" s="505" customFormat="1" ht="20.100000000000001" customHeight="1">
      <c r="A498" s="503"/>
      <c r="B498" s="504"/>
      <c r="C498" s="504"/>
      <c r="D498" s="504"/>
      <c r="E498" s="504"/>
      <c r="F498" s="504"/>
      <c r="G498" s="504"/>
      <c r="H498" s="504"/>
      <c r="I498" s="504"/>
      <c r="J498" s="498"/>
      <c r="K498" s="498"/>
      <c r="L498" s="498"/>
      <c r="M498" s="498"/>
      <c r="N498" s="498"/>
      <c r="O498" s="498"/>
      <c r="P498" s="498"/>
      <c r="Q498" s="498"/>
      <c r="R498" s="498"/>
      <c r="S498" s="498"/>
      <c r="T498" s="498"/>
      <c r="U498" s="498"/>
      <c r="V498" s="498"/>
      <c r="W498" s="498"/>
      <c r="X498" s="498"/>
      <c r="Y498" s="498"/>
      <c r="Z498" s="498"/>
      <c r="AA498" s="498"/>
      <c r="AB498" s="498"/>
      <c r="AC498" s="498"/>
      <c r="AD498" s="498"/>
      <c r="AE498" s="498"/>
      <c r="AF498" s="498"/>
      <c r="AG498" s="498"/>
      <c r="AH498" s="498"/>
      <c r="AI498" s="498"/>
    </row>
    <row r="499" spans="1:35" s="505" customFormat="1" ht="20.100000000000001" customHeight="1">
      <c r="A499" s="503"/>
      <c r="B499" s="504"/>
      <c r="C499" s="504"/>
      <c r="D499" s="504"/>
      <c r="E499" s="504"/>
      <c r="F499" s="504"/>
      <c r="G499" s="504"/>
      <c r="H499" s="504"/>
      <c r="I499" s="504"/>
      <c r="J499" s="498"/>
      <c r="K499" s="498"/>
      <c r="L499" s="498"/>
      <c r="M499" s="498"/>
      <c r="N499" s="498"/>
      <c r="O499" s="498"/>
      <c r="P499" s="498"/>
      <c r="Q499" s="498"/>
      <c r="R499" s="498"/>
      <c r="S499" s="498"/>
      <c r="T499" s="498"/>
      <c r="U499" s="498"/>
      <c r="V499" s="498"/>
      <c r="W499" s="498"/>
      <c r="X499" s="498"/>
      <c r="Y499" s="498"/>
      <c r="Z499" s="498"/>
      <c r="AA499" s="498"/>
      <c r="AB499" s="498"/>
      <c r="AC499" s="498"/>
      <c r="AD499" s="498"/>
      <c r="AE499" s="498"/>
      <c r="AF499" s="498"/>
      <c r="AG499" s="498"/>
      <c r="AH499" s="498"/>
      <c r="AI499" s="498"/>
    </row>
    <row r="500" spans="1:35" s="505" customFormat="1" ht="20.100000000000001" customHeight="1">
      <c r="A500" s="503"/>
      <c r="B500" s="504"/>
      <c r="C500" s="504"/>
      <c r="D500" s="504"/>
      <c r="E500" s="504"/>
      <c r="F500" s="504"/>
      <c r="G500" s="504"/>
      <c r="H500" s="504"/>
      <c r="I500" s="504"/>
      <c r="J500" s="498"/>
      <c r="K500" s="498"/>
      <c r="L500" s="498"/>
      <c r="M500" s="498"/>
      <c r="N500" s="498"/>
      <c r="O500" s="498"/>
      <c r="P500" s="498"/>
      <c r="Q500" s="498"/>
      <c r="R500" s="498"/>
      <c r="S500" s="498"/>
      <c r="T500" s="498"/>
      <c r="U500" s="498"/>
      <c r="V500" s="498"/>
      <c r="W500" s="498"/>
      <c r="X500" s="498"/>
      <c r="Y500" s="498"/>
      <c r="Z500" s="498"/>
      <c r="AA500" s="498"/>
      <c r="AB500" s="498"/>
      <c r="AC500" s="498"/>
      <c r="AD500" s="498"/>
      <c r="AE500" s="498"/>
      <c r="AF500" s="498"/>
      <c r="AG500" s="498"/>
      <c r="AH500" s="498"/>
      <c r="AI500" s="498"/>
    </row>
    <row r="501" spans="1:35" s="505" customFormat="1" ht="20.100000000000001" customHeight="1">
      <c r="A501" s="503"/>
      <c r="B501" s="504"/>
      <c r="C501" s="504"/>
      <c r="D501" s="504"/>
      <c r="E501" s="504"/>
      <c r="F501" s="504"/>
      <c r="G501" s="504"/>
      <c r="H501" s="504"/>
      <c r="I501" s="504"/>
      <c r="J501" s="498"/>
      <c r="K501" s="498"/>
      <c r="L501" s="498"/>
      <c r="M501" s="498"/>
      <c r="N501" s="498"/>
      <c r="O501" s="498"/>
      <c r="P501" s="498"/>
      <c r="Q501" s="498"/>
      <c r="R501" s="498"/>
      <c r="S501" s="498"/>
      <c r="T501" s="498"/>
      <c r="U501" s="498"/>
      <c r="V501" s="498"/>
      <c r="W501" s="498"/>
      <c r="X501" s="498"/>
      <c r="Y501" s="498"/>
      <c r="Z501" s="498"/>
      <c r="AA501" s="498"/>
      <c r="AB501" s="498"/>
      <c r="AC501" s="498"/>
      <c r="AD501" s="498"/>
      <c r="AE501" s="498"/>
      <c r="AF501" s="498"/>
      <c r="AG501" s="498"/>
      <c r="AH501" s="498"/>
      <c r="AI501" s="498"/>
    </row>
    <row r="502" spans="1:35" s="505" customFormat="1" ht="20.100000000000001" customHeight="1">
      <c r="A502" s="503"/>
      <c r="B502" s="504"/>
      <c r="C502" s="504"/>
      <c r="D502" s="504"/>
      <c r="E502" s="504"/>
      <c r="F502" s="504"/>
      <c r="G502" s="504"/>
      <c r="H502" s="504"/>
      <c r="I502" s="504"/>
      <c r="J502" s="498"/>
      <c r="K502" s="498"/>
      <c r="L502" s="498"/>
      <c r="M502" s="498"/>
      <c r="N502" s="498"/>
      <c r="O502" s="498"/>
      <c r="P502" s="498"/>
      <c r="Q502" s="498"/>
      <c r="R502" s="498"/>
      <c r="S502" s="498"/>
      <c r="T502" s="498"/>
      <c r="U502" s="498"/>
      <c r="V502" s="498"/>
      <c r="W502" s="498"/>
      <c r="X502" s="498"/>
      <c r="Y502" s="498"/>
      <c r="Z502" s="498"/>
      <c r="AA502" s="498"/>
      <c r="AB502" s="498"/>
      <c r="AC502" s="498"/>
      <c r="AD502" s="498"/>
      <c r="AE502" s="498"/>
      <c r="AF502" s="498"/>
      <c r="AG502" s="498"/>
      <c r="AH502" s="498"/>
      <c r="AI502" s="498"/>
    </row>
    <row r="503" spans="1:35" s="505" customFormat="1" ht="20.100000000000001" customHeight="1">
      <c r="A503" s="503"/>
      <c r="B503" s="504"/>
      <c r="C503" s="504"/>
      <c r="D503" s="504"/>
      <c r="E503" s="504"/>
      <c r="F503" s="504"/>
      <c r="G503" s="504"/>
      <c r="H503" s="504"/>
      <c r="I503" s="504"/>
      <c r="J503" s="498"/>
      <c r="K503" s="498"/>
      <c r="L503" s="498"/>
      <c r="M503" s="498"/>
      <c r="N503" s="498"/>
      <c r="O503" s="498"/>
      <c r="P503" s="498"/>
      <c r="Q503" s="498"/>
      <c r="R503" s="498"/>
      <c r="S503" s="498"/>
      <c r="T503" s="498"/>
      <c r="U503" s="498"/>
      <c r="V503" s="498"/>
      <c r="W503" s="498"/>
      <c r="X503" s="498"/>
      <c r="Y503" s="498"/>
      <c r="Z503" s="498"/>
      <c r="AA503" s="498"/>
      <c r="AB503" s="498"/>
      <c r="AC503" s="498"/>
      <c r="AD503" s="498"/>
      <c r="AE503" s="498"/>
      <c r="AF503" s="498"/>
      <c r="AG503" s="498"/>
      <c r="AH503" s="498"/>
      <c r="AI503" s="498"/>
    </row>
    <row r="504" spans="1:35" s="505" customFormat="1" ht="20.100000000000001" customHeight="1">
      <c r="A504" s="503"/>
      <c r="B504" s="504"/>
      <c r="C504" s="504"/>
      <c r="D504" s="504"/>
      <c r="E504" s="504"/>
      <c r="F504" s="504"/>
      <c r="G504" s="504"/>
      <c r="H504" s="504"/>
      <c r="I504" s="504"/>
      <c r="J504" s="498"/>
      <c r="K504" s="498"/>
      <c r="L504" s="498"/>
      <c r="M504" s="498"/>
      <c r="N504" s="498"/>
      <c r="O504" s="498"/>
      <c r="P504" s="498"/>
      <c r="Q504" s="498"/>
      <c r="R504" s="498"/>
      <c r="S504" s="498"/>
      <c r="T504" s="498"/>
      <c r="U504" s="498"/>
      <c r="V504" s="498"/>
      <c r="W504" s="498"/>
      <c r="X504" s="498"/>
      <c r="Y504" s="498"/>
      <c r="Z504" s="498"/>
      <c r="AA504" s="498"/>
      <c r="AB504" s="498"/>
      <c r="AC504" s="498"/>
      <c r="AD504" s="498"/>
      <c r="AE504" s="498"/>
      <c r="AF504" s="498"/>
      <c r="AG504" s="498"/>
      <c r="AH504" s="498"/>
      <c r="AI504" s="498"/>
    </row>
    <row r="505" spans="1:35" s="505" customFormat="1" ht="20.100000000000001" customHeight="1">
      <c r="A505" s="503"/>
      <c r="B505" s="504"/>
      <c r="C505" s="504"/>
      <c r="D505" s="504"/>
      <c r="E505" s="504"/>
      <c r="F505" s="504"/>
      <c r="G505" s="504"/>
      <c r="H505" s="504"/>
      <c r="I505" s="504"/>
      <c r="J505" s="498"/>
      <c r="K505" s="498"/>
      <c r="L505" s="498"/>
      <c r="M505" s="498"/>
      <c r="N505" s="498"/>
      <c r="O505" s="498"/>
      <c r="P505" s="498"/>
      <c r="Q505" s="498"/>
      <c r="R505" s="498"/>
      <c r="S505" s="498"/>
      <c r="T505" s="498"/>
      <c r="U505" s="498"/>
      <c r="V505" s="498"/>
      <c r="W505" s="498"/>
      <c r="X505" s="498"/>
      <c r="Y505" s="498"/>
      <c r="Z505" s="498"/>
      <c r="AA505" s="498"/>
      <c r="AB505" s="498"/>
      <c r="AC505" s="498"/>
      <c r="AD505" s="498"/>
      <c r="AE505" s="498"/>
      <c r="AF505" s="498"/>
      <c r="AG505" s="498"/>
      <c r="AH505" s="498"/>
      <c r="AI505" s="498"/>
    </row>
    <row r="506" spans="1:35" s="505" customFormat="1" ht="20.100000000000001" customHeight="1">
      <c r="A506" s="503"/>
      <c r="B506" s="504"/>
      <c r="C506" s="504"/>
      <c r="D506" s="504"/>
      <c r="E506" s="504"/>
      <c r="F506" s="504"/>
      <c r="G506" s="504"/>
      <c r="H506" s="504"/>
      <c r="I506" s="504"/>
      <c r="J506" s="498"/>
      <c r="K506" s="498"/>
      <c r="L506" s="498"/>
      <c r="M506" s="498"/>
      <c r="N506" s="498"/>
      <c r="O506" s="498"/>
      <c r="P506" s="498"/>
      <c r="Q506" s="498"/>
      <c r="R506" s="498"/>
      <c r="S506" s="498"/>
      <c r="T506" s="498"/>
      <c r="U506" s="498"/>
      <c r="V506" s="498"/>
      <c r="W506" s="498"/>
      <c r="X506" s="498"/>
      <c r="Y506" s="498"/>
      <c r="Z506" s="498"/>
      <c r="AA506" s="498"/>
      <c r="AB506" s="498"/>
      <c r="AC506" s="498"/>
      <c r="AD506" s="498"/>
      <c r="AE506" s="498"/>
      <c r="AF506" s="498"/>
      <c r="AG506" s="498"/>
      <c r="AH506" s="498"/>
      <c r="AI506" s="498"/>
    </row>
    <row r="507" spans="1:35" s="505" customFormat="1" ht="20.100000000000001" customHeight="1">
      <c r="A507" s="503"/>
      <c r="B507" s="504"/>
      <c r="C507" s="504"/>
      <c r="D507" s="504"/>
      <c r="E507" s="504"/>
      <c r="F507" s="504"/>
      <c r="G507" s="504"/>
      <c r="H507" s="504"/>
      <c r="I507" s="504"/>
      <c r="J507" s="498"/>
      <c r="K507" s="498"/>
      <c r="L507" s="498"/>
      <c r="M507" s="498"/>
      <c r="N507" s="498"/>
      <c r="O507" s="498"/>
      <c r="P507" s="498"/>
      <c r="Q507" s="498"/>
      <c r="R507" s="498"/>
      <c r="S507" s="498"/>
      <c r="T507" s="498"/>
      <c r="U507" s="498"/>
      <c r="V507" s="498"/>
      <c r="W507" s="498"/>
      <c r="X507" s="498"/>
      <c r="Y507" s="498"/>
      <c r="Z507" s="498"/>
      <c r="AA507" s="498"/>
      <c r="AB507" s="498"/>
      <c r="AC507" s="498"/>
      <c r="AD507" s="498"/>
      <c r="AE507" s="498"/>
      <c r="AF507" s="498"/>
      <c r="AG507" s="498"/>
      <c r="AH507" s="498"/>
      <c r="AI507" s="498"/>
    </row>
    <row r="508" spans="1:35" s="505" customFormat="1" ht="20.100000000000001" customHeight="1">
      <c r="A508" s="503"/>
      <c r="B508" s="504"/>
      <c r="C508" s="504"/>
      <c r="D508" s="504"/>
      <c r="E508" s="504"/>
      <c r="F508" s="504"/>
      <c r="G508" s="504"/>
      <c r="H508" s="504"/>
      <c r="I508" s="504"/>
      <c r="J508" s="498"/>
      <c r="K508" s="498"/>
      <c r="L508" s="498"/>
      <c r="M508" s="498"/>
      <c r="N508" s="498"/>
      <c r="O508" s="498"/>
      <c r="P508" s="498"/>
      <c r="Q508" s="498"/>
      <c r="R508" s="498"/>
      <c r="S508" s="498"/>
      <c r="T508" s="498"/>
      <c r="U508" s="498"/>
      <c r="V508" s="498"/>
      <c r="W508" s="498"/>
      <c r="X508" s="498"/>
      <c r="Y508" s="498"/>
      <c r="Z508" s="498"/>
      <c r="AA508" s="498"/>
      <c r="AB508" s="498"/>
      <c r="AC508" s="498"/>
      <c r="AD508" s="498"/>
      <c r="AE508" s="498"/>
      <c r="AF508" s="498"/>
      <c r="AG508" s="498"/>
      <c r="AH508" s="498"/>
      <c r="AI508" s="498"/>
    </row>
    <row r="509" spans="1:35" s="505" customFormat="1" ht="20.100000000000001" customHeight="1">
      <c r="A509" s="503"/>
      <c r="B509" s="504"/>
      <c r="C509" s="504"/>
      <c r="D509" s="504"/>
      <c r="E509" s="504"/>
      <c r="F509" s="504"/>
      <c r="G509" s="504"/>
      <c r="H509" s="504"/>
      <c r="I509" s="504"/>
      <c r="J509" s="498"/>
      <c r="K509" s="498"/>
      <c r="L509" s="498"/>
      <c r="M509" s="498"/>
      <c r="N509" s="498"/>
      <c r="O509" s="498"/>
      <c r="P509" s="498"/>
      <c r="Q509" s="498"/>
      <c r="R509" s="498"/>
      <c r="S509" s="498"/>
      <c r="T509" s="498"/>
      <c r="U509" s="498"/>
      <c r="V509" s="498"/>
      <c r="W509" s="498"/>
      <c r="X509" s="498"/>
      <c r="Y509" s="498"/>
      <c r="Z509" s="498"/>
      <c r="AA509" s="498"/>
      <c r="AB509" s="498"/>
      <c r="AC509" s="498"/>
      <c r="AD509" s="498"/>
      <c r="AE509" s="498"/>
      <c r="AF509" s="498"/>
      <c r="AG509" s="498"/>
      <c r="AH509" s="498"/>
      <c r="AI509" s="498"/>
    </row>
    <row r="510" spans="1:35" s="505" customFormat="1" ht="20.100000000000001" customHeight="1">
      <c r="A510" s="503"/>
      <c r="B510" s="504"/>
      <c r="C510" s="504"/>
      <c r="D510" s="504"/>
      <c r="E510" s="504"/>
      <c r="F510" s="504"/>
      <c r="G510" s="504"/>
      <c r="H510" s="504"/>
      <c r="I510" s="504"/>
      <c r="J510" s="498"/>
      <c r="K510" s="498"/>
      <c r="L510" s="498"/>
      <c r="M510" s="498"/>
      <c r="N510" s="498"/>
      <c r="O510" s="498"/>
      <c r="P510" s="498"/>
      <c r="Q510" s="498"/>
      <c r="R510" s="498"/>
      <c r="S510" s="498"/>
      <c r="T510" s="498"/>
      <c r="U510" s="498"/>
      <c r="V510" s="498"/>
      <c r="W510" s="498"/>
      <c r="X510" s="498"/>
      <c r="Y510" s="498"/>
      <c r="Z510" s="498"/>
      <c r="AA510" s="498"/>
      <c r="AB510" s="498"/>
      <c r="AC510" s="498"/>
      <c r="AD510" s="498"/>
      <c r="AE510" s="498"/>
      <c r="AF510" s="498"/>
      <c r="AG510" s="498"/>
      <c r="AH510" s="498"/>
      <c r="AI510" s="498"/>
    </row>
    <row r="511" spans="1:35" s="505" customFormat="1" ht="20.100000000000001" customHeight="1">
      <c r="A511" s="503"/>
      <c r="B511" s="504"/>
      <c r="C511" s="504"/>
      <c r="D511" s="504"/>
      <c r="E511" s="504"/>
      <c r="F511" s="504"/>
      <c r="G511" s="504"/>
      <c r="H511" s="504"/>
      <c r="I511" s="504"/>
      <c r="J511" s="498"/>
      <c r="K511" s="498"/>
      <c r="L511" s="498"/>
      <c r="M511" s="498"/>
      <c r="N511" s="498"/>
      <c r="O511" s="498"/>
      <c r="P511" s="498"/>
      <c r="Q511" s="498"/>
      <c r="R511" s="498"/>
      <c r="S511" s="498"/>
      <c r="T511" s="498"/>
      <c r="U511" s="498"/>
      <c r="V511" s="498"/>
      <c r="W511" s="498"/>
      <c r="X511" s="498"/>
      <c r="Y511" s="498"/>
      <c r="Z511" s="498"/>
      <c r="AA511" s="498"/>
      <c r="AB511" s="498"/>
      <c r="AC511" s="498"/>
      <c r="AD511" s="498"/>
      <c r="AE511" s="498"/>
      <c r="AF511" s="498"/>
      <c r="AG511" s="498"/>
      <c r="AH511" s="498"/>
      <c r="AI511" s="498"/>
    </row>
    <row r="512" spans="1:35" s="505" customFormat="1" ht="20.100000000000001" customHeight="1">
      <c r="A512" s="503"/>
      <c r="B512" s="504"/>
      <c r="C512" s="504"/>
      <c r="D512" s="504"/>
      <c r="E512" s="504"/>
      <c r="F512" s="504"/>
      <c r="G512" s="504"/>
      <c r="H512" s="504"/>
      <c r="I512" s="504"/>
      <c r="J512" s="498"/>
      <c r="K512" s="498"/>
      <c r="L512" s="498"/>
      <c r="M512" s="498"/>
      <c r="N512" s="498"/>
      <c r="O512" s="498"/>
      <c r="P512" s="498"/>
      <c r="Q512" s="498"/>
      <c r="R512" s="498"/>
      <c r="S512" s="498"/>
      <c r="T512" s="498"/>
      <c r="U512" s="498"/>
      <c r="V512" s="498"/>
      <c r="W512" s="498"/>
      <c r="X512" s="498"/>
      <c r="Y512" s="498"/>
      <c r="Z512" s="498"/>
      <c r="AA512" s="498"/>
      <c r="AB512" s="498"/>
      <c r="AC512" s="498"/>
      <c r="AD512" s="498"/>
      <c r="AE512" s="498"/>
      <c r="AF512" s="498"/>
      <c r="AG512" s="498"/>
      <c r="AH512" s="498"/>
      <c r="AI512" s="498"/>
    </row>
    <row r="513" spans="1:35" s="505" customFormat="1" ht="20.100000000000001" customHeight="1">
      <c r="A513" s="503"/>
      <c r="B513" s="504"/>
      <c r="C513" s="504"/>
      <c r="D513" s="504"/>
      <c r="E513" s="504"/>
      <c r="F513" s="504"/>
      <c r="G513" s="504"/>
      <c r="H513" s="504"/>
      <c r="I513" s="504"/>
      <c r="J513" s="498"/>
      <c r="K513" s="498"/>
      <c r="L513" s="498"/>
      <c r="M513" s="498"/>
      <c r="N513" s="498"/>
      <c r="O513" s="498"/>
      <c r="P513" s="498"/>
      <c r="Q513" s="498"/>
      <c r="R513" s="498"/>
      <c r="S513" s="498"/>
      <c r="T513" s="498"/>
      <c r="U513" s="498"/>
      <c r="V513" s="498"/>
      <c r="W513" s="498"/>
      <c r="X513" s="498"/>
      <c r="Y513" s="498"/>
      <c r="Z513" s="498"/>
      <c r="AA513" s="498"/>
      <c r="AB513" s="498"/>
      <c r="AC513" s="498"/>
      <c r="AD513" s="498"/>
      <c r="AE513" s="498"/>
      <c r="AF513" s="498"/>
      <c r="AG513" s="498"/>
      <c r="AH513" s="498"/>
      <c r="AI513" s="498"/>
    </row>
    <row r="514" spans="1:35" s="505" customFormat="1" ht="20.100000000000001" customHeight="1">
      <c r="A514" s="503"/>
      <c r="B514" s="504"/>
      <c r="C514" s="504"/>
      <c r="D514" s="504"/>
      <c r="E514" s="504"/>
      <c r="F514" s="504"/>
      <c r="G514" s="504"/>
      <c r="H514" s="504"/>
      <c r="I514" s="504"/>
      <c r="J514" s="498"/>
      <c r="K514" s="498"/>
      <c r="L514" s="498"/>
      <c r="M514" s="498"/>
      <c r="N514" s="498"/>
      <c r="O514" s="498"/>
      <c r="P514" s="498"/>
      <c r="Q514" s="498"/>
      <c r="R514" s="498"/>
      <c r="S514" s="498"/>
      <c r="T514" s="498"/>
      <c r="U514" s="498"/>
      <c r="V514" s="498"/>
      <c r="W514" s="498"/>
      <c r="X514" s="498"/>
      <c r="Y514" s="498"/>
      <c r="Z514" s="498"/>
      <c r="AA514" s="498"/>
      <c r="AB514" s="498"/>
      <c r="AC514" s="498"/>
      <c r="AD514" s="498"/>
      <c r="AE514" s="498"/>
      <c r="AF514" s="498"/>
      <c r="AG514" s="498"/>
      <c r="AH514" s="498"/>
      <c r="AI514" s="498"/>
    </row>
    <row r="515" spans="1:35" s="505" customFormat="1" ht="20.100000000000001" customHeight="1">
      <c r="A515" s="503"/>
      <c r="B515" s="504"/>
      <c r="C515" s="504"/>
      <c r="D515" s="504"/>
      <c r="E515" s="504"/>
      <c r="F515" s="504"/>
      <c r="G515" s="504"/>
      <c r="H515" s="504"/>
      <c r="I515" s="504"/>
      <c r="J515" s="498"/>
      <c r="K515" s="498"/>
      <c r="L515" s="498"/>
      <c r="M515" s="498"/>
      <c r="N515" s="498"/>
      <c r="O515" s="498"/>
      <c r="P515" s="498"/>
      <c r="Q515" s="498"/>
      <c r="R515" s="498"/>
      <c r="S515" s="498"/>
      <c r="T515" s="498"/>
      <c r="U515" s="498"/>
      <c r="V515" s="498"/>
      <c r="W515" s="498"/>
      <c r="X515" s="498"/>
      <c r="Y515" s="498"/>
      <c r="Z515" s="498"/>
      <c r="AA515" s="498"/>
      <c r="AB515" s="498"/>
      <c r="AC515" s="498"/>
      <c r="AD515" s="498"/>
      <c r="AE515" s="498"/>
      <c r="AF515" s="498"/>
      <c r="AG515" s="498"/>
      <c r="AH515" s="498"/>
      <c r="AI515" s="498"/>
    </row>
    <row r="516" spans="1:35" s="505" customFormat="1" ht="20.100000000000001" customHeight="1">
      <c r="A516" s="503"/>
      <c r="B516" s="504"/>
      <c r="C516" s="504"/>
      <c r="D516" s="504"/>
      <c r="E516" s="504"/>
      <c r="F516" s="504"/>
      <c r="G516" s="504"/>
      <c r="H516" s="504"/>
      <c r="I516" s="504"/>
      <c r="J516" s="498"/>
      <c r="K516" s="498"/>
      <c r="L516" s="498"/>
      <c r="M516" s="498"/>
      <c r="N516" s="498"/>
      <c r="O516" s="498"/>
      <c r="P516" s="498"/>
      <c r="Q516" s="498"/>
      <c r="R516" s="498"/>
      <c r="S516" s="498"/>
      <c r="T516" s="498"/>
      <c r="U516" s="498"/>
      <c r="V516" s="498"/>
      <c r="W516" s="498"/>
      <c r="X516" s="498"/>
      <c r="Y516" s="498"/>
      <c r="Z516" s="498"/>
      <c r="AA516" s="498"/>
      <c r="AB516" s="498"/>
      <c r="AC516" s="498"/>
      <c r="AD516" s="498"/>
      <c r="AE516" s="498"/>
      <c r="AF516" s="498"/>
      <c r="AG516" s="498"/>
      <c r="AH516" s="498"/>
      <c r="AI516" s="498"/>
    </row>
    <row r="517" spans="1:35" s="505" customFormat="1" ht="20.100000000000001" customHeight="1">
      <c r="A517" s="503"/>
      <c r="B517" s="504"/>
      <c r="C517" s="504"/>
      <c r="D517" s="504"/>
      <c r="E517" s="504"/>
      <c r="F517" s="504"/>
      <c r="G517" s="504"/>
      <c r="H517" s="504"/>
      <c r="I517" s="504"/>
      <c r="J517" s="498"/>
      <c r="K517" s="498"/>
      <c r="L517" s="498"/>
      <c r="M517" s="498"/>
      <c r="N517" s="498"/>
      <c r="O517" s="498"/>
      <c r="P517" s="498"/>
      <c r="Q517" s="498"/>
      <c r="R517" s="498"/>
      <c r="S517" s="498"/>
      <c r="T517" s="498"/>
      <c r="U517" s="498"/>
      <c r="V517" s="498"/>
      <c r="W517" s="498"/>
      <c r="X517" s="498"/>
      <c r="Y517" s="498"/>
      <c r="Z517" s="498"/>
      <c r="AA517" s="498"/>
      <c r="AB517" s="498"/>
      <c r="AC517" s="498"/>
      <c r="AD517" s="498"/>
      <c r="AE517" s="498"/>
      <c r="AF517" s="498"/>
      <c r="AG517" s="498"/>
      <c r="AH517" s="498"/>
      <c r="AI517" s="498"/>
    </row>
    <row r="518" spans="1:35" s="505" customFormat="1" ht="20.100000000000001" customHeight="1">
      <c r="A518" s="503"/>
      <c r="B518" s="504"/>
      <c r="C518" s="504"/>
      <c r="D518" s="504"/>
      <c r="E518" s="504"/>
      <c r="F518" s="504"/>
      <c r="G518" s="504"/>
      <c r="H518" s="504"/>
      <c r="I518" s="504"/>
      <c r="J518" s="498"/>
      <c r="K518" s="498"/>
      <c r="L518" s="498"/>
      <c r="M518" s="498"/>
      <c r="N518" s="498"/>
      <c r="O518" s="498"/>
      <c r="P518" s="498"/>
      <c r="Q518" s="498"/>
      <c r="R518" s="498"/>
      <c r="S518" s="498"/>
      <c r="T518" s="498"/>
      <c r="U518" s="498"/>
      <c r="V518" s="498"/>
      <c r="W518" s="498"/>
      <c r="X518" s="498"/>
      <c r="Y518" s="498"/>
      <c r="Z518" s="498"/>
      <c r="AA518" s="498"/>
      <c r="AB518" s="498"/>
      <c r="AC518" s="498"/>
      <c r="AD518" s="498"/>
      <c r="AE518" s="498"/>
      <c r="AF518" s="498"/>
      <c r="AG518" s="498"/>
      <c r="AH518" s="498"/>
      <c r="AI518" s="498"/>
    </row>
    <row r="519" spans="1:35" s="505" customFormat="1" ht="20.100000000000001" customHeight="1">
      <c r="A519" s="503"/>
      <c r="B519" s="504"/>
      <c r="C519" s="504"/>
      <c r="D519" s="504"/>
      <c r="E519" s="504"/>
      <c r="F519" s="504"/>
      <c r="G519" s="504"/>
      <c r="H519" s="504"/>
      <c r="I519" s="504"/>
      <c r="J519" s="498"/>
      <c r="K519" s="498"/>
      <c r="L519" s="498"/>
      <c r="M519" s="498"/>
      <c r="N519" s="498"/>
      <c r="O519" s="498"/>
      <c r="P519" s="498"/>
      <c r="Q519" s="498"/>
      <c r="R519" s="498"/>
      <c r="S519" s="498"/>
      <c r="T519" s="498"/>
      <c r="U519" s="498"/>
      <c r="V519" s="498"/>
      <c r="W519" s="498"/>
      <c r="X519" s="498"/>
      <c r="Y519" s="498"/>
      <c r="Z519" s="498"/>
      <c r="AA519" s="498"/>
      <c r="AB519" s="498"/>
      <c r="AC519" s="498"/>
      <c r="AD519" s="498"/>
      <c r="AE519" s="498"/>
      <c r="AF519" s="498"/>
      <c r="AG519" s="498"/>
      <c r="AH519" s="498"/>
      <c r="AI519" s="498"/>
    </row>
    <row r="520" spans="1:35" s="505" customFormat="1" ht="20.100000000000001" customHeight="1">
      <c r="A520" s="503"/>
      <c r="B520" s="504"/>
      <c r="C520" s="504"/>
      <c r="D520" s="504"/>
      <c r="E520" s="504"/>
      <c r="F520" s="504"/>
      <c r="G520" s="504"/>
      <c r="H520" s="504"/>
      <c r="I520" s="504"/>
      <c r="J520" s="498"/>
      <c r="K520" s="498"/>
      <c r="L520" s="498"/>
      <c r="M520" s="498"/>
      <c r="N520" s="498"/>
      <c r="O520" s="498"/>
      <c r="P520" s="498"/>
      <c r="Q520" s="498"/>
      <c r="R520" s="498"/>
      <c r="S520" s="498"/>
      <c r="T520" s="498"/>
      <c r="U520" s="498"/>
      <c r="V520" s="498"/>
      <c r="W520" s="498"/>
      <c r="X520" s="498"/>
      <c r="Y520" s="498"/>
      <c r="Z520" s="498"/>
      <c r="AA520" s="498"/>
      <c r="AB520" s="498"/>
      <c r="AC520" s="498"/>
      <c r="AD520" s="498"/>
      <c r="AE520" s="498"/>
      <c r="AF520" s="498"/>
      <c r="AG520" s="498"/>
      <c r="AH520" s="498"/>
      <c r="AI520" s="498"/>
    </row>
    <row r="521" spans="1:35" s="505" customFormat="1" ht="20.100000000000001" customHeight="1">
      <c r="A521" s="503"/>
      <c r="B521" s="504"/>
      <c r="C521" s="504"/>
      <c r="D521" s="504"/>
      <c r="E521" s="504"/>
      <c r="F521" s="504"/>
      <c r="G521" s="504"/>
      <c r="H521" s="504"/>
      <c r="I521" s="504"/>
      <c r="J521" s="498"/>
      <c r="K521" s="498"/>
      <c r="L521" s="498"/>
      <c r="M521" s="498"/>
      <c r="N521" s="498"/>
      <c r="O521" s="498"/>
      <c r="P521" s="498"/>
      <c r="Q521" s="498"/>
      <c r="R521" s="498"/>
      <c r="S521" s="498"/>
      <c r="T521" s="498"/>
      <c r="U521" s="498"/>
      <c r="V521" s="498"/>
      <c r="W521" s="498"/>
      <c r="X521" s="498"/>
      <c r="Y521" s="498"/>
      <c r="Z521" s="498"/>
      <c r="AA521" s="498"/>
      <c r="AB521" s="498"/>
      <c r="AC521" s="498"/>
      <c r="AD521" s="498"/>
      <c r="AE521" s="498"/>
      <c r="AF521" s="498"/>
      <c r="AG521" s="498"/>
      <c r="AH521" s="498"/>
      <c r="AI521" s="498"/>
    </row>
    <row r="522" spans="1:35" s="505" customFormat="1" ht="20.100000000000001" customHeight="1">
      <c r="A522" s="503"/>
      <c r="B522" s="504"/>
      <c r="C522" s="504"/>
      <c r="D522" s="504"/>
      <c r="E522" s="504"/>
      <c r="F522" s="504"/>
      <c r="G522" s="504"/>
      <c r="H522" s="504"/>
      <c r="I522" s="504"/>
      <c r="J522" s="498"/>
      <c r="K522" s="498"/>
      <c r="L522" s="498"/>
      <c r="M522" s="498"/>
      <c r="N522" s="498"/>
      <c r="O522" s="498"/>
      <c r="P522" s="498"/>
      <c r="Q522" s="498"/>
      <c r="R522" s="498"/>
      <c r="S522" s="498"/>
      <c r="T522" s="498"/>
      <c r="U522" s="498"/>
      <c r="V522" s="498"/>
      <c r="W522" s="498"/>
      <c r="X522" s="498"/>
      <c r="Y522" s="498"/>
      <c r="Z522" s="498"/>
      <c r="AA522" s="498"/>
      <c r="AB522" s="498"/>
      <c r="AC522" s="498"/>
      <c r="AD522" s="498"/>
      <c r="AE522" s="498"/>
      <c r="AF522" s="498"/>
      <c r="AG522" s="498"/>
      <c r="AH522" s="498"/>
      <c r="AI522" s="498"/>
    </row>
    <row r="523" spans="1:35" s="505" customFormat="1" ht="20.100000000000001" customHeight="1">
      <c r="A523" s="503"/>
      <c r="B523" s="504"/>
      <c r="C523" s="504"/>
      <c r="D523" s="504"/>
      <c r="E523" s="504"/>
      <c r="F523" s="504"/>
      <c r="G523" s="504"/>
      <c r="H523" s="504"/>
      <c r="I523" s="504"/>
      <c r="J523" s="498"/>
      <c r="K523" s="498"/>
      <c r="L523" s="498"/>
      <c r="M523" s="498"/>
      <c r="N523" s="498"/>
      <c r="O523" s="498"/>
      <c r="P523" s="498"/>
      <c r="Q523" s="498"/>
      <c r="R523" s="498"/>
      <c r="S523" s="498"/>
      <c r="T523" s="498"/>
      <c r="U523" s="498"/>
      <c r="V523" s="498"/>
      <c r="W523" s="498"/>
      <c r="X523" s="498"/>
      <c r="Y523" s="498"/>
      <c r="Z523" s="498"/>
      <c r="AA523" s="498"/>
      <c r="AB523" s="498"/>
      <c r="AC523" s="498"/>
      <c r="AD523" s="498"/>
      <c r="AE523" s="498"/>
      <c r="AF523" s="498"/>
      <c r="AG523" s="498"/>
      <c r="AH523" s="498"/>
      <c r="AI523" s="498"/>
    </row>
    <row r="524" spans="1:35" s="505" customFormat="1" ht="20.100000000000001" customHeight="1">
      <c r="A524" s="503"/>
      <c r="B524" s="504"/>
      <c r="C524" s="504"/>
      <c r="D524" s="504"/>
      <c r="E524" s="504"/>
      <c r="F524" s="504"/>
      <c r="G524" s="504"/>
      <c r="H524" s="504"/>
      <c r="I524" s="504"/>
      <c r="J524" s="498"/>
      <c r="K524" s="498"/>
      <c r="L524" s="498"/>
      <c r="M524" s="498"/>
      <c r="N524" s="498"/>
      <c r="O524" s="498"/>
      <c r="P524" s="498"/>
      <c r="Q524" s="498"/>
      <c r="R524" s="498"/>
      <c r="S524" s="498"/>
      <c r="T524" s="498"/>
      <c r="U524" s="498"/>
      <c r="V524" s="498"/>
      <c r="W524" s="498"/>
      <c r="X524" s="498"/>
      <c r="Y524" s="498"/>
      <c r="Z524" s="498"/>
      <c r="AA524" s="498"/>
      <c r="AB524" s="498"/>
      <c r="AC524" s="498"/>
      <c r="AD524" s="498"/>
      <c r="AE524" s="498"/>
      <c r="AF524" s="498"/>
      <c r="AG524" s="498"/>
      <c r="AH524" s="498"/>
      <c r="AI524" s="498"/>
    </row>
    <row r="525" spans="1:35" s="505" customFormat="1" ht="20.100000000000001" customHeight="1">
      <c r="A525" s="503"/>
      <c r="B525" s="504"/>
      <c r="C525" s="504"/>
      <c r="D525" s="504"/>
      <c r="E525" s="504"/>
      <c r="F525" s="504"/>
      <c r="G525" s="504"/>
      <c r="H525" s="504"/>
      <c r="I525" s="504"/>
      <c r="J525" s="498"/>
      <c r="K525" s="498"/>
      <c r="L525" s="498"/>
      <c r="M525" s="498"/>
      <c r="N525" s="498"/>
      <c r="O525" s="498"/>
      <c r="P525" s="498"/>
      <c r="Q525" s="498"/>
      <c r="R525" s="498"/>
      <c r="S525" s="498"/>
      <c r="T525" s="498"/>
      <c r="U525" s="498"/>
      <c r="V525" s="498"/>
      <c r="W525" s="498"/>
      <c r="X525" s="498"/>
      <c r="Y525" s="498"/>
      <c r="Z525" s="498"/>
      <c r="AA525" s="498"/>
      <c r="AB525" s="498"/>
      <c r="AC525" s="498"/>
      <c r="AD525" s="498"/>
      <c r="AE525" s="498"/>
      <c r="AF525" s="498"/>
      <c r="AG525" s="498"/>
      <c r="AH525" s="498"/>
      <c r="AI525" s="498"/>
    </row>
    <row r="526" spans="1:35" s="505" customFormat="1" ht="20.100000000000001" customHeight="1">
      <c r="A526" s="503"/>
      <c r="B526" s="504"/>
      <c r="C526" s="504"/>
      <c r="D526" s="504"/>
      <c r="E526" s="504"/>
      <c r="F526" s="504"/>
      <c r="G526" s="504"/>
      <c r="H526" s="504"/>
      <c r="I526" s="504"/>
      <c r="J526" s="498"/>
      <c r="K526" s="498"/>
      <c r="L526" s="498"/>
      <c r="M526" s="498"/>
      <c r="N526" s="498"/>
      <c r="O526" s="498"/>
      <c r="P526" s="498"/>
      <c r="Q526" s="498"/>
      <c r="R526" s="498"/>
      <c r="S526" s="498"/>
      <c r="T526" s="498"/>
      <c r="U526" s="498"/>
      <c r="V526" s="498"/>
      <c r="W526" s="498"/>
      <c r="X526" s="498"/>
      <c r="Y526" s="498"/>
      <c r="Z526" s="498"/>
      <c r="AA526" s="498"/>
      <c r="AB526" s="498"/>
      <c r="AC526" s="498"/>
      <c r="AD526" s="498"/>
      <c r="AE526" s="498"/>
      <c r="AF526" s="498"/>
      <c r="AG526" s="498"/>
      <c r="AH526" s="498"/>
      <c r="AI526" s="498"/>
    </row>
    <row r="527" spans="1:35" s="505" customFormat="1" ht="20.100000000000001" customHeight="1">
      <c r="A527" s="503"/>
      <c r="B527" s="504"/>
      <c r="C527" s="504"/>
      <c r="D527" s="504"/>
      <c r="E527" s="504"/>
      <c r="F527" s="504"/>
      <c r="G527" s="504"/>
      <c r="H527" s="504"/>
      <c r="I527" s="504"/>
      <c r="J527" s="498"/>
      <c r="K527" s="498"/>
      <c r="L527" s="498"/>
      <c r="M527" s="498"/>
      <c r="N527" s="498"/>
      <c r="O527" s="498"/>
      <c r="P527" s="498"/>
      <c r="Q527" s="498"/>
      <c r="R527" s="498"/>
      <c r="S527" s="498"/>
      <c r="T527" s="498"/>
      <c r="U527" s="498"/>
      <c r="V527" s="498"/>
      <c r="W527" s="498"/>
      <c r="X527" s="498"/>
      <c r="Y527" s="498"/>
      <c r="Z527" s="498"/>
      <c r="AA527" s="498"/>
      <c r="AB527" s="498"/>
      <c r="AC527" s="498"/>
      <c r="AD527" s="498"/>
      <c r="AE527" s="498"/>
      <c r="AF527" s="498"/>
      <c r="AG527" s="498"/>
      <c r="AH527" s="498"/>
      <c r="AI527" s="498"/>
    </row>
    <row r="528" spans="1:35" s="505" customFormat="1" ht="20.100000000000001" customHeight="1">
      <c r="A528" s="503"/>
      <c r="B528" s="504"/>
      <c r="C528" s="504"/>
      <c r="D528" s="504"/>
      <c r="E528" s="504"/>
      <c r="F528" s="504"/>
      <c r="G528" s="504"/>
      <c r="H528" s="504"/>
      <c r="I528" s="504"/>
      <c r="J528" s="498"/>
      <c r="K528" s="498"/>
      <c r="L528" s="498"/>
      <c r="M528" s="498"/>
      <c r="N528" s="498"/>
      <c r="O528" s="498"/>
      <c r="P528" s="498"/>
      <c r="Q528" s="498"/>
      <c r="R528" s="498"/>
      <c r="S528" s="498"/>
      <c r="T528" s="498"/>
      <c r="U528" s="498"/>
      <c r="V528" s="498"/>
      <c r="W528" s="498"/>
      <c r="X528" s="498"/>
      <c r="Y528" s="498"/>
      <c r="Z528" s="498"/>
      <c r="AA528" s="498"/>
      <c r="AB528" s="498"/>
      <c r="AC528" s="498"/>
      <c r="AD528" s="498"/>
      <c r="AE528" s="498"/>
      <c r="AF528" s="498"/>
      <c r="AG528" s="498"/>
      <c r="AH528" s="498"/>
      <c r="AI528" s="498"/>
    </row>
    <row r="529" spans="1:35" s="505" customFormat="1" ht="20.100000000000001" customHeight="1">
      <c r="A529" s="503"/>
      <c r="B529" s="504"/>
      <c r="C529" s="504"/>
      <c r="D529" s="504"/>
      <c r="E529" s="504"/>
      <c r="F529" s="504"/>
      <c r="G529" s="504"/>
      <c r="H529" s="504"/>
      <c r="I529" s="504"/>
      <c r="J529" s="498"/>
      <c r="K529" s="498"/>
      <c r="L529" s="498"/>
      <c r="M529" s="498"/>
      <c r="N529" s="498"/>
      <c r="O529" s="498"/>
      <c r="P529" s="498"/>
      <c r="Q529" s="498"/>
      <c r="R529" s="498"/>
      <c r="S529" s="498"/>
      <c r="T529" s="498"/>
      <c r="U529" s="498"/>
      <c r="V529" s="498"/>
      <c r="W529" s="498"/>
      <c r="X529" s="498"/>
      <c r="Y529" s="498"/>
      <c r="Z529" s="498"/>
      <c r="AA529" s="498"/>
      <c r="AB529" s="498"/>
      <c r="AC529" s="498"/>
      <c r="AD529" s="498"/>
      <c r="AE529" s="498"/>
      <c r="AF529" s="498"/>
      <c r="AG529" s="498"/>
      <c r="AH529" s="498"/>
      <c r="AI529" s="498"/>
    </row>
    <row r="530" spans="1:35" s="505" customFormat="1" ht="20.100000000000001" customHeight="1">
      <c r="A530" s="503"/>
      <c r="B530" s="504"/>
      <c r="C530" s="504"/>
      <c r="D530" s="504"/>
      <c r="E530" s="504"/>
      <c r="F530" s="504"/>
      <c r="G530" s="504"/>
      <c r="H530" s="504"/>
      <c r="I530" s="504"/>
      <c r="J530" s="498"/>
      <c r="K530" s="498"/>
      <c r="L530" s="498"/>
      <c r="M530" s="498"/>
      <c r="N530" s="498"/>
      <c r="O530" s="498"/>
      <c r="P530" s="498"/>
      <c r="Q530" s="498"/>
      <c r="R530" s="498"/>
      <c r="S530" s="498"/>
      <c r="T530" s="498"/>
      <c r="U530" s="498"/>
      <c r="V530" s="498"/>
      <c r="W530" s="498"/>
      <c r="X530" s="498"/>
      <c r="Y530" s="498"/>
      <c r="Z530" s="498"/>
      <c r="AA530" s="498"/>
      <c r="AB530" s="498"/>
      <c r="AC530" s="498"/>
      <c r="AD530" s="498"/>
      <c r="AE530" s="498"/>
      <c r="AF530" s="498"/>
      <c r="AG530" s="498"/>
      <c r="AH530" s="498"/>
      <c r="AI530" s="498"/>
    </row>
    <row r="531" spans="1:35" s="505" customFormat="1" ht="20.100000000000001" customHeight="1">
      <c r="A531" s="503"/>
      <c r="B531" s="504"/>
      <c r="C531" s="504"/>
      <c r="D531" s="504"/>
      <c r="E531" s="504"/>
      <c r="F531" s="504"/>
      <c r="G531" s="504"/>
      <c r="H531" s="504"/>
      <c r="I531" s="504"/>
      <c r="J531" s="498"/>
      <c r="K531" s="498"/>
      <c r="L531" s="498"/>
      <c r="M531" s="498"/>
      <c r="N531" s="498"/>
      <c r="O531" s="498"/>
      <c r="P531" s="498"/>
      <c r="Q531" s="498"/>
      <c r="R531" s="498"/>
      <c r="S531" s="498"/>
      <c r="T531" s="498"/>
      <c r="U531" s="498"/>
      <c r="V531" s="498"/>
      <c r="W531" s="498"/>
      <c r="X531" s="498"/>
      <c r="Y531" s="498"/>
      <c r="Z531" s="498"/>
      <c r="AA531" s="498"/>
      <c r="AB531" s="498"/>
      <c r="AC531" s="498"/>
      <c r="AD531" s="498"/>
      <c r="AE531" s="498"/>
      <c r="AF531" s="498"/>
      <c r="AG531" s="498"/>
      <c r="AH531" s="498"/>
      <c r="AI531" s="498"/>
    </row>
    <row r="532" spans="1:35" s="505" customFormat="1" ht="20.100000000000001" customHeight="1">
      <c r="A532" s="503"/>
      <c r="B532" s="504"/>
      <c r="C532" s="504"/>
      <c r="D532" s="504"/>
      <c r="E532" s="504"/>
      <c r="F532" s="504"/>
      <c r="G532" s="504"/>
      <c r="H532" s="504"/>
      <c r="I532" s="504"/>
      <c r="J532" s="498"/>
      <c r="K532" s="498"/>
      <c r="L532" s="498"/>
      <c r="M532" s="498"/>
      <c r="N532" s="498"/>
      <c r="O532" s="498"/>
      <c r="P532" s="498"/>
      <c r="Q532" s="498"/>
      <c r="R532" s="498"/>
      <c r="S532" s="498"/>
      <c r="T532" s="498"/>
      <c r="U532" s="498"/>
      <c r="V532" s="498"/>
      <c r="W532" s="498"/>
      <c r="X532" s="498"/>
      <c r="Y532" s="498"/>
      <c r="Z532" s="498"/>
      <c r="AA532" s="498"/>
      <c r="AB532" s="498"/>
      <c r="AC532" s="498"/>
      <c r="AD532" s="498"/>
      <c r="AE532" s="498"/>
      <c r="AF532" s="498"/>
      <c r="AG532" s="498"/>
      <c r="AH532" s="498"/>
      <c r="AI532" s="498"/>
    </row>
    <row r="533" spans="1:35" s="505" customFormat="1" ht="20.100000000000001" customHeight="1">
      <c r="A533" s="503"/>
      <c r="B533" s="504"/>
      <c r="C533" s="504"/>
      <c r="D533" s="504"/>
      <c r="E533" s="504"/>
      <c r="F533" s="504"/>
      <c r="G533" s="504"/>
      <c r="H533" s="504"/>
      <c r="I533" s="504"/>
      <c r="J533" s="498"/>
      <c r="K533" s="498"/>
      <c r="L533" s="498"/>
      <c r="M533" s="498"/>
      <c r="N533" s="498"/>
      <c r="O533" s="498"/>
      <c r="P533" s="498"/>
      <c r="Q533" s="498"/>
      <c r="R533" s="498"/>
      <c r="S533" s="498"/>
      <c r="T533" s="498"/>
      <c r="U533" s="498"/>
      <c r="V533" s="498"/>
      <c r="W533" s="498"/>
      <c r="X533" s="498"/>
      <c r="Y533" s="498"/>
      <c r="Z533" s="498"/>
      <c r="AA533" s="498"/>
      <c r="AB533" s="498"/>
      <c r="AC533" s="498"/>
      <c r="AD533" s="498"/>
      <c r="AE533" s="498"/>
      <c r="AF533" s="498"/>
      <c r="AG533" s="498"/>
      <c r="AH533" s="498"/>
      <c r="AI533" s="498"/>
    </row>
    <row r="534" spans="1:35" s="505" customFormat="1" ht="20.100000000000001" customHeight="1">
      <c r="A534" s="503"/>
      <c r="B534" s="504"/>
      <c r="C534" s="504"/>
      <c r="D534" s="504"/>
      <c r="E534" s="504"/>
      <c r="F534" s="504"/>
      <c r="G534" s="504"/>
      <c r="H534" s="504"/>
      <c r="I534" s="504"/>
      <c r="J534" s="498"/>
      <c r="K534" s="498"/>
      <c r="L534" s="498"/>
      <c r="M534" s="498"/>
      <c r="N534" s="498"/>
      <c r="O534" s="498"/>
      <c r="P534" s="498"/>
      <c r="Q534" s="498"/>
      <c r="R534" s="498"/>
      <c r="S534" s="498"/>
      <c r="T534" s="498"/>
      <c r="U534" s="498"/>
      <c r="V534" s="498"/>
      <c r="W534" s="498"/>
      <c r="X534" s="498"/>
      <c r="Y534" s="498"/>
      <c r="Z534" s="498"/>
      <c r="AA534" s="498"/>
      <c r="AB534" s="498"/>
      <c r="AC534" s="498"/>
      <c r="AD534" s="498"/>
      <c r="AE534" s="498"/>
      <c r="AF534" s="498"/>
      <c r="AG534" s="498"/>
      <c r="AH534" s="498"/>
      <c r="AI534" s="498"/>
    </row>
    <row r="535" spans="1:35" s="505" customFormat="1" ht="20.100000000000001" customHeight="1">
      <c r="A535" s="503"/>
      <c r="B535" s="504"/>
      <c r="C535" s="504"/>
      <c r="D535" s="504"/>
      <c r="E535" s="504"/>
      <c r="F535" s="504"/>
      <c r="G535" s="504"/>
      <c r="H535" s="504"/>
      <c r="I535" s="504"/>
      <c r="J535" s="498"/>
      <c r="K535" s="498"/>
      <c r="L535" s="498"/>
      <c r="M535" s="498"/>
      <c r="N535" s="498"/>
      <c r="O535" s="498"/>
      <c r="P535" s="498"/>
      <c r="Q535" s="498"/>
      <c r="R535" s="498"/>
      <c r="S535" s="498"/>
      <c r="T535" s="498"/>
      <c r="U535" s="498"/>
      <c r="V535" s="498"/>
      <c r="W535" s="498"/>
      <c r="X535" s="498"/>
      <c r="Y535" s="498"/>
      <c r="Z535" s="498"/>
      <c r="AA535" s="498"/>
      <c r="AB535" s="498"/>
      <c r="AC535" s="498"/>
      <c r="AD535" s="498"/>
      <c r="AE535" s="498"/>
      <c r="AF535" s="498"/>
      <c r="AG535" s="498"/>
      <c r="AH535" s="498"/>
      <c r="AI535" s="498"/>
    </row>
    <row r="536" spans="1:35" s="505" customFormat="1" ht="20.100000000000001" customHeight="1">
      <c r="A536" s="503"/>
      <c r="B536" s="504"/>
      <c r="C536" s="504"/>
      <c r="D536" s="504"/>
      <c r="E536" s="504"/>
      <c r="F536" s="504"/>
      <c r="G536" s="504"/>
      <c r="H536" s="504"/>
      <c r="I536" s="504"/>
      <c r="J536" s="498"/>
      <c r="K536" s="498"/>
      <c r="L536" s="498"/>
      <c r="M536" s="498"/>
      <c r="N536" s="498"/>
      <c r="O536" s="498"/>
      <c r="P536" s="498"/>
      <c r="Q536" s="498"/>
      <c r="R536" s="498"/>
      <c r="S536" s="498"/>
      <c r="T536" s="498"/>
      <c r="U536" s="498"/>
      <c r="V536" s="498"/>
      <c r="W536" s="498"/>
      <c r="X536" s="498"/>
      <c r="Y536" s="498"/>
      <c r="Z536" s="498"/>
      <c r="AA536" s="498"/>
      <c r="AB536" s="498"/>
      <c r="AC536" s="498"/>
      <c r="AD536" s="498"/>
      <c r="AE536" s="498"/>
      <c r="AF536" s="498"/>
      <c r="AG536" s="498"/>
      <c r="AH536" s="498"/>
      <c r="AI536" s="498"/>
    </row>
    <row r="537" spans="1:35" s="505" customFormat="1" ht="20.100000000000001" customHeight="1">
      <c r="A537" s="503"/>
      <c r="B537" s="504"/>
      <c r="C537" s="504"/>
      <c r="D537" s="504"/>
      <c r="E537" s="504"/>
      <c r="F537" s="504"/>
      <c r="G537" s="504"/>
      <c r="H537" s="504"/>
      <c r="I537" s="504"/>
      <c r="J537" s="498"/>
      <c r="K537" s="498"/>
      <c r="L537" s="498"/>
      <c r="M537" s="498"/>
      <c r="N537" s="498"/>
      <c r="O537" s="498"/>
      <c r="P537" s="498"/>
      <c r="Q537" s="498"/>
      <c r="R537" s="498"/>
      <c r="S537" s="498"/>
      <c r="T537" s="498"/>
      <c r="U537" s="498"/>
      <c r="V537" s="498"/>
      <c r="W537" s="498"/>
      <c r="X537" s="498"/>
      <c r="Y537" s="498"/>
      <c r="Z537" s="498"/>
      <c r="AA537" s="498"/>
      <c r="AB537" s="498"/>
      <c r="AC537" s="498"/>
      <c r="AD537" s="498"/>
      <c r="AE537" s="498"/>
      <c r="AF537" s="498"/>
      <c r="AG537" s="498"/>
      <c r="AH537" s="498"/>
      <c r="AI537" s="498"/>
    </row>
    <row r="538" spans="1:35" s="505" customFormat="1" ht="20.100000000000001" customHeight="1">
      <c r="A538" s="503"/>
      <c r="B538" s="504"/>
      <c r="C538" s="504"/>
      <c r="D538" s="504"/>
      <c r="E538" s="504"/>
      <c r="F538" s="504"/>
      <c r="G538" s="504"/>
      <c r="H538" s="504"/>
      <c r="I538" s="504"/>
      <c r="J538" s="498"/>
      <c r="K538" s="498"/>
      <c r="L538" s="498"/>
      <c r="M538" s="498"/>
      <c r="N538" s="498"/>
      <c r="O538" s="498"/>
      <c r="P538" s="498"/>
      <c r="Q538" s="498"/>
      <c r="R538" s="498"/>
      <c r="S538" s="498"/>
      <c r="T538" s="498"/>
      <c r="U538" s="498"/>
      <c r="V538" s="498"/>
      <c r="W538" s="498"/>
      <c r="X538" s="498"/>
      <c r="Y538" s="498"/>
      <c r="Z538" s="498"/>
      <c r="AA538" s="498"/>
      <c r="AB538" s="498"/>
      <c r="AC538" s="498"/>
      <c r="AD538" s="498"/>
      <c r="AE538" s="498"/>
      <c r="AF538" s="498"/>
      <c r="AG538" s="498"/>
      <c r="AH538" s="498"/>
      <c r="AI538" s="498"/>
    </row>
    <row r="539" spans="1:35" s="505" customFormat="1" ht="20.100000000000001" customHeight="1">
      <c r="A539" s="503"/>
      <c r="B539" s="504"/>
      <c r="C539" s="504"/>
      <c r="D539" s="504"/>
      <c r="E539" s="504"/>
      <c r="F539" s="504"/>
      <c r="G539" s="504"/>
      <c r="H539" s="504"/>
      <c r="I539" s="504"/>
      <c r="J539" s="498"/>
      <c r="K539" s="498"/>
      <c r="L539" s="498"/>
      <c r="M539" s="498"/>
      <c r="N539" s="498"/>
      <c r="O539" s="498"/>
      <c r="P539" s="498"/>
      <c r="Q539" s="498"/>
      <c r="R539" s="498"/>
      <c r="S539" s="498"/>
      <c r="T539" s="498"/>
      <c r="U539" s="498"/>
      <c r="V539" s="498"/>
      <c r="W539" s="498"/>
      <c r="X539" s="498"/>
      <c r="Y539" s="498"/>
      <c r="Z539" s="498"/>
      <c r="AA539" s="498"/>
      <c r="AB539" s="498"/>
      <c r="AC539" s="498"/>
      <c r="AD539" s="498"/>
      <c r="AE539" s="498"/>
      <c r="AF539" s="498"/>
      <c r="AG539" s="498"/>
      <c r="AH539" s="498"/>
      <c r="AI539" s="498"/>
    </row>
    <row r="540" spans="1:35" s="505" customFormat="1" ht="20.100000000000001" customHeight="1">
      <c r="A540" s="503"/>
      <c r="B540" s="504"/>
      <c r="C540" s="504"/>
      <c r="D540" s="504"/>
      <c r="E540" s="504"/>
      <c r="F540" s="504"/>
      <c r="G540" s="504"/>
      <c r="H540" s="504"/>
      <c r="I540" s="504"/>
      <c r="J540" s="498"/>
      <c r="K540" s="498"/>
      <c r="L540" s="498"/>
      <c r="M540" s="498"/>
      <c r="N540" s="498"/>
      <c r="O540" s="498"/>
      <c r="P540" s="498"/>
      <c r="Q540" s="498"/>
      <c r="R540" s="498"/>
      <c r="S540" s="498"/>
      <c r="T540" s="498"/>
      <c r="U540" s="498"/>
      <c r="V540" s="498"/>
      <c r="W540" s="498"/>
      <c r="X540" s="498"/>
      <c r="Y540" s="498"/>
      <c r="Z540" s="498"/>
      <c r="AA540" s="498"/>
      <c r="AB540" s="498"/>
      <c r="AC540" s="498"/>
      <c r="AD540" s="498"/>
      <c r="AE540" s="498"/>
      <c r="AF540" s="498"/>
      <c r="AG540" s="498"/>
      <c r="AH540" s="498"/>
      <c r="AI540" s="498"/>
    </row>
    <row r="541" spans="1:35" s="505" customFormat="1" ht="20.100000000000001" customHeight="1">
      <c r="A541" s="503"/>
      <c r="B541" s="504"/>
      <c r="C541" s="504"/>
      <c r="D541" s="504"/>
      <c r="E541" s="504"/>
      <c r="F541" s="504"/>
      <c r="G541" s="504"/>
      <c r="H541" s="504"/>
      <c r="I541" s="504"/>
      <c r="J541" s="498"/>
      <c r="K541" s="498"/>
      <c r="L541" s="498"/>
      <c r="M541" s="498"/>
      <c r="N541" s="498"/>
      <c r="O541" s="498"/>
      <c r="P541" s="498"/>
      <c r="Q541" s="498"/>
      <c r="R541" s="498"/>
      <c r="S541" s="498"/>
      <c r="T541" s="498"/>
      <c r="U541" s="498"/>
      <c r="V541" s="498"/>
      <c r="W541" s="498"/>
      <c r="X541" s="498"/>
      <c r="Y541" s="498"/>
      <c r="Z541" s="498"/>
      <c r="AA541" s="498"/>
      <c r="AB541" s="498"/>
      <c r="AC541" s="498"/>
      <c r="AD541" s="498"/>
      <c r="AE541" s="498"/>
      <c r="AF541" s="498"/>
      <c r="AG541" s="498"/>
      <c r="AH541" s="498"/>
      <c r="AI541" s="498"/>
    </row>
    <row r="542" spans="1:35" s="505" customFormat="1" ht="20.100000000000001" customHeight="1">
      <c r="A542" s="503"/>
      <c r="B542" s="504"/>
      <c r="C542" s="504"/>
      <c r="D542" s="504"/>
      <c r="E542" s="504"/>
      <c r="F542" s="504"/>
      <c r="G542" s="504"/>
      <c r="H542" s="504"/>
      <c r="I542" s="504"/>
      <c r="J542" s="498"/>
      <c r="K542" s="498"/>
      <c r="L542" s="498"/>
      <c r="M542" s="498"/>
      <c r="N542" s="498"/>
      <c r="O542" s="498"/>
      <c r="P542" s="498"/>
      <c r="Q542" s="498"/>
      <c r="R542" s="498"/>
      <c r="S542" s="498"/>
      <c r="T542" s="498"/>
      <c r="U542" s="498"/>
      <c r="V542" s="498"/>
      <c r="W542" s="498"/>
      <c r="X542" s="498"/>
      <c r="Y542" s="498"/>
      <c r="Z542" s="498"/>
      <c r="AA542" s="498"/>
      <c r="AB542" s="498"/>
      <c r="AC542" s="498"/>
      <c r="AD542" s="498"/>
      <c r="AE542" s="498"/>
      <c r="AF542" s="498"/>
      <c r="AG542" s="498"/>
      <c r="AH542" s="498"/>
      <c r="AI542" s="498"/>
    </row>
    <row r="543" spans="1:35" s="505" customFormat="1" ht="20.100000000000001" customHeight="1">
      <c r="A543" s="503"/>
      <c r="B543" s="504"/>
      <c r="C543" s="504"/>
      <c r="D543" s="504"/>
      <c r="E543" s="504"/>
      <c r="F543" s="504"/>
      <c r="G543" s="504"/>
      <c r="H543" s="504"/>
      <c r="I543" s="504"/>
      <c r="J543" s="498"/>
      <c r="K543" s="498"/>
      <c r="L543" s="498"/>
      <c r="M543" s="498"/>
      <c r="N543" s="498"/>
      <c r="O543" s="498"/>
      <c r="P543" s="498"/>
      <c r="Q543" s="498"/>
      <c r="R543" s="498"/>
      <c r="S543" s="498"/>
      <c r="T543" s="498"/>
      <c r="U543" s="498"/>
      <c r="V543" s="498"/>
      <c r="W543" s="498"/>
      <c r="X543" s="498"/>
      <c r="Y543" s="498"/>
      <c r="Z543" s="498"/>
      <c r="AA543" s="498"/>
      <c r="AB543" s="498"/>
      <c r="AC543" s="498"/>
      <c r="AD543" s="498"/>
      <c r="AE543" s="498"/>
      <c r="AF543" s="498"/>
      <c r="AG543" s="498"/>
      <c r="AH543" s="498"/>
      <c r="AI543" s="498"/>
    </row>
    <row r="544" spans="1:35" s="505" customFormat="1" ht="20.100000000000001" customHeight="1">
      <c r="A544" s="503"/>
      <c r="B544" s="504"/>
      <c r="C544" s="504"/>
      <c r="D544" s="504"/>
      <c r="E544" s="504"/>
      <c r="F544" s="504"/>
      <c r="G544" s="504"/>
      <c r="H544" s="504"/>
      <c r="I544" s="504"/>
      <c r="J544" s="498"/>
      <c r="K544" s="498"/>
      <c r="L544" s="498"/>
      <c r="M544" s="498"/>
      <c r="N544" s="498"/>
      <c r="O544" s="498"/>
      <c r="P544" s="498"/>
      <c r="Q544" s="498"/>
      <c r="R544" s="498"/>
      <c r="S544" s="498"/>
      <c r="T544" s="498"/>
      <c r="U544" s="498"/>
      <c r="V544" s="498"/>
      <c r="W544" s="498"/>
      <c r="X544" s="498"/>
      <c r="Y544" s="498"/>
      <c r="Z544" s="498"/>
      <c r="AA544" s="498"/>
      <c r="AB544" s="498"/>
      <c r="AC544" s="498"/>
      <c r="AD544" s="498"/>
      <c r="AE544" s="498"/>
      <c r="AF544" s="498"/>
      <c r="AG544" s="498"/>
      <c r="AH544" s="498"/>
      <c r="AI544" s="498"/>
    </row>
    <row r="545" spans="1:35" s="505" customFormat="1" ht="20.100000000000001" customHeight="1">
      <c r="A545" s="503"/>
      <c r="B545" s="504"/>
      <c r="C545" s="504"/>
      <c r="D545" s="504"/>
      <c r="E545" s="504"/>
      <c r="F545" s="504"/>
      <c r="G545" s="504"/>
      <c r="H545" s="504"/>
      <c r="I545" s="504"/>
      <c r="J545" s="498"/>
      <c r="K545" s="498"/>
      <c r="L545" s="498"/>
      <c r="M545" s="498"/>
      <c r="N545" s="498"/>
      <c r="O545" s="498"/>
      <c r="P545" s="498"/>
      <c r="Q545" s="498"/>
      <c r="R545" s="498"/>
      <c r="S545" s="498"/>
      <c r="T545" s="498"/>
      <c r="U545" s="498"/>
      <c r="V545" s="498"/>
      <c r="W545" s="498"/>
      <c r="X545" s="498"/>
      <c r="Y545" s="498"/>
      <c r="Z545" s="498"/>
      <c r="AA545" s="498"/>
      <c r="AB545" s="498"/>
      <c r="AC545" s="498"/>
      <c r="AD545" s="498"/>
      <c r="AE545" s="498"/>
      <c r="AF545" s="498"/>
      <c r="AG545" s="498"/>
      <c r="AH545" s="498"/>
      <c r="AI545" s="498"/>
    </row>
    <row r="546" spans="1:35" s="505" customFormat="1" ht="20.100000000000001" customHeight="1">
      <c r="A546" s="503"/>
      <c r="B546" s="504"/>
      <c r="C546" s="504"/>
      <c r="D546" s="504"/>
      <c r="E546" s="504"/>
      <c r="F546" s="504"/>
      <c r="G546" s="504"/>
      <c r="H546" s="504"/>
      <c r="I546" s="504"/>
      <c r="J546" s="498"/>
      <c r="K546" s="498"/>
      <c r="L546" s="498"/>
      <c r="M546" s="498"/>
      <c r="N546" s="498"/>
      <c r="O546" s="498"/>
      <c r="P546" s="498"/>
      <c r="Q546" s="498"/>
      <c r="R546" s="498"/>
      <c r="S546" s="498"/>
      <c r="T546" s="498"/>
      <c r="U546" s="498"/>
      <c r="V546" s="498"/>
      <c r="W546" s="498"/>
      <c r="X546" s="498"/>
      <c r="Y546" s="498"/>
      <c r="Z546" s="498"/>
      <c r="AA546" s="498"/>
      <c r="AB546" s="498"/>
      <c r="AC546" s="498"/>
      <c r="AD546" s="498"/>
      <c r="AE546" s="498"/>
      <c r="AF546" s="498"/>
      <c r="AG546" s="498"/>
      <c r="AH546" s="498"/>
      <c r="AI546" s="498"/>
    </row>
    <row r="547" spans="1:35" s="505" customFormat="1" ht="20.100000000000001" customHeight="1">
      <c r="A547" s="503"/>
      <c r="B547" s="504"/>
      <c r="C547" s="504"/>
      <c r="D547" s="504"/>
      <c r="E547" s="504"/>
      <c r="F547" s="504"/>
      <c r="G547" s="504"/>
      <c r="H547" s="504"/>
      <c r="I547" s="504"/>
      <c r="J547" s="498"/>
      <c r="K547" s="498"/>
      <c r="L547" s="498"/>
      <c r="M547" s="498"/>
      <c r="N547" s="498"/>
      <c r="O547" s="498"/>
      <c r="P547" s="498"/>
      <c r="Q547" s="498"/>
      <c r="R547" s="498"/>
      <c r="S547" s="498"/>
      <c r="T547" s="498"/>
      <c r="U547" s="498"/>
      <c r="V547" s="498"/>
      <c r="W547" s="498"/>
      <c r="X547" s="498"/>
      <c r="Y547" s="498"/>
      <c r="Z547" s="498"/>
      <c r="AA547" s="498"/>
      <c r="AB547" s="498"/>
      <c r="AC547" s="498"/>
      <c r="AD547" s="498"/>
      <c r="AE547" s="498"/>
      <c r="AF547" s="498"/>
      <c r="AG547" s="498"/>
      <c r="AH547" s="498"/>
      <c r="AI547" s="498"/>
    </row>
    <row r="548" spans="1:35" s="505" customFormat="1" ht="20.100000000000001" customHeight="1">
      <c r="A548" s="503"/>
      <c r="B548" s="504"/>
      <c r="C548" s="504"/>
      <c r="D548" s="504"/>
      <c r="E548" s="504"/>
      <c r="F548" s="504"/>
      <c r="G548" s="504"/>
      <c r="H548" s="504"/>
      <c r="I548" s="504"/>
      <c r="J548" s="498"/>
      <c r="K548" s="498"/>
      <c r="L548" s="498"/>
      <c r="M548" s="498"/>
      <c r="N548" s="498"/>
      <c r="O548" s="498"/>
      <c r="P548" s="498"/>
      <c r="Q548" s="498"/>
      <c r="R548" s="498"/>
      <c r="S548" s="498"/>
      <c r="T548" s="498"/>
      <c r="U548" s="498"/>
      <c r="V548" s="498"/>
      <c r="W548" s="498"/>
      <c r="X548" s="498"/>
      <c r="Y548" s="498"/>
      <c r="Z548" s="498"/>
      <c r="AA548" s="498"/>
      <c r="AB548" s="498"/>
      <c r="AC548" s="498"/>
      <c r="AD548" s="498"/>
      <c r="AE548" s="498"/>
      <c r="AF548" s="498"/>
      <c r="AG548" s="498"/>
      <c r="AH548" s="498"/>
      <c r="AI548" s="498"/>
    </row>
    <row r="549" spans="1:35" s="505" customFormat="1" ht="20.100000000000001" customHeight="1">
      <c r="A549" s="503"/>
      <c r="B549" s="504"/>
      <c r="C549" s="504"/>
      <c r="D549" s="504"/>
      <c r="E549" s="504"/>
      <c r="F549" s="504"/>
      <c r="G549" s="504"/>
      <c r="H549" s="504"/>
      <c r="I549" s="504"/>
      <c r="J549" s="498"/>
      <c r="K549" s="498"/>
      <c r="L549" s="498"/>
      <c r="M549" s="498"/>
      <c r="N549" s="498"/>
      <c r="O549" s="498"/>
      <c r="P549" s="498"/>
      <c r="Q549" s="498"/>
      <c r="R549" s="498"/>
      <c r="S549" s="498"/>
      <c r="T549" s="498"/>
      <c r="U549" s="498"/>
      <c r="V549" s="498"/>
      <c r="W549" s="498"/>
      <c r="X549" s="498"/>
      <c r="Y549" s="498"/>
      <c r="Z549" s="498"/>
      <c r="AA549" s="498"/>
      <c r="AB549" s="498"/>
      <c r="AC549" s="498"/>
      <c r="AD549" s="498"/>
      <c r="AE549" s="498"/>
      <c r="AF549" s="498"/>
      <c r="AG549" s="498"/>
      <c r="AH549" s="498"/>
      <c r="AI549" s="498"/>
    </row>
    <row r="550" spans="1:35" s="505" customFormat="1" ht="20.100000000000001" customHeight="1">
      <c r="A550" s="503"/>
      <c r="B550" s="504"/>
      <c r="C550" s="504"/>
      <c r="D550" s="504"/>
      <c r="E550" s="504"/>
      <c r="F550" s="504"/>
      <c r="G550" s="504"/>
      <c r="H550" s="504"/>
      <c r="I550" s="504"/>
      <c r="J550" s="498"/>
      <c r="K550" s="498"/>
      <c r="L550" s="498"/>
      <c r="M550" s="498"/>
      <c r="N550" s="498"/>
      <c r="O550" s="498"/>
      <c r="P550" s="498"/>
      <c r="Q550" s="498"/>
      <c r="R550" s="498"/>
      <c r="S550" s="498"/>
      <c r="T550" s="498"/>
      <c r="U550" s="498"/>
      <c r="V550" s="498"/>
      <c r="W550" s="498"/>
      <c r="X550" s="498"/>
      <c r="Y550" s="498"/>
      <c r="Z550" s="498"/>
      <c r="AA550" s="498"/>
      <c r="AB550" s="498"/>
      <c r="AC550" s="498"/>
      <c r="AD550" s="498"/>
      <c r="AE550" s="498"/>
      <c r="AF550" s="498"/>
      <c r="AG550" s="498"/>
      <c r="AH550" s="498"/>
      <c r="AI550" s="498"/>
    </row>
    <row r="551" spans="1:35" s="505" customFormat="1" ht="20.100000000000001" customHeight="1">
      <c r="A551" s="503"/>
      <c r="B551" s="504"/>
      <c r="C551" s="504"/>
      <c r="D551" s="504"/>
      <c r="E551" s="504"/>
      <c r="F551" s="504"/>
      <c r="G551" s="504"/>
      <c r="H551" s="504"/>
      <c r="I551" s="504"/>
      <c r="J551" s="498"/>
      <c r="K551" s="498"/>
      <c r="L551" s="498"/>
      <c r="M551" s="498"/>
      <c r="N551" s="498"/>
      <c r="O551" s="498"/>
      <c r="P551" s="498"/>
      <c r="Q551" s="498"/>
      <c r="R551" s="498"/>
      <c r="S551" s="498"/>
      <c r="T551" s="498"/>
      <c r="U551" s="498"/>
      <c r="V551" s="498"/>
      <c r="W551" s="498"/>
      <c r="X551" s="498"/>
      <c r="Y551" s="498"/>
      <c r="Z551" s="498"/>
      <c r="AA551" s="498"/>
      <c r="AB551" s="498"/>
      <c r="AC551" s="498"/>
      <c r="AD551" s="498"/>
      <c r="AE551" s="498"/>
      <c r="AF551" s="498"/>
      <c r="AG551" s="498"/>
      <c r="AH551" s="498"/>
      <c r="AI551" s="498"/>
    </row>
    <row r="552" spans="1:35" s="505" customFormat="1" ht="20.100000000000001" customHeight="1">
      <c r="A552" s="503"/>
      <c r="B552" s="504"/>
      <c r="C552" s="504"/>
      <c r="D552" s="504"/>
      <c r="E552" s="504"/>
      <c r="F552" s="504"/>
      <c r="G552" s="504"/>
      <c r="H552" s="504"/>
      <c r="I552" s="504"/>
      <c r="J552" s="498"/>
      <c r="K552" s="498"/>
      <c r="L552" s="498"/>
      <c r="M552" s="498"/>
      <c r="N552" s="498"/>
      <c r="O552" s="498"/>
      <c r="P552" s="498"/>
      <c r="Q552" s="498"/>
      <c r="R552" s="498"/>
      <c r="S552" s="498"/>
      <c r="T552" s="498"/>
      <c r="U552" s="498"/>
      <c r="V552" s="498"/>
      <c r="W552" s="498"/>
      <c r="X552" s="498"/>
      <c r="Y552" s="498"/>
      <c r="Z552" s="498"/>
      <c r="AA552" s="498"/>
      <c r="AB552" s="498"/>
      <c r="AC552" s="498"/>
      <c r="AD552" s="498"/>
      <c r="AE552" s="498"/>
      <c r="AF552" s="498"/>
      <c r="AG552" s="498"/>
      <c r="AH552" s="498"/>
      <c r="AI552" s="498"/>
    </row>
    <row r="553" spans="1:35" s="505" customFormat="1" ht="20.100000000000001" customHeight="1">
      <c r="A553" s="503"/>
      <c r="B553" s="504"/>
      <c r="C553" s="504"/>
      <c r="D553" s="504"/>
      <c r="E553" s="504"/>
      <c r="F553" s="504"/>
      <c r="G553" s="504"/>
      <c r="H553" s="504"/>
      <c r="I553" s="504"/>
      <c r="J553" s="498"/>
      <c r="K553" s="498"/>
      <c r="L553" s="498"/>
      <c r="M553" s="498"/>
      <c r="N553" s="498"/>
      <c r="O553" s="498"/>
      <c r="P553" s="498"/>
      <c r="Q553" s="498"/>
      <c r="R553" s="498"/>
      <c r="S553" s="498"/>
      <c r="T553" s="498"/>
      <c r="U553" s="498"/>
      <c r="V553" s="498"/>
      <c r="W553" s="498"/>
      <c r="X553" s="498"/>
      <c r="Y553" s="498"/>
      <c r="Z553" s="498"/>
      <c r="AA553" s="498"/>
      <c r="AB553" s="498"/>
      <c r="AC553" s="498"/>
      <c r="AD553" s="498"/>
      <c r="AE553" s="498"/>
      <c r="AF553" s="498"/>
      <c r="AG553" s="498"/>
      <c r="AH553" s="498"/>
      <c r="AI553" s="498"/>
    </row>
    <row r="554" spans="1:35" s="505" customFormat="1" ht="20.100000000000001" customHeight="1">
      <c r="A554" s="503"/>
      <c r="B554" s="504"/>
      <c r="C554" s="504"/>
      <c r="D554" s="504"/>
      <c r="E554" s="504"/>
      <c r="F554" s="504"/>
      <c r="G554" s="504"/>
      <c r="H554" s="504"/>
      <c r="I554" s="504"/>
      <c r="J554" s="498"/>
      <c r="K554" s="498"/>
      <c r="L554" s="498"/>
      <c r="M554" s="498"/>
      <c r="N554" s="498"/>
      <c r="O554" s="498"/>
      <c r="P554" s="498"/>
      <c r="Q554" s="498"/>
      <c r="R554" s="498"/>
      <c r="S554" s="498"/>
      <c r="T554" s="498"/>
      <c r="U554" s="498"/>
      <c r="V554" s="498"/>
      <c r="W554" s="498"/>
      <c r="X554" s="498"/>
      <c r="Y554" s="498"/>
      <c r="Z554" s="498"/>
      <c r="AA554" s="498"/>
      <c r="AB554" s="498"/>
      <c r="AC554" s="498"/>
      <c r="AD554" s="498"/>
      <c r="AE554" s="498"/>
      <c r="AF554" s="498"/>
      <c r="AG554" s="498"/>
      <c r="AH554" s="498"/>
      <c r="AI554" s="498"/>
    </row>
    <row r="555" spans="1:35" s="505" customFormat="1" ht="20.100000000000001" customHeight="1">
      <c r="A555" s="503"/>
      <c r="B555" s="504"/>
      <c r="C555" s="504"/>
      <c r="D555" s="504"/>
      <c r="E555" s="504"/>
      <c r="F555" s="504"/>
      <c r="G555" s="504"/>
      <c r="H555" s="504"/>
      <c r="I555" s="504"/>
      <c r="J555" s="498"/>
      <c r="K555" s="498"/>
      <c r="L555" s="498"/>
      <c r="M555" s="498"/>
      <c r="N555" s="498"/>
      <c r="O555" s="498"/>
      <c r="P555" s="498"/>
      <c r="Q555" s="498"/>
      <c r="R555" s="498"/>
      <c r="S555" s="498"/>
      <c r="T555" s="498"/>
      <c r="U555" s="498"/>
      <c r="V555" s="498"/>
      <c r="W555" s="498"/>
      <c r="X555" s="498"/>
      <c r="Y555" s="498"/>
      <c r="Z555" s="498"/>
      <c r="AA555" s="498"/>
      <c r="AB555" s="498"/>
      <c r="AC555" s="498"/>
      <c r="AD555" s="498"/>
      <c r="AE555" s="498"/>
      <c r="AF555" s="498"/>
      <c r="AG555" s="498"/>
      <c r="AH555" s="498"/>
      <c r="AI555" s="498"/>
    </row>
    <row r="556" spans="1:35" s="505" customFormat="1" ht="20.100000000000001" customHeight="1">
      <c r="A556" s="503"/>
      <c r="B556" s="504"/>
      <c r="C556" s="504"/>
      <c r="D556" s="504"/>
      <c r="E556" s="504"/>
      <c r="F556" s="504"/>
      <c r="G556" s="504"/>
      <c r="H556" s="504"/>
      <c r="I556" s="504"/>
      <c r="J556" s="498"/>
      <c r="K556" s="498"/>
      <c r="L556" s="498"/>
      <c r="M556" s="498"/>
      <c r="N556" s="498"/>
      <c r="O556" s="498"/>
      <c r="P556" s="498"/>
      <c r="Q556" s="498"/>
      <c r="R556" s="498"/>
      <c r="S556" s="498"/>
      <c r="T556" s="498"/>
      <c r="U556" s="498"/>
      <c r="V556" s="498"/>
      <c r="W556" s="498"/>
      <c r="X556" s="498"/>
      <c r="Y556" s="498"/>
      <c r="Z556" s="498"/>
      <c r="AA556" s="498"/>
      <c r="AB556" s="498"/>
      <c r="AC556" s="498"/>
      <c r="AD556" s="498"/>
      <c r="AE556" s="498"/>
      <c r="AF556" s="498"/>
      <c r="AG556" s="498"/>
      <c r="AH556" s="498"/>
      <c r="AI556" s="498"/>
    </row>
    <row r="557" spans="1:35" s="505" customFormat="1" ht="20.100000000000001" customHeight="1">
      <c r="A557" s="503"/>
      <c r="B557" s="504"/>
      <c r="C557" s="504"/>
      <c r="D557" s="504"/>
      <c r="E557" s="504"/>
      <c r="F557" s="504"/>
      <c r="G557" s="504"/>
      <c r="H557" s="504"/>
      <c r="I557" s="504"/>
      <c r="J557" s="498"/>
      <c r="K557" s="498"/>
      <c r="L557" s="498"/>
      <c r="M557" s="498"/>
      <c r="N557" s="498"/>
      <c r="O557" s="498"/>
      <c r="P557" s="498"/>
      <c r="Q557" s="498"/>
      <c r="R557" s="498"/>
      <c r="S557" s="498"/>
      <c r="T557" s="498"/>
      <c r="U557" s="498"/>
      <c r="V557" s="498"/>
      <c r="W557" s="498"/>
      <c r="X557" s="498"/>
      <c r="Y557" s="498"/>
      <c r="Z557" s="498"/>
      <c r="AA557" s="498"/>
      <c r="AB557" s="498"/>
      <c r="AC557" s="498"/>
      <c r="AD557" s="498"/>
      <c r="AE557" s="498"/>
      <c r="AF557" s="498"/>
      <c r="AG557" s="498"/>
      <c r="AH557" s="498"/>
      <c r="AI557" s="498"/>
    </row>
    <row r="558" spans="1:35" s="505" customFormat="1" ht="20.100000000000001" customHeight="1">
      <c r="A558" s="503"/>
      <c r="B558" s="504"/>
      <c r="C558" s="504"/>
      <c r="D558" s="504"/>
      <c r="E558" s="504"/>
      <c r="F558" s="504"/>
      <c r="G558" s="504"/>
      <c r="H558" s="504"/>
      <c r="I558" s="504"/>
      <c r="J558" s="498"/>
      <c r="K558" s="498"/>
      <c r="L558" s="498"/>
      <c r="M558" s="498"/>
      <c r="N558" s="498"/>
      <c r="O558" s="498"/>
      <c r="P558" s="498"/>
      <c r="Q558" s="498"/>
      <c r="R558" s="498"/>
      <c r="S558" s="498"/>
      <c r="T558" s="498"/>
      <c r="U558" s="498"/>
      <c r="V558" s="498"/>
      <c r="W558" s="498"/>
      <c r="X558" s="498"/>
      <c r="Y558" s="498"/>
      <c r="Z558" s="498"/>
      <c r="AA558" s="498"/>
      <c r="AB558" s="498"/>
      <c r="AC558" s="498"/>
      <c r="AD558" s="498"/>
      <c r="AE558" s="498"/>
      <c r="AF558" s="498"/>
      <c r="AG558" s="498"/>
      <c r="AH558" s="498"/>
      <c r="AI558" s="498"/>
    </row>
    <row r="559" spans="1:35" s="505" customFormat="1" ht="20.100000000000001" customHeight="1">
      <c r="A559" s="503"/>
      <c r="B559" s="504"/>
      <c r="C559" s="504"/>
      <c r="D559" s="504"/>
      <c r="E559" s="504"/>
      <c r="F559" s="504"/>
      <c r="G559" s="504"/>
      <c r="H559" s="504"/>
      <c r="I559" s="504"/>
      <c r="J559" s="498"/>
      <c r="K559" s="498"/>
      <c r="L559" s="498"/>
      <c r="M559" s="498"/>
      <c r="N559" s="498"/>
      <c r="O559" s="498"/>
      <c r="P559" s="498"/>
      <c r="Q559" s="498"/>
      <c r="R559" s="498"/>
      <c r="S559" s="498"/>
      <c r="T559" s="498"/>
      <c r="U559" s="498"/>
      <c r="V559" s="498"/>
      <c r="W559" s="498"/>
      <c r="X559" s="498"/>
      <c r="Y559" s="498"/>
      <c r="Z559" s="498"/>
      <c r="AA559" s="498"/>
      <c r="AB559" s="498"/>
      <c r="AC559" s="498"/>
      <c r="AD559" s="498"/>
      <c r="AE559" s="498"/>
      <c r="AF559" s="498"/>
      <c r="AG559" s="498"/>
      <c r="AH559" s="498"/>
      <c r="AI559" s="498"/>
    </row>
    <row r="560" spans="1:35" s="505" customFormat="1" ht="20.100000000000001" customHeight="1">
      <c r="A560" s="503"/>
      <c r="B560" s="504"/>
      <c r="C560" s="504"/>
      <c r="D560" s="504"/>
      <c r="E560" s="504"/>
      <c r="F560" s="504"/>
      <c r="G560" s="504"/>
      <c r="H560" s="504"/>
      <c r="I560" s="504"/>
      <c r="J560" s="498"/>
      <c r="K560" s="498"/>
      <c r="L560" s="498"/>
      <c r="M560" s="498"/>
      <c r="N560" s="498"/>
      <c r="O560" s="498"/>
      <c r="P560" s="498"/>
      <c r="Q560" s="498"/>
      <c r="R560" s="498"/>
      <c r="S560" s="498"/>
      <c r="T560" s="498"/>
      <c r="U560" s="498"/>
      <c r="V560" s="498"/>
      <c r="W560" s="498"/>
      <c r="X560" s="498"/>
      <c r="Y560" s="498"/>
      <c r="Z560" s="498"/>
      <c r="AA560" s="498"/>
      <c r="AB560" s="498"/>
      <c r="AC560" s="498"/>
      <c r="AD560" s="498"/>
      <c r="AE560" s="498"/>
      <c r="AF560" s="498"/>
      <c r="AG560" s="498"/>
      <c r="AH560" s="498"/>
      <c r="AI560" s="498"/>
    </row>
    <row r="561" spans="1:35" s="505" customFormat="1" ht="20.100000000000001" customHeight="1">
      <c r="A561" s="503"/>
      <c r="B561" s="504"/>
      <c r="C561" s="504"/>
      <c r="D561" s="504"/>
      <c r="E561" s="504"/>
      <c r="F561" s="504"/>
      <c r="G561" s="504"/>
      <c r="H561" s="504"/>
      <c r="I561" s="504"/>
      <c r="J561" s="498"/>
      <c r="K561" s="498"/>
      <c r="L561" s="498"/>
      <c r="M561" s="498"/>
      <c r="N561" s="498"/>
      <c r="O561" s="498"/>
      <c r="P561" s="498"/>
      <c r="Q561" s="498"/>
      <c r="R561" s="498"/>
      <c r="S561" s="498"/>
      <c r="T561" s="498"/>
      <c r="U561" s="498"/>
      <c r="V561" s="498"/>
      <c r="W561" s="498"/>
      <c r="X561" s="498"/>
      <c r="Y561" s="498"/>
      <c r="Z561" s="498"/>
      <c r="AA561" s="498"/>
      <c r="AB561" s="498"/>
      <c r="AC561" s="498"/>
      <c r="AD561" s="498"/>
      <c r="AE561" s="498"/>
      <c r="AF561" s="498"/>
      <c r="AG561" s="498"/>
      <c r="AH561" s="498"/>
      <c r="AI561" s="498"/>
    </row>
    <row r="562" spans="1:35" s="505" customFormat="1" ht="20.100000000000001" customHeight="1">
      <c r="A562" s="503"/>
      <c r="B562" s="504"/>
      <c r="C562" s="504"/>
      <c r="D562" s="504"/>
      <c r="E562" s="504"/>
      <c r="F562" s="504"/>
      <c r="G562" s="504"/>
      <c r="H562" s="504"/>
      <c r="I562" s="504"/>
      <c r="J562" s="498"/>
      <c r="K562" s="498"/>
      <c r="L562" s="498"/>
      <c r="M562" s="498"/>
      <c r="N562" s="498"/>
      <c r="O562" s="498"/>
      <c r="P562" s="498"/>
      <c r="Q562" s="498"/>
      <c r="R562" s="498"/>
      <c r="S562" s="498"/>
      <c r="T562" s="498"/>
      <c r="U562" s="498"/>
      <c r="V562" s="498"/>
      <c r="W562" s="498"/>
      <c r="X562" s="498"/>
      <c r="Y562" s="498"/>
      <c r="Z562" s="498"/>
      <c r="AA562" s="498"/>
      <c r="AB562" s="498"/>
      <c r="AC562" s="498"/>
      <c r="AD562" s="498"/>
      <c r="AE562" s="498"/>
      <c r="AF562" s="498"/>
      <c r="AG562" s="498"/>
      <c r="AH562" s="498"/>
      <c r="AI562" s="498"/>
    </row>
    <row r="563" spans="1:35" s="505" customFormat="1" ht="20.100000000000001" customHeight="1">
      <c r="A563" s="503"/>
      <c r="B563" s="504"/>
      <c r="C563" s="504"/>
      <c r="D563" s="504"/>
      <c r="E563" s="504"/>
      <c r="F563" s="504"/>
      <c r="G563" s="504"/>
      <c r="H563" s="504"/>
      <c r="I563" s="504"/>
      <c r="J563" s="498"/>
      <c r="K563" s="498"/>
      <c r="L563" s="498"/>
      <c r="M563" s="498"/>
      <c r="N563" s="498"/>
      <c r="O563" s="498"/>
      <c r="P563" s="498"/>
      <c r="Q563" s="498"/>
      <c r="R563" s="498"/>
      <c r="S563" s="498"/>
      <c r="T563" s="498"/>
      <c r="U563" s="498"/>
      <c r="V563" s="498"/>
      <c r="W563" s="498"/>
      <c r="X563" s="498"/>
      <c r="Y563" s="498"/>
      <c r="Z563" s="498"/>
      <c r="AA563" s="498"/>
      <c r="AB563" s="498"/>
      <c r="AC563" s="498"/>
      <c r="AD563" s="498"/>
      <c r="AE563" s="498"/>
      <c r="AF563" s="498"/>
      <c r="AG563" s="498"/>
      <c r="AH563" s="498"/>
      <c r="AI563" s="498"/>
    </row>
    <row r="564" spans="1:35" s="505" customFormat="1" ht="20.100000000000001" customHeight="1">
      <c r="A564" s="503"/>
      <c r="B564" s="504"/>
      <c r="C564" s="504"/>
      <c r="D564" s="504"/>
      <c r="E564" s="504"/>
      <c r="F564" s="504"/>
      <c r="G564" s="504"/>
      <c r="H564" s="504"/>
      <c r="I564" s="504"/>
      <c r="J564" s="498"/>
      <c r="K564" s="498"/>
      <c r="L564" s="498"/>
      <c r="M564" s="498"/>
      <c r="N564" s="498"/>
      <c r="O564" s="498"/>
      <c r="P564" s="498"/>
      <c r="Q564" s="498"/>
      <c r="R564" s="498"/>
      <c r="S564" s="498"/>
      <c r="T564" s="498"/>
      <c r="U564" s="498"/>
      <c r="V564" s="498"/>
      <c r="W564" s="498"/>
      <c r="X564" s="498"/>
      <c r="Y564" s="498"/>
      <c r="Z564" s="498"/>
      <c r="AA564" s="498"/>
      <c r="AB564" s="498"/>
      <c r="AC564" s="498"/>
      <c r="AD564" s="498"/>
      <c r="AE564" s="498"/>
      <c r="AF564" s="498"/>
      <c r="AG564" s="498"/>
      <c r="AH564" s="498"/>
      <c r="AI564" s="498"/>
    </row>
    <row r="565" spans="1:35" s="505" customFormat="1" ht="20.100000000000001" customHeight="1">
      <c r="A565" s="503"/>
      <c r="B565" s="504"/>
      <c r="C565" s="504"/>
      <c r="D565" s="504"/>
      <c r="E565" s="504"/>
      <c r="F565" s="504"/>
      <c r="G565" s="504"/>
      <c r="H565" s="504"/>
      <c r="I565" s="504"/>
      <c r="J565" s="498"/>
      <c r="K565" s="498"/>
      <c r="L565" s="498"/>
      <c r="M565" s="498"/>
      <c r="N565" s="498"/>
      <c r="O565" s="498"/>
      <c r="P565" s="498"/>
      <c r="Q565" s="498"/>
      <c r="R565" s="498"/>
      <c r="S565" s="498"/>
      <c r="T565" s="498"/>
      <c r="U565" s="498"/>
      <c r="V565" s="498"/>
      <c r="W565" s="498"/>
      <c r="X565" s="498"/>
      <c r="Y565" s="498"/>
      <c r="Z565" s="498"/>
      <c r="AA565" s="498"/>
      <c r="AB565" s="498"/>
      <c r="AC565" s="498"/>
      <c r="AD565" s="498"/>
      <c r="AE565" s="498"/>
      <c r="AF565" s="498"/>
      <c r="AG565" s="498"/>
      <c r="AH565" s="498"/>
      <c r="AI565" s="498"/>
    </row>
    <row r="566" spans="1:35" s="505" customFormat="1" ht="20.100000000000001" customHeight="1">
      <c r="A566" s="503"/>
      <c r="B566" s="504"/>
      <c r="C566" s="504"/>
      <c r="D566" s="504"/>
      <c r="E566" s="504"/>
      <c r="F566" s="504"/>
      <c r="G566" s="504"/>
      <c r="H566" s="504"/>
      <c r="I566" s="504"/>
      <c r="J566" s="498"/>
      <c r="K566" s="498"/>
      <c r="L566" s="498"/>
      <c r="M566" s="498"/>
      <c r="N566" s="498"/>
      <c r="O566" s="498"/>
      <c r="P566" s="498"/>
      <c r="Q566" s="498"/>
      <c r="R566" s="498"/>
      <c r="S566" s="498"/>
      <c r="T566" s="498"/>
      <c r="U566" s="498"/>
      <c r="V566" s="498"/>
      <c r="W566" s="498"/>
      <c r="X566" s="498"/>
      <c r="Y566" s="498"/>
      <c r="Z566" s="498"/>
      <c r="AA566" s="498"/>
      <c r="AB566" s="498"/>
      <c r="AC566" s="498"/>
      <c r="AD566" s="498"/>
      <c r="AE566" s="498"/>
      <c r="AF566" s="498"/>
      <c r="AG566" s="498"/>
      <c r="AH566" s="498"/>
      <c r="AI566" s="498"/>
    </row>
    <row r="567" spans="1:35" s="505" customFormat="1" ht="20.100000000000001" customHeight="1">
      <c r="A567" s="503"/>
      <c r="B567" s="504"/>
      <c r="C567" s="504"/>
      <c r="D567" s="504"/>
      <c r="E567" s="504"/>
      <c r="F567" s="504"/>
      <c r="G567" s="504"/>
      <c r="H567" s="504"/>
      <c r="I567" s="504"/>
      <c r="J567" s="498"/>
      <c r="K567" s="498"/>
      <c r="L567" s="498"/>
      <c r="M567" s="498"/>
      <c r="N567" s="498"/>
      <c r="O567" s="498"/>
      <c r="P567" s="498"/>
      <c r="Q567" s="498"/>
      <c r="R567" s="498"/>
      <c r="S567" s="498"/>
      <c r="T567" s="498"/>
      <c r="U567" s="498"/>
      <c r="V567" s="498"/>
      <c r="W567" s="498"/>
      <c r="X567" s="498"/>
      <c r="Y567" s="498"/>
      <c r="Z567" s="498"/>
      <c r="AA567" s="498"/>
      <c r="AB567" s="498"/>
      <c r="AC567" s="498"/>
      <c r="AD567" s="498"/>
      <c r="AE567" s="498"/>
      <c r="AF567" s="498"/>
      <c r="AG567" s="498"/>
      <c r="AH567" s="498"/>
      <c r="AI567" s="498"/>
    </row>
    <row r="568" spans="1:35" s="505" customFormat="1" ht="20.100000000000001" customHeight="1">
      <c r="A568" s="503"/>
      <c r="B568" s="504"/>
      <c r="C568" s="504"/>
      <c r="D568" s="504"/>
      <c r="E568" s="504"/>
      <c r="F568" s="504"/>
      <c r="G568" s="504"/>
      <c r="H568" s="504"/>
      <c r="I568" s="504"/>
      <c r="J568" s="498"/>
      <c r="K568" s="498"/>
      <c r="L568" s="498"/>
      <c r="M568" s="498"/>
      <c r="N568" s="498"/>
      <c r="O568" s="498"/>
      <c r="P568" s="498"/>
      <c r="Q568" s="498"/>
      <c r="R568" s="498"/>
      <c r="S568" s="498"/>
      <c r="T568" s="498"/>
      <c r="U568" s="498"/>
      <c r="V568" s="498"/>
      <c r="W568" s="498"/>
      <c r="X568" s="498"/>
      <c r="Y568" s="498"/>
      <c r="Z568" s="498"/>
      <c r="AA568" s="498"/>
      <c r="AB568" s="498"/>
      <c r="AC568" s="498"/>
      <c r="AD568" s="498"/>
      <c r="AE568" s="498"/>
      <c r="AF568" s="498"/>
      <c r="AG568" s="498"/>
      <c r="AH568" s="498"/>
      <c r="AI568" s="498"/>
    </row>
    <row r="569" spans="1:35" s="505" customFormat="1" ht="20.100000000000001" customHeight="1">
      <c r="A569" s="503"/>
      <c r="B569" s="504"/>
      <c r="C569" s="504"/>
      <c r="D569" s="504"/>
      <c r="E569" s="504"/>
      <c r="F569" s="504"/>
      <c r="G569" s="504"/>
      <c r="H569" s="504"/>
      <c r="I569" s="504"/>
      <c r="J569" s="498"/>
      <c r="K569" s="498"/>
      <c r="L569" s="498"/>
      <c r="M569" s="498"/>
      <c r="N569" s="498"/>
      <c r="O569" s="498"/>
      <c r="P569" s="498"/>
      <c r="Q569" s="498"/>
      <c r="R569" s="498"/>
      <c r="S569" s="498"/>
      <c r="T569" s="498"/>
      <c r="U569" s="498"/>
      <c r="V569" s="498"/>
      <c r="W569" s="498"/>
      <c r="X569" s="498"/>
      <c r="Y569" s="498"/>
      <c r="Z569" s="498"/>
      <c r="AA569" s="498"/>
      <c r="AB569" s="498"/>
      <c r="AC569" s="498"/>
      <c r="AD569" s="498"/>
      <c r="AE569" s="498"/>
      <c r="AF569" s="498"/>
      <c r="AG569" s="498"/>
      <c r="AH569" s="498"/>
      <c r="AI569" s="498"/>
    </row>
    <row r="570" spans="1:35" s="505" customFormat="1" ht="20.100000000000001" customHeight="1">
      <c r="A570" s="503"/>
      <c r="B570" s="504"/>
      <c r="C570" s="504"/>
      <c r="D570" s="504"/>
      <c r="E570" s="504"/>
      <c r="F570" s="504"/>
      <c r="G570" s="504"/>
      <c r="H570" s="504"/>
      <c r="I570" s="504"/>
      <c r="J570" s="498"/>
      <c r="K570" s="498"/>
      <c r="L570" s="498"/>
      <c r="M570" s="498"/>
      <c r="N570" s="498"/>
      <c r="O570" s="498"/>
      <c r="P570" s="498"/>
      <c r="Q570" s="498"/>
      <c r="R570" s="498"/>
      <c r="S570" s="498"/>
      <c r="T570" s="498"/>
      <c r="U570" s="498"/>
      <c r="V570" s="498"/>
      <c r="W570" s="498"/>
      <c r="X570" s="498"/>
      <c r="Y570" s="498"/>
      <c r="Z570" s="498"/>
      <c r="AA570" s="498"/>
      <c r="AB570" s="498"/>
      <c r="AC570" s="498"/>
      <c r="AD570" s="498"/>
      <c r="AE570" s="498"/>
      <c r="AF570" s="498"/>
      <c r="AG570" s="498"/>
      <c r="AH570" s="498"/>
      <c r="AI570" s="498"/>
    </row>
    <row r="571" spans="1:35" s="505" customFormat="1" ht="20.100000000000001" customHeight="1">
      <c r="A571" s="503"/>
      <c r="B571" s="504"/>
      <c r="C571" s="504"/>
      <c r="D571" s="504"/>
      <c r="E571" s="504"/>
      <c r="F571" s="504"/>
      <c r="G571" s="504"/>
      <c r="H571" s="504"/>
      <c r="I571" s="504"/>
      <c r="J571" s="498"/>
      <c r="K571" s="498"/>
      <c r="L571" s="498"/>
      <c r="M571" s="498"/>
      <c r="N571" s="498"/>
      <c r="O571" s="498"/>
      <c r="P571" s="498"/>
      <c r="Q571" s="498"/>
      <c r="R571" s="498"/>
      <c r="S571" s="498"/>
      <c r="T571" s="498"/>
      <c r="U571" s="498"/>
      <c r="V571" s="498"/>
      <c r="W571" s="498"/>
      <c r="X571" s="498"/>
      <c r="Y571" s="498"/>
      <c r="Z571" s="498"/>
      <c r="AA571" s="498"/>
      <c r="AB571" s="498"/>
      <c r="AC571" s="498"/>
      <c r="AD571" s="498"/>
      <c r="AE571" s="498"/>
      <c r="AF571" s="498"/>
      <c r="AG571" s="498"/>
      <c r="AH571" s="498"/>
      <c r="AI571" s="498"/>
    </row>
    <row r="572" spans="1:35" s="505" customFormat="1" ht="20.100000000000001" customHeight="1">
      <c r="A572" s="503"/>
      <c r="B572" s="504"/>
      <c r="C572" s="504"/>
      <c r="D572" s="504"/>
      <c r="E572" s="504"/>
      <c r="F572" s="504"/>
      <c r="G572" s="504"/>
      <c r="H572" s="504"/>
      <c r="I572" s="504"/>
      <c r="J572" s="498"/>
      <c r="K572" s="498"/>
      <c r="L572" s="498"/>
      <c r="M572" s="498"/>
      <c r="N572" s="498"/>
      <c r="O572" s="498"/>
      <c r="P572" s="498"/>
      <c r="Q572" s="498"/>
      <c r="R572" s="498"/>
      <c r="S572" s="498"/>
      <c r="T572" s="498"/>
      <c r="U572" s="498"/>
      <c r="V572" s="498"/>
      <c r="W572" s="498"/>
      <c r="X572" s="498"/>
      <c r="Y572" s="498"/>
      <c r="Z572" s="498"/>
      <c r="AA572" s="498"/>
      <c r="AB572" s="498"/>
      <c r="AC572" s="498"/>
      <c r="AD572" s="498"/>
      <c r="AE572" s="498"/>
      <c r="AF572" s="498"/>
      <c r="AG572" s="498"/>
      <c r="AH572" s="498"/>
      <c r="AI572" s="498"/>
    </row>
    <row r="573" spans="1:35" s="505" customFormat="1" ht="20.100000000000001" customHeight="1">
      <c r="A573" s="503"/>
      <c r="B573" s="504"/>
      <c r="C573" s="504"/>
      <c r="D573" s="504"/>
      <c r="E573" s="504"/>
      <c r="F573" s="504"/>
      <c r="G573" s="504"/>
      <c r="H573" s="504"/>
      <c r="I573" s="504"/>
      <c r="J573" s="498"/>
      <c r="K573" s="498"/>
      <c r="L573" s="498"/>
      <c r="M573" s="498"/>
      <c r="N573" s="498"/>
      <c r="O573" s="498"/>
      <c r="P573" s="498"/>
      <c r="Q573" s="498"/>
      <c r="R573" s="498"/>
      <c r="S573" s="498"/>
      <c r="T573" s="498"/>
      <c r="U573" s="498"/>
      <c r="V573" s="498"/>
      <c r="W573" s="498"/>
      <c r="X573" s="498"/>
      <c r="Y573" s="498"/>
      <c r="Z573" s="498"/>
      <c r="AA573" s="498"/>
      <c r="AB573" s="498"/>
      <c r="AC573" s="498"/>
      <c r="AD573" s="498"/>
      <c r="AE573" s="498"/>
      <c r="AF573" s="498"/>
      <c r="AG573" s="498"/>
      <c r="AH573" s="498"/>
      <c r="AI573" s="498"/>
    </row>
    <row r="574" spans="1:35" s="505" customFormat="1" ht="20.100000000000001" customHeight="1">
      <c r="A574" s="503"/>
      <c r="B574" s="504"/>
      <c r="C574" s="504"/>
      <c r="D574" s="504"/>
      <c r="E574" s="504"/>
      <c r="F574" s="504"/>
      <c r="G574" s="504"/>
      <c r="H574" s="504"/>
      <c r="I574" s="504"/>
      <c r="J574" s="498"/>
      <c r="K574" s="498"/>
      <c r="L574" s="498"/>
      <c r="M574" s="498"/>
      <c r="N574" s="498"/>
      <c r="O574" s="498"/>
      <c r="P574" s="498"/>
      <c r="Q574" s="498"/>
      <c r="R574" s="498"/>
      <c r="S574" s="498"/>
      <c r="T574" s="498"/>
      <c r="U574" s="498"/>
      <c r="V574" s="498"/>
      <c r="W574" s="498"/>
      <c r="X574" s="498"/>
      <c r="Y574" s="498"/>
      <c r="Z574" s="498"/>
      <c r="AA574" s="498"/>
      <c r="AB574" s="498"/>
      <c r="AC574" s="498"/>
      <c r="AD574" s="498"/>
      <c r="AE574" s="498"/>
      <c r="AF574" s="498"/>
      <c r="AG574" s="498"/>
      <c r="AH574" s="498"/>
      <c r="AI574" s="498"/>
    </row>
    <row r="575" spans="1:35" s="505" customFormat="1" ht="20.100000000000001" customHeight="1">
      <c r="A575" s="503"/>
      <c r="B575" s="504"/>
      <c r="C575" s="504"/>
      <c r="D575" s="504"/>
      <c r="E575" s="504"/>
      <c r="F575" s="504"/>
      <c r="G575" s="504"/>
      <c r="H575" s="504"/>
      <c r="I575" s="504"/>
      <c r="J575" s="498"/>
      <c r="K575" s="498"/>
      <c r="L575" s="498"/>
      <c r="M575" s="498"/>
      <c r="N575" s="498"/>
      <c r="O575" s="498"/>
      <c r="P575" s="498"/>
      <c r="Q575" s="498"/>
      <c r="R575" s="498"/>
      <c r="S575" s="498"/>
      <c r="T575" s="498"/>
      <c r="U575" s="498"/>
      <c r="V575" s="498"/>
      <c r="W575" s="498"/>
      <c r="X575" s="498"/>
      <c r="Y575" s="498"/>
      <c r="Z575" s="498"/>
      <c r="AA575" s="498"/>
      <c r="AB575" s="498"/>
      <c r="AC575" s="498"/>
      <c r="AD575" s="498"/>
      <c r="AE575" s="498"/>
      <c r="AF575" s="498"/>
      <c r="AG575" s="498"/>
      <c r="AH575" s="498"/>
      <c r="AI575" s="498"/>
    </row>
    <row r="576" spans="1:35" s="505" customFormat="1" ht="20.100000000000001" customHeight="1">
      <c r="A576" s="503"/>
      <c r="B576" s="504"/>
      <c r="C576" s="504"/>
      <c r="D576" s="504"/>
      <c r="E576" s="504"/>
      <c r="F576" s="504"/>
      <c r="G576" s="504"/>
      <c r="H576" s="504"/>
      <c r="I576" s="504"/>
      <c r="J576" s="498"/>
      <c r="K576" s="498"/>
      <c r="L576" s="498"/>
      <c r="M576" s="498"/>
      <c r="N576" s="498"/>
      <c r="O576" s="498"/>
      <c r="P576" s="498"/>
      <c r="Q576" s="498"/>
      <c r="R576" s="498"/>
      <c r="S576" s="498"/>
      <c r="T576" s="498"/>
      <c r="U576" s="498"/>
      <c r="V576" s="498"/>
      <c r="W576" s="498"/>
      <c r="X576" s="498"/>
      <c r="Y576" s="498"/>
      <c r="Z576" s="498"/>
      <c r="AA576" s="498"/>
      <c r="AB576" s="498"/>
      <c r="AC576" s="498"/>
      <c r="AD576" s="498"/>
      <c r="AE576" s="498"/>
      <c r="AF576" s="498"/>
      <c r="AG576" s="498"/>
      <c r="AH576" s="498"/>
      <c r="AI576" s="498"/>
    </row>
    <row r="577" spans="1:35" s="505" customFormat="1" ht="20.100000000000001" customHeight="1">
      <c r="A577" s="503"/>
      <c r="B577" s="504"/>
      <c r="C577" s="504"/>
      <c r="D577" s="504"/>
      <c r="E577" s="504"/>
      <c r="F577" s="504"/>
      <c r="G577" s="504"/>
      <c r="H577" s="504"/>
      <c r="I577" s="504"/>
      <c r="J577" s="498"/>
      <c r="K577" s="498"/>
      <c r="L577" s="498"/>
      <c r="M577" s="498"/>
      <c r="N577" s="498"/>
      <c r="O577" s="498"/>
      <c r="P577" s="498"/>
      <c r="Q577" s="498"/>
      <c r="R577" s="498"/>
      <c r="S577" s="498"/>
      <c r="T577" s="498"/>
      <c r="U577" s="498"/>
      <c r="V577" s="498"/>
      <c r="W577" s="498"/>
      <c r="X577" s="498"/>
      <c r="Y577" s="498"/>
      <c r="Z577" s="498"/>
      <c r="AA577" s="498"/>
      <c r="AB577" s="498"/>
      <c r="AC577" s="498"/>
      <c r="AD577" s="498"/>
      <c r="AE577" s="498"/>
      <c r="AF577" s="498"/>
      <c r="AG577" s="498"/>
      <c r="AH577" s="498"/>
      <c r="AI577" s="498"/>
    </row>
    <row r="578" spans="1:35" s="505" customFormat="1" ht="20.100000000000001" customHeight="1">
      <c r="A578" s="503"/>
      <c r="B578" s="504"/>
      <c r="C578" s="504"/>
      <c r="D578" s="504"/>
      <c r="E578" s="504"/>
      <c r="F578" s="504"/>
      <c r="G578" s="504"/>
      <c r="H578" s="504"/>
      <c r="I578" s="504"/>
      <c r="J578" s="498"/>
      <c r="K578" s="498"/>
      <c r="L578" s="498"/>
      <c r="M578" s="498"/>
      <c r="N578" s="498"/>
      <c r="O578" s="498"/>
      <c r="P578" s="498"/>
      <c r="Q578" s="498"/>
      <c r="R578" s="498"/>
      <c r="S578" s="498"/>
      <c r="T578" s="498"/>
      <c r="U578" s="498"/>
      <c r="V578" s="498"/>
      <c r="W578" s="498"/>
      <c r="X578" s="498"/>
      <c r="Y578" s="498"/>
      <c r="Z578" s="498"/>
      <c r="AA578" s="498"/>
      <c r="AB578" s="498"/>
      <c r="AC578" s="498"/>
      <c r="AD578" s="498"/>
      <c r="AE578" s="498"/>
      <c r="AF578" s="498"/>
      <c r="AG578" s="498"/>
      <c r="AH578" s="498"/>
      <c r="AI578" s="498"/>
    </row>
    <row r="579" spans="1:35" s="505" customFormat="1" ht="20.100000000000001" customHeight="1">
      <c r="A579" s="503"/>
      <c r="B579" s="504"/>
      <c r="C579" s="504"/>
      <c r="D579" s="504"/>
      <c r="E579" s="504"/>
      <c r="F579" s="504"/>
      <c r="G579" s="504"/>
      <c r="H579" s="504"/>
      <c r="I579" s="504"/>
      <c r="J579" s="498"/>
      <c r="K579" s="498"/>
      <c r="L579" s="498"/>
      <c r="M579" s="498"/>
      <c r="N579" s="498"/>
      <c r="O579" s="498"/>
      <c r="P579" s="498"/>
      <c r="Q579" s="498"/>
      <c r="R579" s="498"/>
      <c r="S579" s="498"/>
      <c r="T579" s="498"/>
      <c r="U579" s="498"/>
      <c r="V579" s="498"/>
      <c r="W579" s="498"/>
      <c r="X579" s="498"/>
      <c r="Y579" s="498"/>
      <c r="Z579" s="498"/>
      <c r="AA579" s="498"/>
      <c r="AB579" s="498"/>
      <c r="AC579" s="498"/>
      <c r="AD579" s="498"/>
      <c r="AE579" s="498"/>
      <c r="AF579" s="498"/>
      <c r="AG579" s="498"/>
      <c r="AH579" s="498"/>
      <c r="AI579" s="498"/>
    </row>
    <row r="580" spans="1:35" s="505" customFormat="1" ht="20.100000000000001" customHeight="1">
      <c r="A580" s="503"/>
      <c r="B580" s="504"/>
      <c r="C580" s="504"/>
      <c r="D580" s="504"/>
      <c r="E580" s="504"/>
      <c r="F580" s="504"/>
      <c r="G580" s="504"/>
      <c r="H580" s="504"/>
      <c r="I580" s="504"/>
      <c r="J580" s="498"/>
      <c r="K580" s="498"/>
      <c r="L580" s="498"/>
      <c r="M580" s="498"/>
      <c r="N580" s="498"/>
      <c r="O580" s="498"/>
      <c r="P580" s="498"/>
      <c r="Q580" s="498"/>
      <c r="R580" s="498"/>
      <c r="S580" s="498"/>
      <c r="T580" s="498"/>
      <c r="U580" s="498"/>
      <c r="V580" s="498"/>
      <c r="W580" s="498"/>
      <c r="X580" s="498"/>
      <c r="Y580" s="498"/>
      <c r="Z580" s="498"/>
      <c r="AA580" s="498"/>
      <c r="AB580" s="498"/>
      <c r="AC580" s="498"/>
      <c r="AD580" s="498"/>
      <c r="AE580" s="498"/>
      <c r="AF580" s="498"/>
      <c r="AG580" s="498"/>
      <c r="AH580" s="498"/>
      <c r="AI580" s="498"/>
    </row>
    <row r="581" spans="1:35" s="505" customFormat="1" ht="20.100000000000001" customHeight="1">
      <c r="A581" s="503"/>
      <c r="B581" s="504"/>
      <c r="C581" s="504"/>
      <c r="D581" s="504"/>
      <c r="E581" s="504"/>
      <c r="F581" s="504"/>
      <c r="G581" s="504"/>
      <c r="H581" s="504"/>
      <c r="I581" s="504"/>
      <c r="J581" s="498"/>
      <c r="K581" s="498"/>
      <c r="L581" s="498"/>
      <c r="M581" s="498"/>
      <c r="N581" s="498"/>
      <c r="O581" s="498"/>
      <c r="P581" s="498"/>
      <c r="Q581" s="498"/>
      <c r="R581" s="498"/>
      <c r="S581" s="498"/>
      <c r="T581" s="498"/>
      <c r="U581" s="498"/>
      <c r="V581" s="498"/>
      <c r="W581" s="498"/>
      <c r="X581" s="498"/>
      <c r="Y581" s="498"/>
      <c r="Z581" s="498"/>
      <c r="AA581" s="498"/>
      <c r="AB581" s="498"/>
      <c r="AC581" s="498"/>
      <c r="AD581" s="498"/>
      <c r="AE581" s="498"/>
      <c r="AF581" s="498"/>
      <c r="AG581" s="498"/>
      <c r="AH581" s="498"/>
      <c r="AI581" s="498"/>
    </row>
    <row r="582" spans="1:35" s="505" customFormat="1" ht="20.100000000000001" customHeight="1">
      <c r="A582" s="503"/>
      <c r="B582" s="504"/>
      <c r="C582" s="504"/>
      <c r="D582" s="504"/>
      <c r="E582" s="504"/>
      <c r="F582" s="504"/>
      <c r="G582" s="504"/>
      <c r="H582" s="504"/>
      <c r="I582" s="504"/>
      <c r="J582" s="498"/>
      <c r="K582" s="498"/>
      <c r="L582" s="498"/>
      <c r="M582" s="498"/>
      <c r="N582" s="498"/>
      <c r="O582" s="498"/>
      <c r="P582" s="498"/>
      <c r="Q582" s="498"/>
      <c r="R582" s="498"/>
      <c r="S582" s="498"/>
      <c r="T582" s="498"/>
      <c r="U582" s="498"/>
      <c r="V582" s="498"/>
      <c r="W582" s="498"/>
      <c r="X582" s="498"/>
      <c r="Y582" s="498"/>
      <c r="Z582" s="498"/>
      <c r="AA582" s="498"/>
      <c r="AB582" s="498"/>
      <c r="AC582" s="498"/>
      <c r="AD582" s="498"/>
      <c r="AE582" s="498"/>
      <c r="AF582" s="498"/>
      <c r="AG582" s="498"/>
      <c r="AH582" s="498"/>
      <c r="AI582" s="498"/>
    </row>
    <row r="583" spans="1:35" s="505" customFormat="1" ht="20.100000000000001" customHeight="1">
      <c r="A583" s="503"/>
      <c r="B583" s="504"/>
      <c r="C583" s="504"/>
      <c r="D583" s="504"/>
      <c r="E583" s="504"/>
      <c r="F583" s="504"/>
      <c r="G583" s="504"/>
      <c r="H583" s="504"/>
      <c r="I583" s="504"/>
      <c r="J583" s="498"/>
      <c r="K583" s="498"/>
      <c r="L583" s="498"/>
      <c r="M583" s="498"/>
      <c r="N583" s="498"/>
      <c r="O583" s="498"/>
      <c r="P583" s="498"/>
      <c r="Q583" s="498"/>
      <c r="R583" s="498"/>
      <c r="S583" s="498"/>
      <c r="T583" s="498"/>
      <c r="U583" s="498"/>
      <c r="V583" s="498"/>
      <c r="W583" s="498"/>
      <c r="X583" s="498"/>
      <c r="Y583" s="498"/>
      <c r="Z583" s="498"/>
      <c r="AA583" s="498"/>
      <c r="AB583" s="498"/>
      <c r="AC583" s="498"/>
      <c r="AD583" s="498"/>
      <c r="AE583" s="498"/>
      <c r="AF583" s="498"/>
      <c r="AG583" s="498"/>
      <c r="AH583" s="498"/>
      <c r="AI583" s="498"/>
    </row>
    <row r="584" spans="1:35" s="505" customFormat="1" ht="20.100000000000001" customHeight="1">
      <c r="A584" s="503"/>
      <c r="B584" s="504"/>
      <c r="C584" s="504"/>
      <c r="D584" s="504"/>
      <c r="E584" s="504"/>
      <c r="F584" s="504"/>
      <c r="G584" s="504"/>
      <c r="H584" s="504"/>
      <c r="I584" s="504"/>
      <c r="J584" s="498"/>
      <c r="K584" s="498"/>
      <c r="L584" s="498"/>
      <c r="M584" s="498"/>
      <c r="N584" s="498"/>
      <c r="O584" s="498"/>
      <c r="P584" s="498"/>
      <c r="Q584" s="498"/>
      <c r="R584" s="498"/>
      <c r="S584" s="498"/>
      <c r="T584" s="498"/>
      <c r="U584" s="498"/>
      <c r="V584" s="498"/>
      <c r="W584" s="498"/>
      <c r="X584" s="498"/>
      <c r="Y584" s="498"/>
      <c r="Z584" s="498"/>
      <c r="AA584" s="498"/>
      <c r="AB584" s="498"/>
      <c r="AC584" s="498"/>
      <c r="AD584" s="498"/>
      <c r="AE584" s="498"/>
      <c r="AF584" s="498"/>
      <c r="AG584" s="498"/>
      <c r="AH584" s="498"/>
      <c r="AI584" s="498"/>
    </row>
    <row r="585" spans="1:35" s="505" customFormat="1" ht="20.100000000000001" customHeight="1">
      <c r="A585" s="503"/>
      <c r="B585" s="504"/>
      <c r="C585" s="504"/>
      <c r="D585" s="504"/>
      <c r="E585" s="504"/>
      <c r="F585" s="504"/>
      <c r="G585" s="504"/>
      <c r="H585" s="504"/>
      <c r="I585" s="504"/>
      <c r="J585" s="498"/>
      <c r="K585" s="498"/>
      <c r="L585" s="498"/>
      <c r="M585" s="498"/>
      <c r="N585" s="498"/>
      <c r="O585" s="498"/>
      <c r="P585" s="498"/>
      <c r="Q585" s="498"/>
      <c r="R585" s="498"/>
      <c r="S585" s="498"/>
      <c r="T585" s="498"/>
      <c r="U585" s="498"/>
      <c r="V585" s="498"/>
      <c r="W585" s="498"/>
      <c r="X585" s="498"/>
      <c r="Y585" s="498"/>
      <c r="Z585" s="498"/>
      <c r="AA585" s="498"/>
      <c r="AB585" s="498"/>
      <c r="AC585" s="498"/>
      <c r="AD585" s="498"/>
      <c r="AE585" s="498"/>
      <c r="AF585" s="498"/>
      <c r="AG585" s="498"/>
      <c r="AH585" s="498"/>
      <c r="AI585" s="498"/>
    </row>
    <row r="586" spans="1:35" s="505" customFormat="1" ht="20.100000000000001" customHeight="1">
      <c r="A586" s="503"/>
      <c r="B586" s="504"/>
      <c r="C586" s="504"/>
      <c r="D586" s="504"/>
      <c r="E586" s="504"/>
      <c r="F586" s="504"/>
      <c r="G586" s="504"/>
      <c r="H586" s="504"/>
      <c r="I586" s="504"/>
      <c r="J586" s="498"/>
      <c r="K586" s="498"/>
      <c r="L586" s="498"/>
      <c r="M586" s="498"/>
      <c r="N586" s="498"/>
      <c r="O586" s="498"/>
      <c r="P586" s="498"/>
      <c r="Q586" s="498"/>
      <c r="R586" s="498"/>
      <c r="S586" s="498"/>
      <c r="T586" s="498"/>
      <c r="U586" s="498"/>
      <c r="V586" s="498"/>
      <c r="W586" s="498"/>
      <c r="X586" s="498"/>
      <c r="Y586" s="498"/>
      <c r="Z586" s="498"/>
      <c r="AA586" s="498"/>
      <c r="AB586" s="498"/>
      <c r="AC586" s="498"/>
      <c r="AD586" s="498"/>
      <c r="AE586" s="498"/>
      <c r="AF586" s="498"/>
      <c r="AG586" s="498"/>
      <c r="AH586" s="498"/>
      <c r="AI586" s="498"/>
    </row>
    <row r="587" spans="1:35" s="505" customFormat="1" ht="20.100000000000001" customHeight="1">
      <c r="A587" s="503"/>
      <c r="B587" s="504"/>
      <c r="C587" s="504"/>
      <c r="D587" s="504"/>
      <c r="E587" s="504"/>
      <c r="F587" s="504"/>
      <c r="G587" s="504"/>
      <c r="H587" s="504"/>
      <c r="I587" s="504"/>
      <c r="J587" s="498"/>
      <c r="K587" s="498"/>
      <c r="L587" s="498"/>
      <c r="M587" s="498"/>
      <c r="N587" s="498"/>
      <c r="O587" s="498"/>
      <c r="P587" s="498"/>
      <c r="Q587" s="498"/>
      <c r="R587" s="498"/>
      <c r="S587" s="498"/>
      <c r="T587" s="498"/>
      <c r="U587" s="498"/>
      <c r="V587" s="498"/>
      <c r="W587" s="498"/>
      <c r="X587" s="498"/>
      <c r="Y587" s="498"/>
      <c r="Z587" s="498"/>
      <c r="AA587" s="498"/>
      <c r="AB587" s="498"/>
      <c r="AC587" s="498"/>
      <c r="AD587" s="498"/>
      <c r="AE587" s="498"/>
      <c r="AF587" s="498"/>
      <c r="AG587" s="498"/>
      <c r="AH587" s="498"/>
      <c r="AI587" s="498"/>
    </row>
    <row r="588" spans="1:35" s="505" customFormat="1" ht="20.100000000000001" customHeight="1">
      <c r="A588" s="503"/>
      <c r="B588" s="504"/>
      <c r="C588" s="504"/>
      <c r="D588" s="504"/>
      <c r="E588" s="504"/>
      <c r="F588" s="504"/>
      <c r="G588" s="504"/>
      <c r="H588" s="504"/>
      <c r="I588" s="504"/>
      <c r="J588" s="498"/>
      <c r="K588" s="498"/>
      <c r="L588" s="498"/>
      <c r="M588" s="498"/>
      <c r="N588" s="498"/>
      <c r="O588" s="498"/>
      <c r="P588" s="498"/>
      <c r="Q588" s="498"/>
      <c r="R588" s="498"/>
      <c r="S588" s="498"/>
      <c r="T588" s="498"/>
      <c r="U588" s="498"/>
      <c r="V588" s="498"/>
      <c r="W588" s="498"/>
      <c r="X588" s="498"/>
      <c r="Y588" s="498"/>
      <c r="Z588" s="498"/>
      <c r="AA588" s="498"/>
      <c r="AB588" s="498"/>
      <c r="AC588" s="498"/>
      <c r="AD588" s="498"/>
      <c r="AE588" s="498"/>
      <c r="AF588" s="498"/>
      <c r="AG588" s="498"/>
      <c r="AH588" s="498"/>
      <c r="AI588" s="498"/>
    </row>
    <row r="589" spans="1:35" s="505" customFormat="1" ht="20.100000000000001" customHeight="1">
      <c r="A589" s="503"/>
      <c r="B589" s="504"/>
      <c r="C589" s="504"/>
      <c r="D589" s="504"/>
      <c r="E589" s="504"/>
      <c r="F589" s="504"/>
      <c r="G589" s="504"/>
      <c r="H589" s="504"/>
      <c r="I589" s="504"/>
      <c r="J589" s="498"/>
      <c r="K589" s="498"/>
      <c r="L589" s="498"/>
      <c r="M589" s="498"/>
      <c r="N589" s="498"/>
      <c r="O589" s="498"/>
      <c r="P589" s="498"/>
      <c r="Q589" s="498"/>
      <c r="R589" s="498"/>
      <c r="S589" s="498"/>
      <c r="T589" s="498"/>
      <c r="U589" s="498"/>
      <c r="V589" s="498"/>
      <c r="W589" s="498"/>
      <c r="X589" s="498"/>
      <c r="Y589" s="498"/>
      <c r="Z589" s="498"/>
      <c r="AA589" s="498"/>
      <c r="AB589" s="498"/>
      <c r="AC589" s="498"/>
      <c r="AD589" s="498"/>
      <c r="AE589" s="498"/>
      <c r="AF589" s="498"/>
      <c r="AG589" s="498"/>
      <c r="AH589" s="498"/>
      <c r="AI589" s="498"/>
    </row>
    <row r="590" spans="1:35" s="505" customFormat="1" ht="20.100000000000001" customHeight="1">
      <c r="A590" s="503"/>
      <c r="B590" s="504"/>
      <c r="C590" s="504"/>
      <c r="D590" s="504"/>
      <c r="E590" s="504"/>
      <c r="F590" s="504"/>
      <c r="G590" s="504"/>
      <c r="H590" s="504"/>
      <c r="I590" s="504"/>
      <c r="J590" s="498"/>
      <c r="K590" s="498"/>
      <c r="L590" s="498"/>
      <c r="M590" s="498"/>
      <c r="N590" s="498"/>
      <c r="O590" s="498"/>
      <c r="P590" s="498"/>
      <c r="Q590" s="498"/>
      <c r="R590" s="498"/>
      <c r="S590" s="498"/>
      <c r="T590" s="498"/>
      <c r="U590" s="498"/>
      <c r="V590" s="498"/>
      <c r="W590" s="498"/>
      <c r="X590" s="498"/>
      <c r="Y590" s="498"/>
      <c r="Z590" s="498"/>
      <c r="AA590" s="498"/>
      <c r="AB590" s="498"/>
      <c r="AC590" s="498"/>
      <c r="AD590" s="498"/>
      <c r="AE590" s="498"/>
      <c r="AF590" s="498"/>
      <c r="AG590" s="498"/>
      <c r="AH590" s="498"/>
      <c r="AI590" s="498"/>
    </row>
    <row r="591" spans="1:35" s="505" customFormat="1" ht="20.100000000000001" customHeight="1">
      <c r="A591" s="503"/>
      <c r="B591" s="504"/>
      <c r="C591" s="504"/>
      <c r="D591" s="504"/>
      <c r="E591" s="504"/>
      <c r="F591" s="504"/>
      <c r="G591" s="504"/>
      <c r="H591" s="504"/>
      <c r="I591" s="504"/>
      <c r="J591" s="498"/>
      <c r="K591" s="498"/>
      <c r="L591" s="498"/>
      <c r="M591" s="498"/>
      <c r="N591" s="498"/>
      <c r="O591" s="498"/>
      <c r="P591" s="498"/>
      <c r="Q591" s="498"/>
      <c r="R591" s="498"/>
      <c r="S591" s="498"/>
      <c r="T591" s="498"/>
      <c r="U591" s="498"/>
      <c r="V591" s="498"/>
      <c r="W591" s="498"/>
      <c r="X591" s="498"/>
      <c r="Y591" s="498"/>
      <c r="Z591" s="498"/>
      <c r="AA591" s="498"/>
      <c r="AB591" s="498"/>
      <c r="AC591" s="498"/>
      <c r="AD591" s="498"/>
      <c r="AE591" s="498"/>
      <c r="AF591" s="498"/>
      <c r="AG591" s="498"/>
      <c r="AH591" s="498"/>
      <c r="AI591" s="498"/>
    </row>
    <row r="592" spans="1:35" s="505" customFormat="1" ht="20.100000000000001" customHeight="1">
      <c r="A592" s="503"/>
      <c r="B592" s="504"/>
      <c r="C592" s="504"/>
      <c r="D592" s="504"/>
      <c r="E592" s="504"/>
      <c r="F592" s="504"/>
      <c r="G592" s="504"/>
      <c r="H592" s="504"/>
      <c r="I592" s="504"/>
      <c r="J592" s="498"/>
      <c r="K592" s="498"/>
      <c r="L592" s="498"/>
      <c r="M592" s="498"/>
      <c r="N592" s="498"/>
      <c r="O592" s="498"/>
      <c r="P592" s="498"/>
      <c r="Q592" s="498"/>
      <c r="R592" s="498"/>
      <c r="S592" s="498"/>
      <c r="T592" s="498"/>
      <c r="U592" s="498"/>
      <c r="V592" s="498"/>
      <c r="W592" s="498"/>
      <c r="X592" s="498"/>
      <c r="Y592" s="498"/>
      <c r="Z592" s="498"/>
      <c r="AA592" s="498"/>
      <c r="AB592" s="498"/>
      <c r="AC592" s="498"/>
      <c r="AD592" s="498"/>
      <c r="AE592" s="498"/>
      <c r="AF592" s="498"/>
      <c r="AG592" s="498"/>
      <c r="AH592" s="498"/>
      <c r="AI592" s="498"/>
    </row>
    <row r="593" spans="1:35" s="505" customFormat="1" ht="20.100000000000001" customHeight="1">
      <c r="A593" s="503"/>
      <c r="B593" s="504"/>
      <c r="C593" s="504"/>
      <c r="D593" s="504"/>
      <c r="E593" s="504"/>
      <c r="F593" s="504"/>
      <c r="G593" s="504"/>
      <c r="H593" s="504"/>
      <c r="I593" s="504"/>
      <c r="J593" s="498"/>
      <c r="K593" s="498"/>
      <c r="L593" s="498"/>
      <c r="M593" s="498"/>
      <c r="N593" s="498"/>
      <c r="O593" s="498"/>
      <c r="P593" s="498"/>
      <c r="Q593" s="498"/>
      <c r="R593" s="498"/>
      <c r="S593" s="498"/>
      <c r="T593" s="498"/>
      <c r="U593" s="498"/>
      <c r="V593" s="498"/>
      <c r="W593" s="498"/>
      <c r="X593" s="498"/>
      <c r="Y593" s="498"/>
      <c r="Z593" s="498"/>
      <c r="AA593" s="498"/>
      <c r="AB593" s="498"/>
      <c r="AC593" s="498"/>
      <c r="AD593" s="498"/>
      <c r="AE593" s="498"/>
      <c r="AF593" s="498"/>
      <c r="AG593" s="498"/>
      <c r="AH593" s="498"/>
      <c r="AI593" s="498"/>
    </row>
    <row r="594" spans="1:35" s="505" customFormat="1" ht="20.100000000000001" customHeight="1">
      <c r="A594" s="503"/>
      <c r="B594" s="504"/>
      <c r="C594" s="504"/>
      <c r="D594" s="504"/>
      <c r="E594" s="504"/>
      <c r="F594" s="504"/>
      <c r="G594" s="504"/>
      <c r="H594" s="504"/>
      <c r="I594" s="504"/>
      <c r="J594" s="498"/>
      <c r="K594" s="498"/>
      <c r="L594" s="498"/>
      <c r="M594" s="498"/>
      <c r="N594" s="498"/>
      <c r="O594" s="498"/>
      <c r="P594" s="498"/>
      <c r="Q594" s="498"/>
      <c r="R594" s="498"/>
      <c r="S594" s="498"/>
      <c r="T594" s="498"/>
      <c r="U594" s="498"/>
      <c r="V594" s="498"/>
      <c r="W594" s="498"/>
      <c r="X594" s="498"/>
      <c r="Y594" s="498"/>
      <c r="Z594" s="498"/>
      <c r="AA594" s="498"/>
      <c r="AB594" s="498"/>
      <c r="AC594" s="498"/>
      <c r="AD594" s="498"/>
      <c r="AE594" s="498"/>
      <c r="AF594" s="498"/>
      <c r="AG594" s="498"/>
      <c r="AH594" s="498"/>
      <c r="AI594" s="498"/>
    </row>
    <row r="595" spans="1:35" s="505" customFormat="1" ht="20.100000000000001" customHeight="1">
      <c r="A595" s="503"/>
      <c r="B595" s="504"/>
      <c r="C595" s="504"/>
      <c r="D595" s="504"/>
      <c r="E595" s="504"/>
      <c r="F595" s="504"/>
      <c r="G595" s="504"/>
      <c r="H595" s="504"/>
      <c r="I595" s="504"/>
      <c r="J595" s="498"/>
      <c r="K595" s="498"/>
      <c r="L595" s="498"/>
      <c r="M595" s="498"/>
      <c r="N595" s="498"/>
      <c r="O595" s="498"/>
      <c r="P595" s="498"/>
      <c r="Q595" s="498"/>
      <c r="R595" s="498"/>
      <c r="S595" s="498"/>
      <c r="T595" s="498"/>
      <c r="U595" s="498"/>
      <c r="V595" s="498"/>
      <c r="W595" s="498"/>
      <c r="X595" s="498"/>
      <c r="Y595" s="498"/>
      <c r="Z595" s="498"/>
      <c r="AA595" s="498"/>
      <c r="AB595" s="498"/>
      <c r="AC595" s="498"/>
      <c r="AD595" s="498"/>
      <c r="AE595" s="498"/>
      <c r="AF595" s="498"/>
      <c r="AG595" s="498"/>
      <c r="AH595" s="498"/>
      <c r="AI595" s="498"/>
    </row>
    <row r="596" spans="1:35" s="505" customFormat="1" ht="20.100000000000001" customHeight="1">
      <c r="A596" s="503"/>
      <c r="B596" s="504"/>
      <c r="C596" s="504"/>
      <c r="D596" s="504"/>
      <c r="E596" s="504"/>
      <c r="F596" s="504"/>
      <c r="G596" s="504"/>
      <c r="H596" s="504"/>
      <c r="I596" s="504"/>
      <c r="J596" s="498"/>
      <c r="K596" s="498"/>
      <c r="L596" s="498"/>
      <c r="M596" s="498"/>
      <c r="N596" s="498"/>
      <c r="O596" s="498"/>
      <c r="P596" s="498"/>
      <c r="Q596" s="498"/>
      <c r="R596" s="498"/>
      <c r="S596" s="498"/>
      <c r="T596" s="498"/>
      <c r="U596" s="498"/>
      <c r="V596" s="498"/>
      <c r="W596" s="498"/>
      <c r="X596" s="498"/>
      <c r="Y596" s="498"/>
      <c r="Z596" s="498"/>
      <c r="AA596" s="498"/>
      <c r="AB596" s="498"/>
      <c r="AC596" s="498"/>
      <c r="AD596" s="498"/>
      <c r="AE596" s="498"/>
      <c r="AF596" s="498"/>
      <c r="AG596" s="498"/>
      <c r="AH596" s="498"/>
      <c r="AI596" s="498"/>
    </row>
    <row r="597" spans="1:35" s="505" customFormat="1" ht="20.100000000000001" customHeight="1">
      <c r="A597" s="503"/>
      <c r="B597" s="504"/>
      <c r="C597" s="504"/>
      <c r="D597" s="504"/>
      <c r="E597" s="504"/>
      <c r="F597" s="504"/>
      <c r="G597" s="504"/>
      <c r="H597" s="504"/>
      <c r="I597" s="504"/>
      <c r="J597" s="498"/>
      <c r="K597" s="498"/>
      <c r="L597" s="498"/>
      <c r="M597" s="498"/>
      <c r="N597" s="498"/>
      <c r="O597" s="498"/>
      <c r="P597" s="498"/>
      <c r="Q597" s="498"/>
      <c r="R597" s="498"/>
      <c r="S597" s="498"/>
      <c r="T597" s="498"/>
      <c r="U597" s="498"/>
      <c r="V597" s="498"/>
      <c r="W597" s="498"/>
      <c r="X597" s="498"/>
      <c r="Y597" s="498"/>
      <c r="Z597" s="498"/>
      <c r="AA597" s="498"/>
      <c r="AB597" s="498"/>
      <c r="AC597" s="498"/>
      <c r="AD597" s="498"/>
      <c r="AE597" s="498"/>
      <c r="AF597" s="498"/>
      <c r="AG597" s="498"/>
      <c r="AH597" s="498"/>
      <c r="AI597" s="498"/>
    </row>
    <row r="598" spans="1:35" s="505" customFormat="1" ht="20.100000000000001" customHeight="1">
      <c r="A598" s="503"/>
      <c r="B598" s="504"/>
      <c r="C598" s="504"/>
      <c r="D598" s="504"/>
      <c r="E598" s="504"/>
      <c r="F598" s="504"/>
      <c r="G598" s="504"/>
      <c r="H598" s="504"/>
      <c r="I598" s="504"/>
      <c r="J598" s="498"/>
      <c r="K598" s="498"/>
      <c r="L598" s="498"/>
      <c r="M598" s="498"/>
      <c r="N598" s="498"/>
      <c r="O598" s="498"/>
      <c r="P598" s="498"/>
      <c r="Q598" s="498"/>
      <c r="R598" s="498"/>
      <c r="S598" s="498"/>
      <c r="T598" s="498"/>
      <c r="U598" s="498"/>
      <c r="V598" s="498"/>
      <c r="W598" s="498"/>
      <c r="X598" s="498"/>
      <c r="Y598" s="498"/>
      <c r="Z598" s="498"/>
      <c r="AA598" s="498"/>
      <c r="AB598" s="498"/>
      <c r="AC598" s="498"/>
      <c r="AD598" s="498"/>
      <c r="AE598" s="498"/>
      <c r="AF598" s="498"/>
      <c r="AG598" s="498"/>
      <c r="AH598" s="498"/>
      <c r="AI598" s="498"/>
    </row>
    <row r="599" spans="1:35" s="505" customFormat="1" ht="20.100000000000001" customHeight="1">
      <c r="A599" s="503"/>
      <c r="B599" s="504"/>
      <c r="C599" s="504"/>
      <c r="D599" s="504"/>
      <c r="E599" s="504"/>
      <c r="F599" s="504"/>
      <c r="G599" s="504"/>
      <c r="H599" s="504"/>
      <c r="I599" s="504"/>
      <c r="J599" s="498"/>
      <c r="K599" s="498"/>
      <c r="L599" s="498"/>
      <c r="M599" s="498"/>
      <c r="N599" s="498"/>
      <c r="O599" s="498"/>
      <c r="P599" s="498"/>
      <c r="Q599" s="498"/>
      <c r="R599" s="498"/>
      <c r="S599" s="498"/>
      <c r="T599" s="498"/>
      <c r="U599" s="498"/>
      <c r="V599" s="498"/>
      <c r="W599" s="498"/>
      <c r="X599" s="498"/>
      <c r="Y599" s="498"/>
      <c r="Z599" s="498"/>
      <c r="AA599" s="498"/>
      <c r="AB599" s="498"/>
      <c r="AC599" s="498"/>
      <c r="AD599" s="498"/>
      <c r="AE599" s="498"/>
      <c r="AF599" s="498"/>
      <c r="AG599" s="498"/>
      <c r="AH599" s="498"/>
      <c r="AI599" s="498"/>
    </row>
    <row r="600" spans="1:35" s="505" customFormat="1" ht="20.100000000000001" customHeight="1">
      <c r="A600" s="503"/>
      <c r="B600" s="504"/>
      <c r="C600" s="504"/>
      <c r="D600" s="504"/>
      <c r="E600" s="504"/>
      <c r="F600" s="504"/>
      <c r="G600" s="504"/>
      <c r="H600" s="504"/>
      <c r="I600" s="504"/>
      <c r="J600" s="498"/>
      <c r="K600" s="498"/>
      <c r="L600" s="498"/>
      <c r="M600" s="498"/>
      <c r="N600" s="498"/>
      <c r="O600" s="498"/>
      <c r="P600" s="498"/>
      <c r="Q600" s="498"/>
      <c r="R600" s="498"/>
      <c r="S600" s="498"/>
      <c r="T600" s="498"/>
      <c r="U600" s="498"/>
      <c r="V600" s="498"/>
      <c r="W600" s="498"/>
      <c r="X600" s="498"/>
      <c r="Y600" s="498"/>
      <c r="Z600" s="498"/>
      <c r="AA600" s="498"/>
      <c r="AB600" s="498"/>
      <c r="AC600" s="498"/>
      <c r="AD600" s="498"/>
      <c r="AE600" s="498"/>
      <c r="AF600" s="498"/>
      <c r="AG600" s="498"/>
      <c r="AH600" s="498"/>
      <c r="AI600" s="498"/>
    </row>
    <row r="601" spans="1:35" s="505" customFormat="1" ht="20.100000000000001" customHeight="1">
      <c r="A601" s="503"/>
      <c r="B601" s="504"/>
      <c r="C601" s="504"/>
      <c r="D601" s="504"/>
      <c r="E601" s="504"/>
      <c r="F601" s="504"/>
      <c r="G601" s="504"/>
      <c r="H601" s="504"/>
      <c r="I601" s="504"/>
      <c r="J601" s="498"/>
      <c r="K601" s="498"/>
      <c r="L601" s="498"/>
      <c r="M601" s="498"/>
      <c r="N601" s="498"/>
      <c r="O601" s="498"/>
      <c r="P601" s="498"/>
      <c r="Q601" s="498"/>
      <c r="R601" s="498"/>
      <c r="S601" s="498"/>
      <c r="T601" s="498"/>
      <c r="U601" s="498"/>
      <c r="V601" s="498"/>
      <c r="W601" s="498"/>
      <c r="X601" s="498"/>
      <c r="Y601" s="498"/>
      <c r="Z601" s="498"/>
      <c r="AA601" s="498"/>
      <c r="AB601" s="498"/>
      <c r="AC601" s="498"/>
      <c r="AD601" s="498"/>
      <c r="AE601" s="498"/>
      <c r="AF601" s="498"/>
      <c r="AG601" s="498"/>
      <c r="AH601" s="498"/>
      <c r="AI601" s="498"/>
    </row>
    <row r="602" spans="1:35" s="505" customFormat="1" ht="20.100000000000001" customHeight="1">
      <c r="A602" s="503"/>
      <c r="B602" s="504"/>
      <c r="C602" s="504"/>
      <c r="D602" s="504"/>
      <c r="E602" s="504"/>
      <c r="F602" s="504"/>
      <c r="G602" s="504"/>
      <c r="H602" s="504"/>
      <c r="I602" s="504"/>
      <c r="J602" s="498"/>
      <c r="K602" s="498"/>
      <c r="L602" s="498"/>
      <c r="M602" s="498"/>
      <c r="N602" s="498"/>
      <c r="O602" s="498"/>
      <c r="P602" s="498"/>
      <c r="Q602" s="498"/>
      <c r="R602" s="498"/>
      <c r="S602" s="498"/>
      <c r="T602" s="498"/>
      <c r="U602" s="498"/>
      <c r="V602" s="498"/>
      <c r="W602" s="498"/>
      <c r="X602" s="498"/>
      <c r="Y602" s="498"/>
      <c r="Z602" s="498"/>
      <c r="AA602" s="498"/>
      <c r="AB602" s="498"/>
      <c r="AC602" s="498"/>
      <c r="AD602" s="498"/>
      <c r="AE602" s="498"/>
      <c r="AF602" s="498"/>
      <c r="AG602" s="498"/>
      <c r="AH602" s="498"/>
      <c r="AI602" s="498"/>
    </row>
    <row r="603" spans="1:35" s="505" customFormat="1" ht="20.100000000000001" customHeight="1">
      <c r="A603" s="503"/>
      <c r="B603" s="504"/>
      <c r="C603" s="504"/>
      <c r="D603" s="504"/>
      <c r="E603" s="504"/>
      <c r="F603" s="504"/>
      <c r="G603" s="504"/>
      <c r="H603" s="504"/>
      <c r="I603" s="504"/>
      <c r="J603" s="498"/>
      <c r="K603" s="498"/>
      <c r="L603" s="498"/>
      <c r="M603" s="498"/>
      <c r="N603" s="498"/>
      <c r="O603" s="498"/>
      <c r="P603" s="498"/>
      <c r="Q603" s="498"/>
      <c r="R603" s="498"/>
      <c r="S603" s="498"/>
      <c r="T603" s="498"/>
      <c r="U603" s="498"/>
      <c r="V603" s="498"/>
      <c r="W603" s="498"/>
      <c r="X603" s="498"/>
      <c r="Y603" s="498"/>
      <c r="Z603" s="498"/>
      <c r="AA603" s="498"/>
      <c r="AB603" s="498"/>
      <c r="AC603" s="498"/>
      <c r="AD603" s="498"/>
      <c r="AE603" s="498"/>
      <c r="AF603" s="498"/>
      <c r="AG603" s="498"/>
      <c r="AH603" s="498"/>
      <c r="AI603" s="498"/>
    </row>
    <row r="604" spans="1:35" s="505" customFormat="1" ht="20.100000000000001" customHeight="1">
      <c r="A604" s="503"/>
      <c r="B604" s="504"/>
      <c r="C604" s="504"/>
      <c r="D604" s="504"/>
      <c r="E604" s="504"/>
      <c r="F604" s="504"/>
      <c r="G604" s="504"/>
      <c r="H604" s="504"/>
      <c r="I604" s="504"/>
      <c r="J604" s="498"/>
      <c r="K604" s="498"/>
      <c r="L604" s="498"/>
      <c r="M604" s="498"/>
      <c r="N604" s="498"/>
      <c r="O604" s="498"/>
      <c r="P604" s="498"/>
      <c r="Q604" s="498"/>
      <c r="R604" s="498"/>
      <c r="S604" s="498"/>
      <c r="T604" s="498"/>
      <c r="U604" s="498"/>
      <c r="V604" s="498"/>
      <c r="W604" s="498"/>
      <c r="X604" s="498"/>
      <c r="Y604" s="498"/>
      <c r="Z604" s="498"/>
      <c r="AA604" s="498"/>
      <c r="AB604" s="498"/>
      <c r="AC604" s="498"/>
      <c r="AD604" s="498"/>
      <c r="AE604" s="498"/>
      <c r="AF604" s="498"/>
      <c r="AG604" s="498"/>
      <c r="AH604" s="498"/>
      <c r="AI604" s="498"/>
    </row>
    <row r="605" spans="1:35" s="505" customFormat="1" ht="20.100000000000001" customHeight="1">
      <c r="A605" s="503"/>
      <c r="B605" s="504"/>
      <c r="C605" s="504"/>
      <c r="D605" s="504"/>
      <c r="E605" s="504"/>
      <c r="F605" s="504"/>
      <c r="G605" s="504"/>
      <c r="H605" s="504"/>
      <c r="I605" s="504"/>
      <c r="J605" s="498"/>
      <c r="K605" s="498"/>
      <c r="L605" s="498"/>
      <c r="M605" s="498"/>
      <c r="N605" s="498"/>
      <c r="O605" s="498"/>
      <c r="P605" s="498"/>
      <c r="Q605" s="498"/>
      <c r="R605" s="498"/>
      <c r="S605" s="498"/>
      <c r="T605" s="498"/>
      <c r="U605" s="498"/>
      <c r="V605" s="498"/>
      <c r="W605" s="498"/>
      <c r="X605" s="498"/>
      <c r="Y605" s="498"/>
      <c r="Z605" s="498"/>
      <c r="AA605" s="498"/>
      <c r="AB605" s="498"/>
      <c r="AC605" s="498"/>
      <c r="AD605" s="498"/>
      <c r="AE605" s="498"/>
      <c r="AF605" s="498"/>
      <c r="AG605" s="498"/>
      <c r="AH605" s="498"/>
      <c r="AI605" s="498"/>
    </row>
    <row r="606" spans="1:35" s="505" customFormat="1" ht="20.100000000000001" customHeight="1">
      <c r="A606" s="503"/>
      <c r="B606" s="504"/>
      <c r="C606" s="504"/>
      <c r="D606" s="504"/>
      <c r="E606" s="504"/>
      <c r="F606" s="504"/>
      <c r="G606" s="504"/>
      <c r="H606" s="504"/>
      <c r="I606" s="504"/>
      <c r="J606" s="498"/>
      <c r="K606" s="498"/>
      <c r="L606" s="498"/>
      <c r="M606" s="498"/>
      <c r="N606" s="498"/>
      <c r="O606" s="498"/>
      <c r="P606" s="498"/>
      <c r="Q606" s="498"/>
      <c r="R606" s="498"/>
      <c r="S606" s="498"/>
      <c r="T606" s="498"/>
      <c r="U606" s="498"/>
      <c r="V606" s="498"/>
      <c r="W606" s="498"/>
      <c r="X606" s="498"/>
      <c r="Y606" s="498"/>
      <c r="Z606" s="498"/>
      <c r="AA606" s="498"/>
      <c r="AB606" s="498"/>
      <c r="AC606" s="498"/>
      <c r="AD606" s="498"/>
      <c r="AE606" s="498"/>
      <c r="AF606" s="498"/>
      <c r="AG606" s="498"/>
      <c r="AH606" s="498"/>
      <c r="AI606" s="498"/>
    </row>
    <row r="607" spans="1:35" s="505" customFormat="1" ht="20.100000000000001" customHeight="1">
      <c r="A607" s="503"/>
      <c r="B607" s="504"/>
      <c r="C607" s="504"/>
      <c r="D607" s="504"/>
      <c r="E607" s="504"/>
      <c r="F607" s="504"/>
      <c r="G607" s="504"/>
      <c r="H607" s="504"/>
      <c r="I607" s="504"/>
      <c r="J607" s="498"/>
      <c r="K607" s="498"/>
      <c r="L607" s="498"/>
      <c r="M607" s="498"/>
      <c r="N607" s="498"/>
      <c r="O607" s="498"/>
      <c r="P607" s="498"/>
      <c r="Q607" s="498"/>
      <c r="R607" s="498"/>
      <c r="S607" s="498"/>
      <c r="T607" s="498"/>
      <c r="U607" s="498"/>
      <c r="V607" s="498"/>
      <c r="W607" s="498"/>
      <c r="X607" s="498"/>
      <c r="Y607" s="498"/>
      <c r="Z607" s="498"/>
      <c r="AA607" s="498"/>
      <c r="AB607" s="498"/>
      <c r="AC607" s="498"/>
      <c r="AD607" s="498"/>
      <c r="AE607" s="498"/>
      <c r="AF607" s="498"/>
      <c r="AG607" s="498"/>
      <c r="AH607" s="498"/>
      <c r="AI607" s="498"/>
    </row>
    <row r="608" spans="1:35" s="505" customFormat="1" ht="20.100000000000001" customHeight="1">
      <c r="A608" s="503"/>
      <c r="B608" s="504"/>
      <c r="C608" s="504"/>
      <c r="D608" s="504"/>
      <c r="E608" s="504"/>
      <c r="F608" s="504"/>
      <c r="G608" s="504"/>
      <c r="H608" s="504"/>
      <c r="I608" s="504"/>
      <c r="J608" s="498"/>
      <c r="K608" s="498"/>
      <c r="L608" s="498"/>
      <c r="M608" s="498"/>
      <c r="N608" s="498"/>
      <c r="O608" s="498"/>
      <c r="P608" s="498"/>
      <c r="Q608" s="498"/>
      <c r="R608" s="498"/>
      <c r="S608" s="498"/>
      <c r="T608" s="498"/>
      <c r="U608" s="498"/>
      <c r="V608" s="498"/>
      <c r="W608" s="498"/>
      <c r="X608" s="498"/>
      <c r="Y608" s="498"/>
      <c r="Z608" s="498"/>
      <c r="AA608" s="498"/>
      <c r="AB608" s="498"/>
      <c r="AC608" s="498"/>
      <c r="AD608" s="498"/>
      <c r="AE608" s="498"/>
      <c r="AF608" s="498"/>
      <c r="AG608" s="498"/>
      <c r="AH608" s="498"/>
      <c r="AI608" s="498"/>
    </row>
    <row r="609" spans="1:35" s="505" customFormat="1" ht="20.100000000000001" customHeight="1">
      <c r="A609" s="503"/>
      <c r="B609" s="504"/>
      <c r="C609" s="504"/>
      <c r="D609" s="504"/>
      <c r="E609" s="504"/>
      <c r="F609" s="504"/>
      <c r="G609" s="504"/>
      <c r="H609" s="504"/>
      <c r="I609" s="504"/>
      <c r="J609" s="498"/>
      <c r="K609" s="498"/>
      <c r="L609" s="498"/>
      <c r="M609" s="498"/>
      <c r="N609" s="498"/>
      <c r="O609" s="498"/>
      <c r="P609" s="498"/>
      <c r="Q609" s="498"/>
      <c r="R609" s="498"/>
      <c r="S609" s="498"/>
      <c r="T609" s="498"/>
      <c r="U609" s="498"/>
      <c r="V609" s="498"/>
      <c r="W609" s="498"/>
      <c r="X609" s="498"/>
      <c r="Y609" s="498"/>
      <c r="Z609" s="498"/>
      <c r="AA609" s="498"/>
      <c r="AB609" s="498"/>
      <c r="AC609" s="498"/>
      <c r="AD609" s="498"/>
      <c r="AE609" s="498"/>
      <c r="AF609" s="498"/>
      <c r="AG609" s="498"/>
      <c r="AH609" s="498"/>
      <c r="AI609" s="498"/>
    </row>
    <row r="610" spans="1:35" s="505" customFormat="1" ht="20.100000000000001" customHeight="1">
      <c r="A610" s="503"/>
      <c r="B610" s="504"/>
      <c r="C610" s="504"/>
      <c r="D610" s="504"/>
      <c r="E610" s="504"/>
      <c r="F610" s="504"/>
      <c r="G610" s="504"/>
      <c r="H610" s="504"/>
      <c r="I610" s="504"/>
      <c r="J610" s="498"/>
      <c r="K610" s="498"/>
      <c r="L610" s="498"/>
      <c r="M610" s="498"/>
      <c r="N610" s="498"/>
      <c r="O610" s="498"/>
      <c r="P610" s="498"/>
      <c r="Q610" s="498"/>
      <c r="R610" s="498"/>
      <c r="S610" s="498"/>
      <c r="T610" s="498"/>
      <c r="U610" s="498"/>
      <c r="V610" s="498"/>
      <c r="W610" s="498"/>
      <c r="X610" s="498"/>
      <c r="Y610" s="498"/>
      <c r="Z610" s="498"/>
      <c r="AA610" s="498"/>
      <c r="AB610" s="498"/>
      <c r="AC610" s="498"/>
      <c r="AD610" s="498"/>
      <c r="AE610" s="498"/>
      <c r="AF610" s="498"/>
      <c r="AG610" s="498"/>
      <c r="AH610" s="498"/>
      <c r="AI610" s="498"/>
    </row>
    <row r="611" spans="1:35" s="505" customFormat="1" ht="20.100000000000001" customHeight="1">
      <c r="A611" s="503"/>
      <c r="B611" s="504"/>
      <c r="C611" s="504"/>
      <c r="D611" s="504"/>
      <c r="E611" s="504"/>
      <c r="F611" s="504"/>
      <c r="G611" s="504"/>
      <c r="H611" s="504"/>
      <c r="I611" s="504"/>
      <c r="J611" s="498"/>
      <c r="K611" s="498"/>
      <c r="L611" s="498"/>
      <c r="M611" s="498"/>
      <c r="N611" s="498"/>
      <c r="O611" s="498"/>
      <c r="P611" s="498"/>
      <c r="Q611" s="498"/>
      <c r="R611" s="498"/>
      <c r="S611" s="498"/>
      <c r="T611" s="498"/>
      <c r="U611" s="498"/>
      <c r="V611" s="498"/>
      <c r="W611" s="498"/>
      <c r="X611" s="498"/>
      <c r="Y611" s="498"/>
      <c r="Z611" s="498"/>
      <c r="AA611" s="498"/>
      <c r="AB611" s="498"/>
      <c r="AC611" s="498"/>
      <c r="AD611" s="498"/>
      <c r="AE611" s="498"/>
      <c r="AF611" s="498"/>
      <c r="AG611" s="498"/>
      <c r="AH611" s="498"/>
      <c r="AI611" s="498"/>
    </row>
    <row r="612" spans="1:35" s="505" customFormat="1" ht="20.100000000000001" customHeight="1">
      <c r="A612" s="503"/>
      <c r="B612" s="504"/>
      <c r="C612" s="504"/>
      <c r="D612" s="504"/>
      <c r="E612" s="504"/>
      <c r="F612" s="504"/>
      <c r="G612" s="504"/>
      <c r="H612" s="504"/>
      <c r="I612" s="504"/>
      <c r="J612" s="498"/>
      <c r="K612" s="498"/>
      <c r="L612" s="498"/>
      <c r="M612" s="498"/>
      <c r="N612" s="498"/>
      <c r="O612" s="498"/>
      <c r="P612" s="498"/>
      <c r="Q612" s="498"/>
      <c r="R612" s="498"/>
      <c r="S612" s="498"/>
      <c r="T612" s="498"/>
      <c r="U612" s="498"/>
      <c r="V612" s="498"/>
      <c r="W612" s="498"/>
      <c r="X612" s="498"/>
      <c r="Y612" s="498"/>
      <c r="Z612" s="498"/>
      <c r="AA612" s="498"/>
      <c r="AB612" s="498"/>
      <c r="AC612" s="498"/>
      <c r="AD612" s="498"/>
      <c r="AE612" s="498"/>
      <c r="AF612" s="498"/>
      <c r="AG612" s="498"/>
      <c r="AH612" s="498"/>
      <c r="AI612" s="498"/>
    </row>
    <row r="613" spans="1:35" s="505" customFormat="1" ht="20.100000000000001" customHeight="1">
      <c r="A613" s="503"/>
      <c r="B613" s="504"/>
      <c r="C613" s="504"/>
      <c r="D613" s="504"/>
      <c r="E613" s="504"/>
      <c r="F613" s="504"/>
      <c r="G613" s="504"/>
      <c r="H613" s="504"/>
      <c r="I613" s="504"/>
      <c r="J613" s="498"/>
      <c r="K613" s="498"/>
      <c r="L613" s="498"/>
      <c r="M613" s="498"/>
      <c r="N613" s="498"/>
      <c r="O613" s="498"/>
      <c r="P613" s="498"/>
      <c r="Q613" s="498"/>
      <c r="R613" s="498"/>
      <c r="S613" s="498"/>
      <c r="T613" s="498"/>
      <c r="U613" s="498"/>
      <c r="V613" s="498"/>
      <c r="W613" s="498"/>
      <c r="X613" s="498"/>
      <c r="Y613" s="498"/>
      <c r="Z613" s="498"/>
      <c r="AA613" s="498"/>
      <c r="AB613" s="498"/>
      <c r="AC613" s="498"/>
      <c r="AD613" s="498"/>
      <c r="AE613" s="498"/>
      <c r="AF613" s="498"/>
      <c r="AG613" s="498"/>
      <c r="AH613" s="498"/>
      <c r="AI613" s="498"/>
    </row>
    <row r="614" spans="1:35" s="505" customFormat="1" ht="20.100000000000001" customHeight="1">
      <c r="A614" s="503"/>
      <c r="B614" s="504"/>
      <c r="C614" s="504"/>
      <c r="D614" s="504"/>
      <c r="E614" s="504"/>
      <c r="F614" s="504"/>
      <c r="G614" s="504"/>
      <c r="H614" s="504"/>
      <c r="I614" s="504"/>
      <c r="J614" s="498"/>
      <c r="K614" s="498"/>
      <c r="L614" s="498"/>
      <c r="M614" s="498"/>
      <c r="N614" s="498"/>
      <c r="O614" s="498"/>
      <c r="P614" s="498"/>
      <c r="Q614" s="498"/>
      <c r="R614" s="498"/>
      <c r="S614" s="498"/>
      <c r="T614" s="498"/>
      <c r="U614" s="498"/>
      <c r="V614" s="498"/>
      <c r="W614" s="498"/>
      <c r="X614" s="498"/>
      <c r="Y614" s="498"/>
      <c r="Z614" s="498"/>
      <c r="AA614" s="498"/>
      <c r="AB614" s="498"/>
      <c r="AC614" s="498"/>
      <c r="AD614" s="498"/>
      <c r="AE614" s="498"/>
      <c r="AF614" s="498"/>
      <c r="AG614" s="498"/>
      <c r="AH614" s="498"/>
      <c r="AI614" s="498"/>
    </row>
    <row r="615" spans="1:35" s="505" customFormat="1" ht="20.100000000000001" customHeight="1">
      <c r="A615" s="503"/>
      <c r="B615" s="504"/>
      <c r="C615" s="504"/>
      <c r="D615" s="504"/>
      <c r="E615" s="504"/>
      <c r="F615" s="504"/>
      <c r="G615" s="504"/>
      <c r="H615" s="504"/>
      <c r="I615" s="504"/>
      <c r="J615" s="498"/>
      <c r="K615" s="498"/>
      <c r="L615" s="498"/>
      <c r="M615" s="498"/>
      <c r="N615" s="498"/>
      <c r="O615" s="498"/>
      <c r="P615" s="498"/>
      <c r="Q615" s="498"/>
      <c r="R615" s="498"/>
      <c r="S615" s="498"/>
      <c r="T615" s="498"/>
      <c r="U615" s="498"/>
      <c r="V615" s="498"/>
      <c r="W615" s="498"/>
      <c r="X615" s="498"/>
      <c r="Y615" s="498"/>
      <c r="Z615" s="498"/>
      <c r="AA615" s="498"/>
      <c r="AB615" s="498"/>
      <c r="AC615" s="498"/>
      <c r="AD615" s="498"/>
      <c r="AE615" s="498"/>
      <c r="AF615" s="498"/>
      <c r="AG615" s="498"/>
      <c r="AH615" s="498"/>
      <c r="AI615" s="498"/>
    </row>
    <row r="616" spans="1:35" s="505" customFormat="1" ht="20.100000000000001" customHeight="1">
      <c r="A616" s="503"/>
      <c r="B616" s="504"/>
      <c r="C616" s="504"/>
      <c r="D616" s="504"/>
      <c r="E616" s="504"/>
      <c r="F616" s="504"/>
      <c r="G616" s="504"/>
      <c r="H616" s="504"/>
      <c r="I616" s="504"/>
      <c r="J616" s="498"/>
      <c r="K616" s="498"/>
      <c r="L616" s="498"/>
      <c r="M616" s="498"/>
      <c r="N616" s="498"/>
      <c r="O616" s="498"/>
      <c r="P616" s="498"/>
      <c r="Q616" s="498"/>
      <c r="R616" s="498"/>
      <c r="S616" s="498"/>
      <c r="T616" s="498"/>
      <c r="U616" s="498"/>
      <c r="V616" s="498"/>
      <c r="W616" s="498"/>
      <c r="X616" s="498"/>
      <c r="Y616" s="498"/>
      <c r="Z616" s="498"/>
      <c r="AA616" s="498"/>
      <c r="AB616" s="498"/>
      <c r="AC616" s="498"/>
      <c r="AD616" s="498"/>
      <c r="AE616" s="498"/>
      <c r="AF616" s="498"/>
      <c r="AG616" s="498"/>
      <c r="AH616" s="498"/>
      <c r="AI616" s="498"/>
    </row>
    <row r="617" spans="1:35" s="505" customFormat="1" ht="20.100000000000001" customHeight="1">
      <c r="A617" s="503"/>
      <c r="B617" s="504"/>
      <c r="C617" s="504"/>
      <c r="D617" s="504"/>
      <c r="E617" s="504"/>
      <c r="F617" s="504"/>
      <c r="G617" s="504"/>
      <c r="H617" s="504"/>
      <c r="I617" s="504"/>
      <c r="J617" s="498"/>
      <c r="K617" s="498"/>
      <c r="L617" s="498"/>
      <c r="M617" s="498"/>
      <c r="N617" s="498"/>
      <c r="O617" s="498"/>
      <c r="P617" s="498"/>
      <c r="Q617" s="498"/>
      <c r="R617" s="498"/>
      <c r="S617" s="498"/>
      <c r="T617" s="498"/>
      <c r="U617" s="498"/>
      <c r="V617" s="498"/>
      <c r="W617" s="498"/>
      <c r="X617" s="498"/>
      <c r="Y617" s="498"/>
      <c r="Z617" s="498"/>
      <c r="AA617" s="498"/>
      <c r="AB617" s="498"/>
      <c r="AC617" s="498"/>
      <c r="AD617" s="498"/>
      <c r="AE617" s="498"/>
      <c r="AF617" s="498"/>
      <c r="AG617" s="498"/>
      <c r="AH617" s="498"/>
      <c r="AI617" s="498"/>
    </row>
    <row r="618" spans="1:35" s="505" customFormat="1" ht="20.100000000000001" customHeight="1">
      <c r="A618" s="503"/>
      <c r="B618" s="504"/>
      <c r="C618" s="504"/>
      <c r="D618" s="504"/>
      <c r="E618" s="504"/>
      <c r="F618" s="504"/>
      <c r="G618" s="504"/>
      <c r="H618" s="504"/>
      <c r="I618" s="504"/>
      <c r="J618" s="498"/>
      <c r="K618" s="498"/>
      <c r="L618" s="498"/>
      <c r="M618" s="498"/>
      <c r="N618" s="498"/>
      <c r="O618" s="498"/>
      <c r="P618" s="498"/>
      <c r="Q618" s="498"/>
      <c r="R618" s="498"/>
      <c r="S618" s="498"/>
      <c r="T618" s="498"/>
      <c r="U618" s="498"/>
      <c r="V618" s="498"/>
      <c r="W618" s="498"/>
      <c r="X618" s="498"/>
      <c r="Y618" s="498"/>
      <c r="Z618" s="498"/>
      <c r="AA618" s="498"/>
      <c r="AB618" s="498"/>
      <c r="AC618" s="498"/>
      <c r="AD618" s="498"/>
      <c r="AE618" s="498"/>
      <c r="AF618" s="498"/>
      <c r="AG618" s="498"/>
      <c r="AH618" s="498"/>
      <c r="AI618" s="498"/>
    </row>
    <row r="619" spans="1:35" s="505" customFormat="1" ht="20.100000000000001" customHeight="1">
      <c r="A619" s="503"/>
      <c r="B619" s="504"/>
      <c r="C619" s="504"/>
      <c r="D619" s="504"/>
      <c r="E619" s="504"/>
      <c r="F619" s="504"/>
      <c r="G619" s="504"/>
      <c r="H619" s="504"/>
      <c r="I619" s="504"/>
      <c r="J619" s="498"/>
      <c r="K619" s="498"/>
      <c r="L619" s="498"/>
      <c r="M619" s="498"/>
      <c r="N619" s="498"/>
      <c r="O619" s="498"/>
      <c r="P619" s="498"/>
      <c r="Q619" s="498"/>
      <c r="R619" s="498"/>
      <c r="S619" s="498"/>
      <c r="T619" s="498"/>
      <c r="U619" s="498"/>
      <c r="V619" s="498"/>
      <c r="W619" s="498"/>
      <c r="X619" s="498"/>
      <c r="Y619" s="498"/>
      <c r="Z619" s="498"/>
      <c r="AA619" s="498"/>
      <c r="AB619" s="498"/>
      <c r="AC619" s="498"/>
      <c r="AD619" s="498"/>
      <c r="AE619" s="498"/>
      <c r="AF619" s="498"/>
      <c r="AG619" s="498"/>
      <c r="AH619" s="498"/>
      <c r="AI619" s="498"/>
    </row>
    <row r="620" spans="1:35" s="505" customFormat="1" ht="20.100000000000001" customHeight="1">
      <c r="A620" s="503"/>
      <c r="B620" s="504"/>
      <c r="C620" s="504"/>
      <c r="D620" s="504"/>
      <c r="E620" s="504"/>
      <c r="F620" s="504"/>
      <c r="G620" s="504"/>
      <c r="H620" s="504"/>
      <c r="I620" s="504"/>
      <c r="J620" s="498"/>
      <c r="K620" s="498"/>
      <c r="L620" s="498"/>
      <c r="M620" s="498"/>
      <c r="N620" s="498"/>
      <c r="O620" s="498"/>
      <c r="P620" s="498"/>
      <c r="Q620" s="498"/>
      <c r="R620" s="498"/>
      <c r="S620" s="498"/>
      <c r="T620" s="498"/>
      <c r="U620" s="498"/>
      <c r="V620" s="498"/>
      <c r="W620" s="498"/>
      <c r="X620" s="498"/>
      <c r="Y620" s="498"/>
      <c r="Z620" s="498"/>
      <c r="AA620" s="498"/>
      <c r="AB620" s="498"/>
      <c r="AC620" s="498"/>
      <c r="AD620" s="498"/>
      <c r="AE620" s="498"/>
      <c r="AF620" s="498"/>
      <c r="AG620" s="498"/>
      <c r="AH620" s="498"/>
      <c r="AI620" s="498"/>
    </row>
    <row r="621" spans="1:35" s="505" customFormat="1" ht="20.100000000000001" customHeight="1">
      <c r="A621" s="503"/>
      <c r="B621" s="504"/>
      <c r="C621" s="504"/>
      <c r="D621" s="504"/>
      <c r="E621" s="504"/>
      <c r="F621" s="504"/>
      <c r="G621" s="504"/>
      <c r="H621" s="504"/>
      <c r="I621" s="504"/>
      <c r="J621" s="498"/>
      <c r="K621" s="498"/>
      <c r="L621" s="498"/>
      <c r="M621" s="498"/>
      <c r="N621" s="498"/>
      <c r="O621" s="498"/>
      <c r="P621" s="498"/>
      <c r="Q621" s="498"/>
      <c r="R621" s="498"/>
      <c r="S621" s="498"/>
      <c r="T621" s="498"/>
      <c r="U621" s="498"/>
      <c r="V621" s="498"/>
      <c r="W621" s="498"/>
      <c r="X621" s="498"/>
      <c r="Y621" s="498"/>
      <c r="Z621" s="498"/>
      <c r="AA621" s="498"/>
      <c r="AB621" s="498"/>
      <c r="AC621" s="498"/>
      <c r="AD621" s="498"/>
      <c r="AE621" s="498"/>
      <c r="AF621" s="498"/>
      <c r="AG621" s="498"/>
      <c r="AH621" s="498"/>
      <c r="AI621" s="498"/>
    </row>
    <row r="622" spans="1:35" s="505" customFormat="1" ht="20.100000000000001" customHeight="1">
      <c r="A622" s="503"/>
      <c r="B622" s="504"/>
      <c r="C622" s="504"/>
      <c r="D622" s="504"/>
      <c r="E622" s="504"/>
      <c r="F622" s="504"/>
      <c r="G622" s="504"/>
      <c r="H622" s="504"/>
      <c r="I622" s="504"/>
      <c r="J622" s="498"/>
      <c r="K622" s="498"/>
      <c r="L622" s="498"/>
      <c r="M622" s="498"/>
      <c r="N622" s="498"/>
      <c r="O622" s="498"/>
      <c r="P622" s="498"/>
      <c r="Q622" s="498"/>
      <c r="R622" s="498"/>
      <c r="S622" s="498"/>
      <c r="T622" s="498"/>
      <c r="U622" s="498"/>
      <c r="V622" s="498"/>
      <c r="W622" s="498"/>
      <c r="X622" s="498"/>
      <c r="Y622" s="498"/>
      <c r="Z622" s="498"/>
      <c r="AA622" s="498"/>
      <c r="AB622" s="498"/>
      <c r="AC622" s="498"/>
      <c r="AD622" s="498"/>
      <c r="AE622" s="498"/>
      <c r="AF622" s="498"/>
      <c r="AG622" s="498"/>
      <c r="AH622" s="498"/>
      <c r="AI622" s="498"/>
    </row>
    <row r="623" spans="1:35" s="505" customFormat="1" ht="20.100000000000001" customHeight="1">
      <c r="A623" s="503"/>
      <c r="B623" s="504"/>
      <c r="C623" s="504"/>
      <c r="D623" s="504"/>
      <c r="E623" s="504"/>
      <c r="F623" s="504"/>
      <c r="G623" s="504"/>
      <c r="H623" s="504"/>
      <c r="I623" s="504"/>
      <c r="J623" s="498"/>
      <c r="K623" s="498"/>
      <c r="L623" s="498"/>
      <c r="M623" s="498"/>
      <c r="N623" s="498"/>
      <c r="O623" s="498"/>
      <c r="P623" s="498"/>
      <c r="Q623" s="498"/>
      <c r="R623" s="498"/>
      <c r="S623" s="498"/>
      <c r="T623" s="498"/>
      <c r="U623" s="498"/>
      <c r="V623" s="498"/>
      <c r="W623" s="498"/>
      <c r="X623" s="498"/>
      <c r="Y623" s="498"/>
      <c r="Z623" s="498"/>
      <c r="AA623" s="498"/>
      <c r="AB623" s="498"/>
      <c r="AC623" s="498"/>
      <c r="AD623" s="498"/>
      <c r="AE623" s="498"/>
      <c r="AF623" s="498"/>
      <c r="AG623" s="498"/>
      <c r="AH623" s="498"/>
      <c r="AI623" s="498"/>
    </row>
    <row r="624" spans="1:35" s="505" customFormat="1" ht="20.100000000000001" customHeight="1">
      <c r="A624" s="503"/>
      <c r="B624" s="504"/>
      <c r="C624" s="504"/>
      <c r="D624" s="504"/>
      <c r="E624" s="504"/>
      <c r="F624" s="504"/>
      <c r="G624" s="504"/>
      <c r="H624" s="504"/>
      <c r="I624" s="504"/>
      <c r="J624" s="498"/>
      <c r="K624" s="498"/>
      <c r="L624" s="498"/>
      <c r="M624" s="498"/>
      <c r="N624" s="498"/>
      <c r="O624" s="498"/>
      <c r="P624" s="498"/>
      <c r="Q624" s="498"/>
      <c r="R624" s="498"/>
      <c r="S624" s="498"/>
      <c r="T624" s="498"/>
      <c r="U624" s="498"/>
      <c r="V624" s="498"/>
      <c r="W624" s="498"/>
      <c r="X624" s="498"/>
      <c r="Y624" s="498"/>
      <c r="Z624" s="498"/>
      <c r="AA624" s="498"/>
      <c r="AB624" s="498"/>
      <c r="AC624" s="498"/>
      <c r="AD624" s="498"/>
      <c r="AE624" s="498"/>
      <c r="AF624" s="498"/>
      <c r="AG624" s="498"/>
      <c r="AH624" s="498"/>
      <c r="AI624" s="498"/>
    </row>
    <row r="625" spans="1:35" s="505" customFormat="1" ht="20.100000000000001" customHeight="1">
      <c r="A625" s="503"/>
      <c r="B625" s="504"/>
      <c r="C625" s="504"/>
      <c r="D625" s="504"/>
      <c r="E625" s="504"/>
      <c r="F625" s="504"/>
      <c r="G625" s="504"/>
      <c r="H625" s="504"/>
      <c r="I625" s="504"/>
      <c r="J625" s="498"/>
      <c r="K625" s="498"/>
      <c r="L625" s="498"/>
      <c r="M625" s="498"/>
      <c r="N625" s="498"/>
      <c r="O625" s="498"/>
      <c r="P625" s="498"/>
      <c r="Q625" s="498"/>
      <c r="R625" s="498"/>
      <c r="S625" s="498"/>
      <c r="T625" s="498"/>
      <c r="U625" s="498"/>
      <c r="V625" s="498"/>
      <c r="W625" s="498"/>
      <c r="X625" s="498"/>
      <c r="Y625" s="498"/>
      <c r="Z625" s="498"/>
      <c r="AA625" s="498"/>
      <c r="AB625" s="498"/>
      <c r="AC625" s="498"/>
      <c r="AD625" s="498"/>
      <c r="AE625" s="498"/>
      <c r="AF625" s="498"/>
      <c r="AG625" s="498"/>
      <c r="AH625" s="498"/>
      <c r="AI625" s="498"/>
    </row>
    <row r="626" spans="1:35" s="505" customFormat="1" ht="20.100000000000001" customHeight="1">
      <c r="A626" s="503"/>
      <c r="B626" s="504"/>
      <c r="C626" s="504"/>
      <c r="D626" s="504"/>
      <c r="E626" s="504"/>
      <c r="F626" s="504"/>
      <c r="G626" s="504"/>
      <c r="H626" s="504"/>
      <c r="I626" s="504"/>
      <c r="J626" s="498"/>
      <c r="K626" s="498"/>
      <c r="L626" s="498"/>
      <c r="M626" s="498"/>
      <c r="N626" s="498"/>
      <c r="O626" s="498"/>
      <c r="P626" s="498"/>
      <c r="Q626" s="498"/>
      <c r="R626" s="498"/>
      <c r="S626" s="498"/>
      <c r="T626" s="498"/>
      <c r="U626" s="498"/>
      <c r="V626" s="498"/>
      <c r="W626" s="498"/>
      <c r="X626" s="498"/>
      <c r="Y626" s="498"/>
      <c r="Z626" s="498"/>
      <c r="AA626" s="498"/>
      <c r="AB626" s="498"/>
      <c r="AC626" s="498"/>
      <c r="AD626" s="498"/>
      <c r="AE626" s="498"/>
      <c r="AF626" s="498"/>
      <c r="AG626" s="498"/>
      <c r="AH626" s="498"/>
      <c r="AI626" s="498"/>
    </row>
    <row r="627" spans="1:35" s="505" customFormat="1" ht="20.100000000000001" customHeight="1">
      <c r="A627" s="503"/>
      <c r="B627" s="504"/>
      <c r="C627" s="504"/>
      <c r="D627" s="504"/>
      <c r="E627" s="504"/>
      <c r="F627" s="504"/>
      <c r="G627" s="504"/>
      <c r="H627" s="504"/>
      <c r="I627" s="504"/>
      <c r="J627" s="498"/>
      <c r="K627" s="498"/>
      <c r="L627" s="498"/>
      <c r="M627" s="498"/>
      <c r="N627" s="498"/>
      <c r="O627" s="498"/>
      <c r="P627" s="498"/>
      <c r="Q627" s="498"/>
      <c r="R627" s="498"/>
      <c r="S627" s="498"/>
      <c r="T627" s="498"/>
      <c r="U627" s="498"/>
      <c r="V627" s="498"/>
      <c r="W627" s="498"/>
      <c r="X627" s="498"/>
      <c r="Y627" s="498"/>
      <c r="Z627" s="498"/>
      <c r="AA627" s="498"/>
      <c r="AB627" s="498"/>
      <c r="AC627" s="498"/>
      <c r="AD627" s="498"/>
      <c r="AE627" s="498"/>
      <c r="AF627" s="498"/>
      <c r="AG627" s="498"/>
      <c r="AH627" s="498"/>
      <c r="AI627" s="498"/>
    </row>
    <row r="628" spans="1:35" s="505" customFormat="1" ht="20.100000000000001" customHeight="1">
      <c r="A628" s="503"/>
      <c r="B628" s="504"/>
      <c r="C628" s="504"/>
      <c r="D628" s="504"/>
      <c r="E628" s="504"/>
      <c r="F628" s="504"/>
      <c r="G628" s="504"/>
      <c r="H628" s="504"/>
      <c r="I628" s="504"/>
      <c r="J628" s="498"/>
      <c r="K628" s="498"/>
      <c r="L628" s="498"/>
      <c r="M628" s="498"/>
      <c r="N628" s="498"/>
      <c r="O628" s="498"/>
      <c r="P628" s="498"/>
      <c r="Q628" s="498"/>
      <c r="R628" s="498"/>
      <c r="S628" s="498"/>
      <c r="T628" s="498"/>
      <c r="U628" s="498"/>
      <c r="V628" s="498"/>
      <c r="W628" s="498"/>
      <c r="X628" s="498"/>
      <c r="Y628" s="498"/>
      <c r="Z628" s="498"/>
      <c r="AA628" s="498"/>
      <c r="AB628" s="498"/>
      <c r="AC628" s="498"/>
      <c r="AD628" s="498"/>
      <c r="AE628" s="498"/>
      <c r="AF628" s="498"/>
      <c r="AG628" s="498"/>
      <c r="AH628" s="498"/>
      <c r="AI628" s="498"/>
    </row>
    <row r="629" spans="1:35" s="505" customFormat="1" ht="20.100000000000001" customHeight="1">
      <c r="A629" s="503"/>
      <c r="B629" s="504"/>
      <c r="C629" s="504"/>
      <c r="D629" s="504"/>
      <c r="E629" s="504"/>
      <c r="F629" s="504"/>
      <c r="G629" s="504"/>
      <c r="H629" s="504"/>
      <c r="I629" s="504"/>
      <c r="J629" s="498"/>
      <c r="K629" s="498"/>
      <c r="L629" s="498"/>
      <c r="M629" s="498"/>
      <c r="N629" s="498"/>
      <c r="O629" s="498"/>
      <c r="P629" s="498"/>
      <c r="Q629" s="498"/>
      <c r="R629" s="498"/>
      <c r="S629" s="498"/>
      <c r="T629" s="498"/>
      <c r="U629" s="498"/>
      <c r="V629" s="498"/>
      <c r="W629" s="498"/>
      <c r="X629" s="498"/>
      <c r="Y629" s="498"/>
      <c r="Z629" s="498"/>
      <c r="AA629" s="498"/>
      <c r="AB629" s="498"/>
      <c r="AC629" s="498"/>
      <c r="AD629" s="498"/>
      <c r="AE629" s="498"/>
      <c r="AF629" s="498"/>
      <c r="AG629" s="498"/>
      <c r="AH629" s="498"/>
      <c r="AI629" s="498"/>
    </row>
    <row r="630" spans="1:35" s="505" customFormat="1" ht="20.100000000000001" customHeight="1">
      <c r="A630" s="503"/>
      <c r="B630" s="504"/>
      <c r="C630" s="504"/>
      <c r="D630" s="504"/>
      <c r="E630" s="504"/>
      <c r="F630" s="504"/>
      <c r="G630" s="504"/>
      <c r="H630" s="504"/>
      <c r="I630" s="504"/>
      <c r="J630" s="498"/>
      <c r="K630" s="498"/>
      <c r="L630" s="498"/>
      <c r="M630" s="498"/>
      <c r="N630" s="498"/>
      <c r="O630" s="498"/>
      <c r="P630" s="498"/>
      <c r="Q630" s="498"/>
      <c r="R630" s="498"/>
      <c r="S630" s="498"/>
      <c r="T630" s="498"/>
      <c r="U630" s="498"/>
      <c r="V630" s="498"/>
      <c r="W630" s="498"/>
      <c r="X630" s="498"/>
      <c r="Y630" s="498"/>
      <c r="Z630" s="498"/>
      <c r="AA630" s="498"/>
      <c r="AB630" s="498"/>
      <c r="AC630" s="498"/>
      <c r="AD630" s="498"/>
      <c r="AE630" s="498"/>
      <c r="AF630" s="498"/>
      <c r="AG630" s="498"/>
      <c r="AH630" s="498"/>
      <c r="AI630" s="498"/>
    </row>
    <row r="631" spans="1:35" s="505" customFormat="1" ht="20.100000000000001" customHeight="1">
      <c r="A631" s="503"/>
      <c r="B631" s="504"/>
      <c r="C631" s="504"/>
      <c r="D631" s="504"/>
      <c r="E631" s="504"/>
      <c r="F631" s="504"/>
      <c r="G631" s="504"/>
      <c r="H631" s="504"/>
      <c r="I631" s="504"/>
      <c r="J631" s="498"/>
      <c r="K631" s="498"/>
      <c r="L631" s="498"/>
      <c r="M631" s="498"/>
      <c r="N631" s="498"/>
      <c r="O631" s="498"/>
      <c r="P631" s="498"/>
      <c r="Q631" s="498"/>
      <c r="R631" s="498"/>
      <c r="S631" s="498"/>
      <c r="T631" s="498"/>
      <c r="U631" s="498"/>
      <c r="V631" s="498"/>
      <c r="W631" s="498"/>
      <c r="X631" s="498"/>
      <c r="Y631" s="498"/>
      <c r="Z631" s="498"/>
      <c r="AA631" s="498"/>
      <c r="AB631" s="498"/>
      <c r="AC631" s="498"/>
      <c r="AD631" s="498"/>
      <c r="AE631" s="498"/>
      <c r="AF631" s="498"/>
      <c r="AG631" s="498"/>
      <c r="AH631" s="498"/>
      <c r="AI631" s="498"/>
    </row>
    <row r="632" spans="1:35" s="505" customFormat="1" ht="20.100000000000001" customHeight="1">
      <c r="A632" s="503"/>
      <c r="B632" s="504"/>
      <c r="C632" s="504"/>
      <c r="D632" s="504"/>
      <c r="E632" s="504"/>
      <c r="F632" s="504"/>
      <c r="G632" s="504"/>
      <c r="H632" s="504"/>
      <c r="I632" s="504"/>
      <c r="J632" s="498"/>
      <c r="K632" s="498"/>
      <c r="L632" s="498"/>
      <c r="M632" s="498"/>
      <c r="N632" s="498"/>
      <c r="O632" s="498"/>
      <c r="P632" s="498"/>
      <c r="Q632" s="498"/>
      <c r="R632" s="498"/>
      <c r="S632" s="498"/>
      <c r="T632" s="498"/>
      <c r="U632" s="498"/>
      <c r="V632" s="498"/>
      <c r="W632" s="498"/>
      <c r="X632" s="498"/>
      <c r="Y632" s="498"/>
      <c r="Z632" s="498"/>
      <c r="AA632" s="498"/>
      <c r="AB632" s="498"/>
      <c r="AC632" s="498"/>
      <c r="AD632" s="498"/>
      <c r="AE632" s="498"/>
      <c r="AF632" s="498"/>
      <c r="AG632" s="498"/>
      <c r="AH632" s="498"/>
      <c r="AI632" s="498"/>
    </row>
    <row r="633" spans="1:35" s="505" customFormat="1" ht="20.100000000000001" customHeight="1">
      <c r="A633" s="503"/>
      <c r="B633" s="504"/>
      <c r="C633" s="504"/>
      <c r="D633" s="504"/>
      <c r="E633" s="504"/>
      <c r="F633" s="504"/>
      <c r="G633" s="504"/>
      <c r="H633" s="504"/>
      <c r="I633" s="504"/>
      <c r="J633" s="498"/>
      <c r="K633" s="498"/>
      <c r="L633" s="498"/>
      <c r="M633" s="498"/>
      <c r="N633" s="498"/>
      <c r="O633" s="498"/>
      <c r="P633" s="498"/>
      <c r="Q633" s="498"/>
      <c r="R633" s="498"/>
      <c r="S633" s="498"/>
      <c r="T633" s="498"/>
      <c r="U633" s="498"/>
      <c r="V633" s="498"/>
      <c r="W633" s="498"/>
      <c r="X633" s="498"/>
      <c r="Y633" s="498"/>
      <c r="Z633" s="498"/>
      <c r="AA633" s="498"/>
      <c r="AB633" s="498"/>
      <c r="AC633" s="498"/>
      <c r="AD633" s="498"/>
      <c r="AE633" s="498"/>
      <c r="AF633" s="498"/>
      <c r="AG633" s="498"/>
      <c r="AH633" s="498"/>
      <c r="AI633" s="498"/>
    </row>
    <row r="634" spans="1:35" s="505" customFormat="1" ht="20.100000000000001" customHeight="1">
      <c r="A634" s="503"/>
      <c r="B634" s="504"/>
      <c r="C634" s="504"/>
      <c r="D634" s="504"/>
      <c r="E634" s="504"/>
      <c r="F634" s="504"/>
      <c r="G634" s="504"/>
      <c r="H634" s="504"/>
      <c r="I634" s="504"/>
      <c r="J634" s="498"/>
      <c r="K634" s="498"/>
      <c r="L634" s="498"/>
      <c r="M634" s="498"/>
      <c r="N634" s="498"/>
      <c r="O634" s="498"/>
      <c r="P634" s="498"/>
      <c r="Q634" s="498"/>
      <c r="R634" s="498"/>
      <c r="S634" s="498"/>
      <c r="T634" s="498"/>
      <c r="U634" s="498"/>
      <c r="V634" s="498"/>
      <c r="W634" s="498"/>
      <c r="X634" s="498"/>
      <c r="Y634" s="498"/>
      <c r="Z634" s="498"/>
      <c r="AA634" s="498"/>
      <c r="AB634" s="498"/>
      <c r="AC634" s="498"/>
      <c r="AD634" s="498"/>
      <c r="AE634" s="498"/>
      <c r="AF634" s="498"/>
      <c r="AG634" s="498"/>
      <c r="AH634" s="498"/>
      <c r="AI634" s="498"/>
    </row>
    <row r="635" spans="1:35" s="505" customFormat="1" ht="20.100000000000001" customHeight="1">
      <c r="A635" s="503"/>
      <c r="B635" s="504"/>
      <c r="C635" s="504"/>
      <c r="D635" s="504"/>
      <c r="E635" s="504"/>
      <c r="F635" s="504"/>
      <c r="G635" s="504"/>
      <c r="H635" s="504"/>
      <c r="I635" s="504"/>
      <c r="J635" s="498"/>
      <c r="K635" s="498"/>
      <c r="L635" s="498"/>
      <c r="M635" s="498"/>
      <c r="N635" s="498"/>
      <c r="O635" s="498"/>
      <c r="P635" s="498"/>
      <c r="Q635" s="498"/>
      <c r="R635" s="498"/>
      <c r="S635" s="498"/>
      <c r="T635" s="498"/>
      <c r="U635" s="498"/>
      <c r="V635" s="498"/>
      <c r="W635" s="498"/>
      <c r="X635" s="498"/>
      <c r="Y635" s="498"/>
      <c r="Z635" s="498"/>
      <c r="AA635" s="498"/>
      <c r="AB635" s="498"/>
      <c r="AC635" s="498"/>
      <c r="AD635" s="498"/>
      <c r="AE635" s="498"/>
      <c r="AF635" s="498"/>
      <c r="AG635" s="498"/>
      <c r="AH635" s="498"/>
      <c r="AI635" s="498"/>
    </row>
    <row r="636" spans="1:35" s="505" customFormat="1" ht="20.100000000000001" customHeight="1">
      <c r="A636" s="503"/>
      <c r="B636" s="504"/>
      <c r="C636" s="504"/>
      <c r="D636" s="504"/>
      <c r="E636" s="504"/>
      <c r="F636" s="504"/>
      <c r="G636" s="504"/>
      <c r="H636" s="504"/>
      <c r="I636" s="504"/>
      <c r="J636" s="498"/>
      <c r="K636" s="498"/>
      <c r="L636" s="498"/>
      <c r="M636" s="498"/>
      <c r="N636" s="498"/>
      <c r="O636" s="498"/>
      <c r="P636" s="498"/>
      <c r="Q636" s="498"/>
      <c r="R636" s="498"/>
      <c r="S636" s="498"/>
      <c r="T636" s="498"/>
      <c r="U636" s="498"/>
      <c r="V636" s="498"/>
      <c r="W636" s="498"/>
      <c r="X636" s="498"/>
      <c r="Y636" s="498"/>
      <c r="Z636" s="498"/>
      <c r="AA636" s="498"/>
      <c r="AB636" s="498"/>
      <c r="AC636" s="498"/>
      <c r="AD636" s="498"/>
      <c r="AE636" s="498"/>
      <c r="AF636" s="498"/>
      <c r="AG636" s="498"/>
      <c r="AH636" s="498"/>
      <c r="AI636" s="498"/>
    </row>
    <row r="637" spans="1:35" s="505" customFormat="1" ht="20.100000000000001" customHeight="1">
      <c r="A637" s="503"/>
      <c r="B637" s="504"/>
      <c r="C637" s="504"/>
      <c r="D637" s="504"/>
      <c r="E637" s="504"/>
      <c r="F637" s="504"/>
      <c r="G637" s="504"/>
      <c r="H637" s="504"/>
      <c r="I637" s="504"/>
      <c r="J637" s="498"/>
      <c r="K637" s="498"/>
      <c r="L637" s="498"/>
      <c r="M637" s="498"/>
      <c r="N637" s="498"/>
      <c r="O637" s="498"/>
      <c r="P637" s="498"/>
      <c r="Q637" s="498"/>
      <c r="R637" s="498"/>
      <c r="S637" s="498"/>
      <c r="T637" s="498"/>
      <c r="U637" s="498"/>
      <c r="V637" s="498"/>
      <c r="W637" s="498"/>
      <c r="X637" s="498"/>
      <c r="Y637" s="498"/>
      <c r="Z637" s="498"/>
      <c r="AA637" s="498"/>
      <c r="AB637" s="498"/>
      <c r="AC637" s="498"/>
      <c r="AD637" s="498"/>
      <c r="AE637" s="498"/>
      <c r="AF637" s="498"/>
      <c r="AG637" s="498"/>
      <c r="AH637" s="498"/>
      <c r="AI637" s="498"/>
    </row>
    <row r="638" spans="1:35" s="505" customFormat="1" ht="20.100000000000001" customHeight="1">
      <c r="A638" s="503"/>
      <c r="B638" s="504"/>
      <c r="C638" s="504"/>
      <c r="D638" s="504"/>
      <c r="E638" s="504"/>
      <c r="F638" s="504"/>
      <c r="G638" s="504"/>
      <c r="H638" s="504"/>
      <c r="I638" s="504"/>
      <c r="J638" s="498"/>
      <c r="K638" s="498"/>
      <c r="L638" s="498"/>
      <c r="M638" s="498"/>
      <c r="N638" s="498"/>
      <c r="O638" s="498"/>
      <c r="P638" s="498"/>
      <c r="Q638" s="498"/>
      <c r="R638" s="498"/>
      <c r="S638" s="498"/>
      <c r="T638" s="498"/>
      <c r="U638" s="498"/>
      <c r="V638" s="498"/>
      <c r="W638" s="498"/>
      <c r="X638" s="498"/>
      <c r="Y638" s="498"/>
      <c r="Z638" s="498"/>
      <c r="AA638" s="498"/>
      <c r="AB638" s="498"/>
      <c r="AC638" s="498"/>
      <c r="AD638" s="498"/>
      <c r="AE638" s="498"/>
      <c r="AF638" s="498"/>
      <c r="AG638" s="498"/>
      <c r="AH638" s="498"/>
      <c r="AI638" s="498"/>
    </row>
    <row r="639" spans="1:35" s="505" customFormat="1" ht="20.100000000000001" customHeight="1">
      <c r="A639" s="503"/>
      <c r="B639" s="504"/>
      <c r="C639" s="504"/>
      <c r="D639" s="504"/>
      <c r="E639" s="504"/>
      <c r="F639" s="504"/>
      <c r="G639" s="504"/>
      <c r="H639" s="504"/>
      <c r="I639" s="504"/>
      <c r="J639" s="498"/>
      <c r="K639" s="498"/>
      <c r="L639" s="498"/>
      <c r="M639" s="498"/>
      <c r="N639" s="498"/>
      <c r="O639" s="498"/>
      <c r="P639" s="498"/>
      <c r="Q639" s="498"/>
      <c r="R639" s="498"/>
      <c r="S639" s="498"/>
      <c r="T639" s="498"/>
      <c r="U639" s="498"/>
      <c r="V639" s="498"/>
      <c r="W639" s="498"/>
      <c r="X639" s="498"/>
      <c r="Y639" s="498"/>
      <c r="Z639" s="498"/>
      <c r="AA639" s="498"/>
      <c r="AB639" s="498"/>
      <c r="AC639" s="498"/>
      <c r="AD639" s="498"/>
      <c r="AE639" s="498"/>
      <c r="AF639" s="498"/>
      <c r="AG639" s="498"/>
      <c r="AH639" s="498"/>
      <c r="AI639" s="498"/>
    </row>
    <row r="640" spans="1:35" s="505" customFormat="1" ht="20.100000000000001" customHeight="1">
      <c r="A640" s="503"/>
      <c r="B640" s="504"/>
      <c r="C640" s="504"/>
      <c r="D640" s="504"/>
      <c r="E640" s="504"/>
      <c r="F640" s="504"/>
      <c r="G640" s="504"/>
      <c r="H640" s="504"/>
      <c r="I640" s="504"/>
      <c r="J640" s="498"/>
      <c r="K640" s="498"/>
      <c r="L640" s="498"/>
      <c r="M640" s="498"/>
      <c r="N640" s="498"/>
      <c r="O640" s="498"/>
      <c r="P640" s="498"/>
      <c r="Q640" s="498"/>
      <c r="R640" s="498"/>
      <c r="S640" s="498"/>
      <c r="T640" s="498"/>
      <c r="U640" s="498"/>
      <c r="V640" s="498"/>
      <c r="W640" s="498"/>
      <c r="X640" s="498"/>
      <c r="Y640" s="498"/>
      <c r="Z640" s="498"/>
      <c r="AA640" s="498"/>
      <c r="AB640" s="498"/>
      <c r="AC640" s="498"/>
      <c r="AD640" s="498"/>
      <c r="AE640" s="498"/>
      <c r="AF640" s="498"/>
      <c r="AG640" s="498"/>
      <c r="AH640" s="498"/>
      <c r="AI640" s="498"/>
    </row>
    <row r="641" spans="1:35" s="505" customFormat="1" ht="20.100000000000001" customHeight="1">
      <c r="A641" s="503"/>
      <c r="B641" s="504"/>
      <c r="C641" s="504"/>
      <c r="D641" s="504"/>
      <c r="E641" s="504"/>
      <c r="F641" s="504"/>
      <c r="G641" s="504"/>
      <c r="H641" s="504"/>
      <c r="I641" s="504"/>
      <c r="J641" s="498"/>
      <c r="K641" s="498"/>
      <c r="L641" s="498"/>
      <c r="M641" s="498"/>
      <c r="N641" s="498"/>
      <c r="O641" s="498"/>
      <c r="P641" s="498"/>
      <c r="Q641" s="498"/>
      <c r="R641" s="498"/>
      <c r="S641" s="498"/>
      <c r="T641" s="498"/>
      <c r="U641" s="498"/>
      <c r="V641" s="498"/>
      <c r="W641" s="498"/>
      <c r="X641" s="498"/>
      <c r="Y641" s="498"/>
      <c r="Z641" s="498"/>
      <c r="AA641" s="498"/>
      <c r="AB641" s="498"/>
      <c r="AC641" s="498"/>
      <c r="AD641" s="498"/>
      <c r="AE641" s="498"/>
      <c r="AF641" s="498"/>
      <c r="AG641" s="498"/>
      <c r="AH641" s="498"/>
      <c r="AI641" s="498"/>
    </row>
    <row r="642" spans="1:35" s="505" customFormat="1" ht="20.100000000000001" customHeight="1">
      <c r="A642" s="503"/>
      <c r="B642" s="504"/>
      <c r="C642" s="504"/>
      <c r="D642" s="504"/>
      <c r="E642" s="504"/>
      <c r="F642" s="504"/>
      <c r="G642" s="504"/>
      <c r="H642" s="504"/>
      <c r="I642" s="504"/>
      <c r="J642" s="498"/>
      <c r="K642" s="498"/>
      <c r="L642" s="498"/>
      <c r="M642" s="498"/>
      <c r="N642" s="498"/>
      <c r="O642" s="498"/>
      <c r="P642" s="498"/>
      <c r="Q642" s="498"/>
      <c r="R642" s="498"/>
      <c r="S642" s="498"/>
      <c r="T642" s="498"/>
      <c r="U642" s="498"/>
      <c r="V642" s="498"/>
      <c r="W642" s="498"/>
      <c r="X642" s="498"/>
      <c r="Y642" s="498"/>
      <c r="Z642" s="498"/>
      <c r="AA642" s="498"/>
      <c r="AB642" s="498"/>
      <c r="AC642" s="498"/>
      <c r="AD642" s="498"/>
      <c r="AE642" s="498"/>
      <c r="AF642" s="498"/>
      <c r="AG642" s="498"/>
      <c r="AH642" s="498"/>
      <c r="AI642" s="498"/>
    </row>
    <row r="643" spans="1:35" s="505" customFormat="1" ht="20.100000000000001" customHeight="1">
      <c r="A643" s="503"/>
      <c r="B643" s="504"/>
      <c r="C643" s="504"/>
      <c r="D643" s="504"/>
      <c r="E643" s="504"/>
      <c r="F643" s="504"/>
      <c r="G643" s="504"/>
      <c r="H643" s="504"/>
      <c r="I643" s="504"/>
      <c r="J643" s="498"/>
      <c r="K643" s="498"/>
      <c r="L643" s="498"/>
      <c r="M643" s="498"/>
      <c r="N643" s="498"/>
      <c r="O643" s="498"/>
      <c r="P643" s="498"/>
      <c r="Q643" s="498"/>
      <c r="R643" s="498"/>
      <c r="S643" s="498"/>
      <c r="T643" s="498"/>
      <c r="U643" s="498"/>
      <c r="V643" s="498"/>
      <c r="W643" s="498"/>
      <c r="X643" s="498"/>
      <c r="Y643" s="498"/>
      <c r="Z643" s="498"/>
      <c r="AA643" s="498"/>
      <c r="AB643" s="498"/>
      <c r="AC643" s="498"/>
      <c r="AD643" s="498"/>
      <c r="AE643" s="498"/>
      <c r="AF643" s="498"/>
      <c r="AG643" s="498"/>
      <c r="AH643" s="498"/>
      <c r="AI643" s="498"/>
    </row>
    <row r="644" spans="1:35" s="505" customFormat="1" ht="20.100000000000001" customHeight="1">
      <c r="A644" s="503"/>
      <c r="B644" s="504"/>
      <c r="C644" s="504"/>
      <c r="D644" s="504"/>
      <c r="E644" s="504"/>
      <c r="F644" s="504"/>
      <c r="G644" s="504"/>
      <c r="H644" s="504"/>
      <c r="I644" s="504"/>
      <c r="J644" s="498"/>
      <c r="K644" s="498"/>
      <c r="L644" s="498"/>
      <c r="M644" s="498"/>
      <c r="N644" s="498"/>
      <c r="O644" s="498"/>
      <c r="P644" s="498"/>
      <c r="Q644" s="498"/>
      <c r="R644" s="498"/>
      <c r="S644" s="498"/>
      <c r="T644" s="498"/>
      <c r="U644" s="498"/>
      <c r="V644" s="498"/>
      <c r="W644" s="498"/>
      <c r="X644" s="498"/>
      <c r="Y644" s="498"/>
      <c r="Z644" s="498"/>
      <c r="AA644" s="498"/>
      <c r="AB644" s="498"/>
      <c r="AC644" s="498"/>
      <c r="AD644" s="498"/>
      <c r="AE644" s="498"/>
      <c r="AF644" s="498"/>
      <c r="AG644" s="498"/>
      <c r="AH644" s="498"/>
      <c r="AI644" s="498"/>
    </row>
    <row r="645" spans="1:35" s="505" customFormat="1" ht="20.100000000000001" customHeight="1">
      <c r="A645" s="503"/>
      <c r="B645" s="504"/>
      <c r="C645" s="504"/>
      <c r="D645" s="504"/>
      <c r="E645" s="504"/>
      <c r="F645" s="504"/>
      <c r="G645" s="504"/>
      <c r="H645" s="504"/>
      <c r="I645" s="504"/>
      <c r="J645" s="498"/>
      <c r="K645" s="498"/>
      <c r="L645" s="498"/>
      <c r="M645" s="498"/>
      <c r="N645" s="498"/>
      <c r="O645" s="498"/>
      <c r="P645" s="498"/>
      <c r="Q645" s="498"/>
      <c r="R645" s="498"/>
      <c r="S645" s="498"/>
      <c r="T645" s="498"/>
      <c r="U645" s="498"/>
      <c r="V645" s="498"/>
      <c r="W645" s="498"/>
      <c r="X645" s="498"/>
      <c r="Y645" s="498"/>
      <c r="Z645" s="498"/>
      <c r="AA645" s="498"/>
      <c r="AB645" s="498"/>
      <c r="AC645" s="498"/>
      <c r="AD645" s="498"/>
      <c r="AE645" s="498"/>
      <c r="AF645" s="498"/>
      <c r="AG645" s="498"/>
      <c r="AH645" s="498"/>
      <c r="AI645" s="498"/>
    </row>
    <row r="646" spans="1:35" s="505" customFormat="1" ht="20.100000000000001" customHeight="1">
      <c r="A646" s="503"/>
      <c r="B646" s="504"/>
      <c r="C646" s="504"/>
      <c r="D646" s="504"/>
      <c r="E646" s="504"/>
      <c r="F646" s="504"/>
      <c r="G646" s="504"/>
      <c r="H646" s="504"/>
      <c r="I646" s="504"/>
      <c r="J646" s="498"/>
      <c r="K646" s="498"/>
      <c r="L646" s="498"/>
      <c r="M646" s="498"/>
      <c r="N646" s="498"/>
      <c r="O646" s="498"/>
      <c r="P646" s="498"/>
      <c r="Q646" s="498"/>
      <c r="R646" s="498"/>
      <c r="S646" s="498"/>
      <c r="T646" s="498"/>
      <c r="U646" s="498"/>
      <c r="V646" s="498"/>
      <c r="W646" s="498"/>
      <c r="X646" s="498"/>
      <c r="Y646" s="498"/>
      <c r="Z646" s="498"/>
      <c r="AA646" s="498"/>
      <c r="AB646" s="498"/>
      <c r="AC646" s="498"/>
      <c r="AD646" s="498"/>
      <c r="AE646" s="498"/>
      <c r="AF646" s="498"/>
      <c r="AG646" s="498"/>
      <c r="AH646" s="498"/>
      <c r="AI646" s="498"/>
    </row>
    <row r="647" spans="1:35" s="505" customFormat="1" ht="20.100000000000001" customHeight="1">
      <c r="A647" s="503"/>
      <c r="B647" s="504"/>
      <c r="C647" s="504"/>
      <c r="D647" s="504"/>
      <c r="E647" s="504"/>
      <c r="F647" s="504"/>
      <c r="G647" s="504"/>
      <c r="H647" s="504"/>
      <c r="I647" s="504"/>
      <c r="J647" s="498"/>
      <c r="K647" s="498"/>
      <c r="L647" s="498"/>
      <c r="M647" s="498"/>
      <c r="N647" s="498"/>
      <c r="O647" s="498"/>
      <c r="P647" s="498"/>
      <c r="Q647" s="498"/>
      <c r="R647" s="498"/>
      <c r="S647" s="498"/>
      <c r="T647" s="498"/>
      <c r="U647" s="498"/>
      <c r="V647" s="498"/>
      <c r="W647" s="498"/>
      <c r="X647" s="498"/>
      <c r="Y647" s="498"/>
      <c r="Z647" s="498"/>
      <c r="AA647" s="498"/>
      <c r="AB647" s="498"/>
      <c r="AC647" s="498"/>
      <c r="AD647" s="498"/>
      <c r="AE647" s="498"/>
      <c r="AF647" s="498"/>
      <c r="AG647" s="498"/>
      <c r="AH647" s="498"/>
      <c r="AI647" s="498"/>
    </row>
    <row r="648" spans="1:35" s="505" customFormat="1" ht="20.100000000000001" customHeight="1">
      <c r="A648" s="503"/>
      <c r="B648" s="504"/>
      <c r="C648" s="504"/>
      <c r="D648" s="504"/>
      <c r="E648" s="504"/>
      <c r="F648" s="504"/>
      <c r="G648" s="504"/>
      <c r="H648" s="504"/>
      <c r="I648" s="504"/>
      <c r="J648" s="498"/>
      <c r="K648" s="498"/>
      <c r="L648" s="498"/>
      <c r="M648" s="498"/>
      <c r="N648" s="498"/>
      <c r="O648" s="498"/>
      <c r="P648" s="498"/>
      <c r="Q648" s="498"/>
      <c r="R648" s="498"/>
      <c r="S648" s="498"/>
      <c r="T648" s="498"/>
      <c r="U648" s="498"/>
      <c r="V648" s="498"/>
      <c r="W648" s="498"/>
      <c r="X648" s="498"/>
      <c r="Y648" s="498"/>
      <c r="Z648" s="498"/>
      <c r="AA648" s="498"/>
      <c r="AB648" s="498"/>
      <c r="AC648" s="498"/>
      <c r="AD648" s="498"/>
      <c r="AE648" s="498"/>
      <c r="AF648" s="498"/>
      <c r="AG648" s="498"/>
      <c r="AH648" s="498"/>
      <c r="AI648" s="498"/>
    </row>
    <row r="649" spans="1:35" s="505" customFormat="1" ht="20.100000000000001" customHeight="1">
      <c r="A649" s="503"/>
      <c r="B649" s="504"/>
      <c r="C649" s="504"/>
      <c r="D649" s="504"/>
      <c r="E649" s="504"/>
      <c r="F649" s="504"/>
      <c r="G649" s="504"/>
      <c r="H649" s="504"/>
      <c r="I649" s="504"/>
      <c r="J649" s="498"/>
      <c r="K649" s="498"/>
      <c r="L649" s="498"/>
      <c r="M649" s="498"/>
      <c r="N649" s="498"/>
      <c r="O649" s="498"/>
      <c r="P649" s="498"/>
      <c r="Q649" s="498"/>
      <c r="R649" s="498"/>
      <c r="S649" s="498"/>
      <c r="T649" s="498"/>
      <c r="U649" s="498"/>
      <c r="V649" s="498"/>
      <c r="W649" s="498"/>
      <c r="X649" s="498"/>
      <c r="Y649" s="498"/>
      <c r="Z649" s="498"/>
      <c r="AA649" s="498"/>
      <c r="AB649" s="498"/>
      <c r="AC649" s="498"/>
      <c r="AD649" s="498"/>
      <c r="AE649" s="498"/>
      <c r="AF649" s="498"/>
      <c r="AG649" s="498"/>
      <c r="AH649" s="498"/>
      <c r="AI649" s="498"/>
    </row>
    <row r="650" spans="1:35" s="505" customFormat="1" ht="20.100000000000001" customHeight="1">
      <c r="A650" s="503"/>
      <c r="B650" s="504"/>
      <c r="C650" s="504"/>
      <c r="D650" s="504"/>
      <c r="E650" s="504"/>
      <c r="F650" s="504"/>
      <c r="G650" s="504"/>
      <c r="H650" s="504"/>
      <c r="I650" s="504"/>
      <c r="J650" s="498"/>
      <c r="K650" s="498"/>
      <c r="L650" s="498"/>
      <c r="M650" s="498"/>
      <c r="N650" s="498"/>
      <c r="O650" s="498"/>
      <c r="P650" s="498"/>
      <c r="Q650" s="498"/>
      <c r="R650" s="498"/>
      <c r="S650" s="498"/>
      <c r="T650" s="498"/>
      <c r="U650" s="498"/>
      <c r="V650" s="498"/>
      <c r="W650" s="498"/>
      <c r="X650" s="498"/>
      <c r="Y650" s="498"/>
      <c r="Z650" s="498"/>
      <c r="AA650" s="498"/>
      <c r="AB650" s="498"/>
      <c r="AC650" s="498"/>
      <c r="AD650" s="498"/>
      <c r="AE650" s="498"/>
      <c r="AF650" s="498"/>
      <c r="AG650" s="498"/>
      <c r="AH650" s="498"/>
      <c r="AI650" s="498"/>
    </row>
    <row r="651" spans="1:35" s="505" customFormat="1" ht="20.100000000000001" customHeight="1">
      <c r="A651" s="503"/>
      <c r="B651" s="504"/>
      <c r="C651" s="504"/>
      <c r="D651" s="504"/>
      <c r="E651" s="504"/>
      <c r="F651" s="504"/>
      <c r="G651" s="504"/>
      <c r="H651" s="504"/>
      <c r="I651" s="504"/>
      <c r="J651" s="498"/>
      <c r="K651" s="498"/>
      <c r="L651" s="498"/>
      <c r="M651" s="498"/>
      <c r="N651" s="498"/>
      <c r="O651" s="498"/>
      <c r="P651" s="498"/>
      <c r="Q651" s="498"/>
      <c r="R651" s="498"/>
      <c r="S651" s="498"/>
      <c r="T651" s="498"/>
      <c r="U651" s="498"/>
      <c r="V651" s="498"/>
      <c r="W651" s="498"/>
      <c r="X651" s="498"/>
      <c r="Y651" s="498"/>
      <c r="Z651" s="498"/>
      <c r="AA651" s="498"/>
      <c r="AB651" s="498"/>
      <c r="AC651" s="498"/>
      <c r="AD651" s="498"/>
      <c r="AE651" s="498"/>
      <c r="AF651" s="498"/>
      <c r="AG651" s="498"/>
      <c r="AH651" s="498"/>
      <c r="AI651" s="498"/>
    </row>
    <row r="652" spans="1:35" s="505" customFormat="1" ht="20.100000000000001" customHeight="1">
      <c r="A652" s="503"/>
      <c r="B652" s="504"/>
      <c r="C652" s="504"/>
      <c r="D652" s="504"/>
      <c r="E652" s="504"/>
      <c r="F652" s="504"/>
      <c r="G652" s="504"/>
      <c r="H652" s="504"/>
      <c r="I652" s="504"/>
      <c r="J652" s="498"/>
      <c r="K652" s="498"/>
      <c r="L652" s="498"/>
      <c r="M652" s="498"/>
      <c r="N652" s="498"/>
      <c r="O652" s="498"/>
      <c r="P652" s="498"/>
      <c r="Q652" s="498"/>
      <c r="R652" s="498"/>
      <c r="S652" s="498"/>
      <c r="T652" s="498"/>
      <c r="U652" s="498"/>
      <c r="V652" s="498"/>
      <c r="W652" s="498"/>
      <c r="X652" s="498"/>
      <c r="Y652" s="498"/>
      <c r="Z652" s="498"/>
      <c r="AA652" s="498"/>
      <c r="AB652" s="498"/>
      <c r="AC652" s="498"/>
      <c r="AD652" s="498"/>
      <c r="AE652" s="498"/>
      <c r="AF652" s="498"/>
      <c r="AG652" s="498"/>
      <c r="AH652" s="498"/>
      <c r="AI652" s="498"/>
    </row>
    <row r="653" spans="1:35" s="505" customFormat="1" ht="20.100000000000001" customHeight="1">
      <c r="A653" s="503"/>
      <c r="B653" s="504"/>
      <c r="C653" s="504"/>
      <c r="D653" s="504"/>
      <c r="E653" s="504"/>
      <c r="F653" s="504"/>
      <c r="G653" s="504"/>
      <c r="H653" s="504"/>
      <c r="I653" s="504"/>
      <c r="J653" s="498"/>
      <c r="K653" s="498"/>
      <c r="L653" s="498"/>
      <c r="M653" s="498"/>
      <c r="N653" s="498"/>
      <c r="O653" s="498"/>
      <c r="P653" s="498"/>
      <c r="Q653" s="498"/>
      <c r="R653" s="498"/>
      <c r="S653" s="498"/>
      <c r="T653" s="498"/>
      <c r="U653" s="498"/>
      <c r="V653" s="498"/>
      <c r="W653" s="498"/>
      <c r="X653" s="498"/>
      <c r="Y653" s="498"/>
      <c r="Z653" s="498"/>
      <c r="AA653" s="498"/>
      <c r="AB653" s="498"/>
      <c r="AC653" s="498"/>
      <c r="AD653" s="498"/>
      <c r="AE653" s="498"/>
      <c r="AF653" s="498"/>
      <c r="AG653" s="498"/>
      <c r="AH653" s="498"/>
      <c r="AI653" s="498"/>
    </row>
    <row r="654" spans="1:35" s="505" customFormat="1" ht="20.100000000000001" customHeight="1">
      <c r="A654" s="503"/>
      <c r="B654" s="504"/>
      <c r="C654" s="504"/>
      <c r="D654" s="504"/>
      <c r="E654" s="504"/>
      <c r="F654" s="504"/>
      <c r="G654" s="504"/>
      <c r="H654" s="504"/>
      <c r="I654" s="504"/>
      <c r="J654" s="498"/>
      <c r="K654" s="498"/>
      <c r="L654" s="498"/>
      <c r="M654" s="498"/>
      <c r="N654" s="498"/>
      <c r="O654" s="498"/>
      <c r="P654" s="498"/>
      <c r="Q654" s="498"/>
      <c r="R654" s="498"/>
      <c r="S654" s="498"/>
      <c r="T654" s="498"/>
      <c r="U654" s="498"/>
      <c r="V654" s="498"/>
      <c r="W654" s="498"/>
      <c r="X654" s="498"/>
      <c r="Y654" s="498"/>
      <c r="Z654" s="498"/>
      <c r="AA654" s="498"/>
      <c r="AB654" s="498"/>
      <c r="AC654" s="498"/>
      <c r="AD654" s="498"/>
      <c r="AE654" s="498"/>
      <c r="AF654" s="498"/>
      <c r="AG654" s="498"/>
      <c r="AH654" s="498"/>
      <c r="AI654" s="498"/>
    </row>
    <row r="655" spans="1:35" s="505" customFormat="1" ht="20.100000000000001" customHeight="1">
      <c r="A655" s="503"/>
      <c r="B655" s="504"/>
      <c r="C655" s="504"/>
      <c r="D655" s="504"/>
      <c r="E655" s="504"/>
      <c r="F655" s="504"/>
      <c r="G655" s="504"/>
      <c r="H655" s="504"/>
      <c r="I655" s="504"/>
      <c r="J655" s="498"/>
      <c r="K655" s="498"/>
      <c r="L655" s="498"/>
      <c r="M655" s="498"/>
      <c r="N655" s="498"/>
      <c r="O655" s="498"/>
      <c r="P655" s="498"/>
      <c r="Q655" s="498"/>
      <c r="R655" s="498"/>
      <c r="S655" s="498"/>
      <c r="T655" s="498"/>
      <c r="U655" s="498"/>
      <c r="V655" s="498"/>
      <c r="W655" s="498"/>
      <c r="X655" s="498"/>
      <c r="Y655" s="498"/>
      <c r="Z655" s="498"/>
      <c r="AA655" s="498"/>
      <c r="AB655" s="498"/>
      <c r="AC655" s="498"/>
      <c r="AD655" s="498"/>
      <c r="AE655" s="498"/>
      <c r="AF655" s="498"/>
      <c r="AG655" s="498"/>
      <c r="AH655" s="498"/>
      <c r="AI655" s="498"/>
    </row>
    <row r="656" spans="1:35" s="505" customFormat="1" ht="20.100000000000001" customHeight="1">
      <c r="A656" s="503"/>
      <c r="B656" s="504"/>
      <c r="C656" s="504"/>
      <c r="D656" s="504"/>
      <c r="E656" s="504"/>
      <c r="F656" s="504"/>
      <c r="G656" s="504"/>
      <c r="H656" s="504"/>
      <c r="I656" s="504"/>
      <c r="J656" s="498"/>
      <c r="K656" s="498"/>
      <c r="L656" s="498"/>
      <c r="M656" s="498"/>
      <c r="N656" s="498"/>
      <c r="O656" s="498"/>
      <c r="P656" s="498"/>
      <c r="Q656" s="498"/>
      <c r="R656" s="498"/>
      <c r="S656" s="498"/>
      <c r="T656" s="498"/>
      <c r="U656" s="498"/>
      <c r="V656" s="498"/>
      <c r="W656" s="498"/>
      <c r="X656" s="498"/>
      <c r="Y656" s="498"/>
      <c r="Z656" s="498"/>
      <c r="AA656" s="498"/>
      <c r="AB656" s="498"/>
      <c r="AC656" s="498"/>
      <c r="AD656" s="498"/>
      <c r="AE656" s="498"/>
      <c r="AF656" s="498"/>
      <c r="AG656" s="498"/>
      <c r="AH656" s="498"/>
      <c r="AI656" s="498"/>
    </row>
    <row r="657" spans="1:35" s="505" customFormat="1" ht="20.100000000000001" customHeight="1">
      <c r="A657" s="503"/>
      <c r="B657" s="504"/>
      <c r="C657" s="504"/>
      <c r="D657" s="504"/>
      <c r="E657" s="504"/>
      <c r="F657" s="504"/>
      <c r="G657" s="504"/>
      <c r="H657" s="504"/>
      <c r="I657" s="504"/>
      <c r="J657" s="498"/>
      <c r="K657" s="498"/>
      <c r="L657" s="498"/>
      <c r="M657" s="498"/>
      <c r="N657" s="498"/>
      <c r="O657" s="498"/>
      <c r="P657" s="498"/>
      <c r="Q657" s="498"/>
      <c r="R657" s="498"/>
      <c r="S657" s="498"/>
      <c r="T657" s="498"/>
      <c r="U657" s="498"/>
      <c r="V657" s="498"/>
      <c r="W657" s="498"/>
      <c r="X657" s="498"/>
      <c r="Y657" s="498"/>
      <c r="Z657" s="498"/>
      <c r="AA657" s="498"/>
      <c r="AB657" s="498"/>
      <c r="AC657" s="498"/>
      <c r="AD657" s="498"/>
      <c r="AE657" s="498"/>
      <c r="AF657" s="498"/>
      <c r="AG657" s="498"/>
      <c r="AH657" s="498"/>
      <c r="AI657" s="498"/>
    </row>
    <row r="658" spans="1:35" s="505" customFormat="1" ht="20.100000000000001" customHeight="1">
      <c r="A658" s="503"/>
      <c r="B658" s="504"/>
      <c r="C658" s="504"/>
      <c r="D658" s="504"/>
      <c r="E658" s="504"/>
      <c r="F658" s="504"/>
      <c r="G658" s="504"/>
      <c r="H658" s="504"/>
      <c r="I658" s="504"/>
      <c r="J658" s="498"/>
      <c r="K658" s="498"/>
      <c r="L658" s="498"/>
      <c r="M658" s="498"/>
      <c r="N658" s="498"/>
      <c r="O658" s="498"/>
      <c r="P658" s="498"/>
      <c r="Q658" s="498"/>
      <c r="R658" s="498"/>
      <c r="S658" s="498"/>
      <c r="T658" s="498"/>
      <c r="U658" s="498"/>
      <c r="V658" s="498"/>
      <c r="W658" s="498"/>
      <c r="X658" s="498"/>
      <c r="Y658" s="498"/>
      <c r="Z658" s="498"/>
      <c r="AA658" s="498"/>
      <c r="AB658" s="498"/>
      <c r="AC658" s="498"/>
      <c r="AD658" s="498"/>
      <c r="AE658" s="498"/>
      <c r="AF658" s="498"/>
      <c r="AG658" s="498"/>
      <c r="AH658" s="498"/>
      <c r="AI658" s="498"/>
    </row>
    <row r="659" spans="1:35" s="505" customFormat="1" ht="20.100000000000001" customHeight="1">
      <c r="A659" s="503"/>
      <c r="B659" s="504"/>
      <c r="C659" s="504"/>
      <c r="D659" s="504"/>
      <c r="E659" s="504"/>
      <c r="F659" s="504"/>
      <c r="G659" s="504"/>
      <c r="H659" s="504"/>
      <c r="I659" s="504"/>
      <c r="J659" s="498"/>
      <c r="K659" s="498"/>
      <c r="L659" s="498"/>
      <c r="M659" s="498"/>
      <c r="N659" s="498"/>
      <c r="O659" s="498"/>
      <c r="P659" s="498"/>
      <c r="Q659" s="498"/>
      <c r="R659" s="498"/>
      <c r="S659" s="498"/>
      <c r="T659" s="498"/>
      <c r="U659" s="498"/>
      <c r="V659" s="498"/>
      <c r="W659" s="498"/>
      <c r="X659" s="498"/>
      <c r="Y659" s="498"/>
      <c r="Z659" s="498"/>
      <c r="AA659" s="498"/>
      <c r="AB659" s="498"/>
      <c r="AC659" s="498"/>
      <c r="AD659" s="498"/>
      <c r="AE659" s="498"/>
      <c r="AF659" s="498"/>
      <c r="AG659" s="498"/>
      <c r="AH659" s="498"/>
      <c r="AI659" s="498"/>
    </row>
    <row r="660" spans="1:35" s="505" customFormat="1" ht="20.100000000000001" customHeight="1">
      <c r="A660" s="503"/>
      <c r="B660" s="504"/>
      <c r="C660" s="504"/>
      <c r="D660" s="504"/>
      <c r="E660" s="504"/>
      <c r="F660" s="504"/>
      <c r="G660" s="504"/>
      <c r="H660" s="504"/>
      <c r="I660" s="504"/>
      <c r="J660" s="498"/>
      <c r="K660" s="498"/>
      <c r="L660" s="498"/>
      <c r="M660" s="498"/>
      <c r="N660" s="498"/>
      <c r="O660" s="498"/>
      <c r="P660" s="498"/>
      <c r="Q660" s="498"/>
      <c r="R660" s="498"/>
      <c r="S660" s="498"/>
      <c r="T660" s="498"/>
      <c r="U660" s="498"/>
      <c r="V660" s="498"/>
      <c r="W660" s="498"/>
      <c r="X660" s="498"/>
      <c r="Y660" s="498"/>
      <c r="Z660" s="498"/>
      <c r="AA660" s="498"/>
      <c r="AB660" s="498"/>
      <c r="AC660" s="498"/>
      <c r="AD660" s="498"/>
      <c r="AE660" s="498"/>
      <c r="AF660" s="498"/>
      <c r="AG660" s="498"/>
      <c r="AH660" s="498"/>
      <c r="AI660" s="498"/>
    </row>
    <row r="661" spans="1:35" s="505" customFormat="1" ht="20.100000000000001" customHeight="1">
      <c r="A661" s="503"/>
      <c r="B661" s="504"/>
      <c r="C661" s="504"/>
      <c r="D661" s="504"/>
      <c r="E661" s="504"/>
      <c r="F661" s="504"/>
      <c r="G661" s="504"/>
      <c r="H661" s="504"/>
      <c r="I661" s="504"/>
      <c r="J661" s="498"/>
      <c r="K661" s="498"/>
      <c r="L661" s="498"/>
      <c r="M661" s="498"/>
      <c r="N661" s="498"/>
      <c r="O661" s="498"/>
      <c r="P661" s="498"/>
      <c r="Q661" s="498"/>
      <c r="R661" s="498"/>
      <c r="S661" s="498"/>
      <c r="T661" s="498"/>
      <c r="U661" s="498"/>
      <c r="V661" s="498"/>
      <c r="W661" s="498"/>
      <c r="X661" s="498"/>
      <c r="Y661" s="498"/>
      <c r="Z661" s="498"/>
      <c r="AA661" s="498"/>
      <c r="AB661" s="498"/>
      <c r="AC661" s="498"/>
      <c r="AD661" s="498"/>
      <c r="AE661" s="498"/>
      <c r="AF661" s="498"/>
      <c r="AG661" s="498"/>
      <c r="AH661" s="498"/>
      <c r="AI661" s="498"/>
    </row>
    <row r="662" spans="1:35" s="505" customFormat="1" ht="20.100000000000001" customHeight="1">
      <c r="A662" s="503"/>
      <c r="B662" s="504"/>
      <c r="C662" s="504"/>
      <c r="D662" s="504"/>
      <c r="E662" s="504"/>
      <c r="F662" s="504"/>
      <c r="G662" s="504"/>
      <c r="H662" s="504"/>
      <c r="I662" s="504"/>
      <c r="J662" s="498"/>
      <c r="K662" s="498"/>
      <c r="L662" s="498"/>
      <c r="M662" s="498"/>
      <c r="N662" s="498"/>
      <c r="O662" s="498"/>
      <c r="P662" s="498"/>
      <c r="Q662" s="498"/>
      <c r="R662" s="498"/>
      <c r="S662" s="498"/>
      <c r="T662" s="498"/>
      <c r="U662" s="498"/>
      <c r="V662" s="498"/>
      <c r="W662" s="498"/>
      <c r="X662" s="498"/>
      <c r="Y662" s="498"/>
      <c r="Z662" s="498"/>
      <c r="AA662" s="498"/>
      <c r="AB662" s="498"/>
      <c r="AC662" s="498"/>
      <c r="AD662" s="498"/>
      <c r="AE662" s="498"/>
      <c r="AF662" s="498"/>
      <c r="AG662" s="498"/>
      <c r="AH662" s="498"/>
      <c r="AI662" s="498"/>
    </row>
    <row r="663" spans="1:35" s="505" customFormat="1" ht="20.100000000000001" customHeight="1">
      <c r="A663" s="503"/>
      <c r="B663" s="504"/>
      <c r="C663" s="504"/>
      <c r="D663" s="504"/>
      <c r="E663" s="504"/>
      <c r="F663" s="504"/>
      <c r="G663" s="504"/>
      <c r="H663" s="504"/>
      <c r="I663" s="504"/>
      <c r="J663" s="498"/>
      <c r="K663" s="498"/>
      <c r="L663" s="498"/>
      <c r="M663" s="498"/>
      <c r="N663" s="498"/>
      <c r="O663" s="498"/>
      <c r="P663" s="498"/>
      <c r="Q663" s="498"/>
      <c r="R663" s="498"/>
      <c r="S663" s="498"/>
      <c r="T663" s="498"/>
      <c r="U663" s="498"/>
      <c r="V663" s="498"/>
      <c r="W663" s="498"/>
      <c r="X663" s="498"/>
      <c r="Y663" s="498"/>
      <c r="Z663" s="498"/>
      <c r="AA663" s="498"/>
      <c r="AB663" s="498"/>
      <c r="AC663" s="498"/>
      <c r="AD663" s="498"/>
      <c r="AE663" s="498"/>
      <c r="AF663" s="498"/>
      <c r="AG663" s="498"/>
      <c r="AH663" s="498"/>
      <c r="AI663" s="498"/>
    </row>
    <row r="664" spans="1:35" s="505" customFormat="1" ht="20.100000000000001" customHeight="1">
      <c r="A664" s="503"/>
      <c r="B664" s="504"/>
      <c r="C664" s="504"/>
      <c r="D664" s="504"/>
      <c r="E664" s="504"/>
      <c r="F664" s="504"/>
      <c r="G664" s="504"/>
      <c r="H664" s="504"/>
      <c r="I664" s="504"/>
      <c r="J664" s="498"/>
      <c r="K664" s="498"/>
      <c r="L664" s="498"/>
      <c r="M664" s="498"/>
      <c r="N664" s="498"/>
      <c r="O664" s="498"/>
      <c r="P664" s="498"/>
      <c r="Q664" s="498"/>
      <c r="R664" s="498"/>
      <c r="S664" s="498"/>
      <c r="T664" s="498"/>
      <c r="U664" s="498"/>
      <c r="V664" s="498"/>
      <c r="W664" s="498"/>
      <c r="X664" s="498"/>
      <c r="Y664" s="498"/>
      <c r="Z664" s="498"/>
      <c r="AA664" s="498"/>
      <c r="AB664" s="498"/>
      <c r="AC664" s="498"/>
      <c r="AD664" s="498"/>
      <c r="AE664" s="498"/>
      <c r="AF664" s="498"/>
      <c r="AG664" s="498"/>
      <c r="AH664" s="498"/>
      <c r="AI664" s="498"/>
    </row>
    <row r="665" spans="1:35" s="505" customFormat="1" ht="20.100000000000001" customHeight="1">
      <c r="A665" s="503"/>
      <c r="B665" s="504"/>
      <c r="C665" s="504"/>
      <c r="D665" s="504"/>
      <c r="E665" s="504"/>
      <c r="F665" s="504"/>
      <c r="G665" s="504"/>
      <c r="H665" s="504"/>
      <c r="I665" s="504"/>
      <c r="J665" s="498"/>
      <c r="K665" s="498"/>
      <c r="L665" s="498"/>
      <c r="M665" s="498"/>
      <c r="N665" s="498"/>
      <c r="O665" s="498"/>
      <c r="P665" s="498"/>
      <c r="Q665" s="498"/>
      <c r="R665" s="498"/>
      <c r="S665" s="498"/>
      <c r="T665" s="498"/>
      <c r="U665" s="498"/>
      <c r="V665" s="498"/>
      <c r="W665" s="498"/>
      <c r="X665" s="498"/>
      <c r="Y665" s="498"/>
      <c r="Z665" s="498"/>
      <c r="AA665" s="498"/>
      <c r="AB665" s="498"/>
      <c r="AC665" s="498"/>
      <c r="AD665" s="498"/>
      <c r="AE665" s="498"/>
      <c r="AF665" s="498"/>
      <c r="AG665" s="498"/>
      <c r="AH665" s="498"/>
      <c r="AI665" s="498"/>
    </row>
    <row r="666" spans="1:35" s="505" customFormat="1" ht="20.100000000000001" customHeight="1">
      <c r="A666" s="503"/>
      <c r="B666" s="504"/>
      <c r="C666" s="504"/>
      <c r="D666" s="504"/>
      <c r="E666" s="504"/>
      <c r="F666" s="504"/>
      <c r="G666" s="504"/>
      <c r="H666" s="504"/>
      <c r="I666" s="504"/>
      <c r="J666" s="498"/>
      <c r="K666" s="498"/>
      <c r="L666" s="498"/>
      <c r="M666" s="498"/>
      <c r="N666" s="498"/>
      <c r="O666" s="498"/>
      <c r="P666" s="498"/>
      <c r="Q666" s="498"/>
      <c r="R666" s="498"/>
      <c r="S666" s="498"/>
      <c r="T666" s="498"/>
      <c r="U666" s="498"/>
      <c r="V666" s="498"/>
      <c r="W666" s="498"/>
      <c r="X666" s="498"/>
      <c r="Y666" s="498"/>
      <c r="Z666" s="498"/>
      <c r="AA666" s="498"/>
      <c r="AB666" s="498"/>
      <c r="AC666" s="498"/>
      <c r="AD666" s="498"/>
      <c r="AE666" s="498"/>
      <c r="AF666" s="498"/>
      <c r="AG666" s="498"/>
      <c r="AH666" s="498"/>
      <c r="AI666" s="498"/>
    </row>
    <row r="667" spans="1:35" s="505" customFormat="1" ht="20.100000000000001" customHeight="1">
      <c r="A667" s="503"/>
      <c r="B667" s="504"/>
      <c r="C667" s="504"/>
      <c r="D667" s="504"/>
      <c r="E667" s="504"/>
      <c r="F667" s="504"/>
      <c r="G667" s="504"/>
      <c r="H667" s="504"/>
      <c r="I667" s="504"/>
      <c r="J667" s="498"/>
      <c r="K667" s="498"/>
      <c r="L667" s="498"/>
      <c r="M667" s="498"/>
      <c r="N667" s="498"/>
      <c r="O667" s="498"/>
      <c r="P667" s="498"/>
      <c r="Q667" s="498"/>
      <c r="R667" s="498"/>
      <c r="S667" s="498"/>
      <c r="T667" s="498"/>
      <c r="U667" s="498"/>
      <c r="V667" s="498"/>
      <c r="W667" s="498"/>
      <c r="X667" s="498"/>
      <c r="Y667" s="498"/>
      <c r="Z667" s="498"/>
      <c r="AA667" s="498"/>
      <c r="AB667" s="498"/>
      <c r="AC667" s="498"/>
      <c r="AD667" s="498"/>
      <c r="AE667" s="498"/>
      <c r="AF667" s="498"/>
      <c r="AG667" s="498"/>
      <c r="AH667" s="498"/>
      <c r="AI667" s="498"/>
    </row>
    <row r="668" spans="1:35" s="505" customFormat="1" ht="20.100000000000001" customHeight="1">
      <c r="A668" s="503"/>
      <c r="B668" s="504"/>
      <c r="C668" s="504"/>
      <c r="D668" s="504"/>
      <c r="E668" s="504"/>
      <c r="F668" s="504"/>
      <c r="G668" s="504"/>
      <c r="H668" s="504"/>
      <c r="I668" s="504"/>
      <c r="J668" s="498"/>
      <c r="K668" s="498"/>
      <c r="L668" s="498"/>
      <c r="M668" s="498"/>
      <c r="N668" s="498"/>
      <c r="O668" s="498"/>
      <c r="P668" s="498"/>
      <c r="Q668" s="498"/>
      <c r="R668" s="498"/>
      <c r="S668" s="498"/>
      <c r="T668" s="498"/>
      <c r="U668" s="498"/>
      <c r="V668" s="498"/>
      <c r="W668" s="498"/>
      <c r="X668" s="498"/>
      <c r="Y668" s="498"/>
      <c r="Z668" s="498"/>
      <c r="AA668" s="498"/>
      <c r="AB668" s="498"/>
      <c r="AC668" s="498"/>
      <c r="AD668" s="498"/>
      <c r="AE668" s="498"/>
      <c r="AF668" s="498"/>
      <c r="AG668" s="498"/>
      <c r="AH668" s="498"/>
      <c r="AI668" s="498"/>
    </row>
    <row r="669" spans="1:35" s="505" customFormat="1" ht="20.100000000000001" customHeight="1">
      <c r="A669" s="503"/>
      <c r="B669" s="504"/>
      <c r="C669" s="504"/>
      <c r="D669" s="504"/>
      <c r="E669" s="504"/>
      <c r="F669" s="504"/>
      <c r="G669" s="504"/>
      <c r="H669" s="504"/>
      <c r="I669" s="504"/>
      <c r="J669" s="498"/>
      <c r="K669" s="498"/>
      <c r="L669" s="498"/>
      <c r="M669" s="498"/>
      <c r="N669" s="498"/>
      <c r="O669" s="498"/>
      <c r="P669" s="498"/>
      <c r="Q669" s="498"/>
      <c r="R669" s="498"/>
      <c r="S669" s="498"/>
      <c r="T669" s="498"/>
      <c r="U669" s="498"/>
      <c r="V669" s="498"/>
      <c r="W669" s="498"/>
      <c r="X669" s="498"/>
      <c r="Y669" s="498"/>
      <c r="Z669" s="498"/>
      <c r="AA669" s="498"/>
      <c r="AB669" s="498"/>
      <c r="AC669" s="498"/>
      <c r="AD669" s="498"/>
      <c r="AE669" s="498"/>
      <c r="AF669" s="498"/>
      <c r="AG669" s="498"/>
      <c r="AH669" s="498"/>
      <c r="AI669" s="498"/>
    </row>
    <row r="670" spans="1:35" s="505" customFormat="1" ht="20.100000000000001" customHeight="1">
      <c r="A670" s="503"/>
      <c r="B670" s="504"/>
      <c r="C670" s="504"/>
      <c r="D670" s="504"/>
      <c r="E670" s="504"/>
      <c r="F670" s="504"/>
      <c r="G670" s="504"/>
      <c r="H670" s="504"/>
      <c r="I670" s="504"/>
      <c r="J670" s="498"/>
      <c r="K670" s="498"/>
      <c r="L670" s="498"/>
      <c r="M670" s="498"/>
      <c r="N670" s="498"/>
      <c r="O670" s="498"/>
      <c r="P670" s="498"/>
      <c r="Q670" s="498"/>
      <c r="R670" s="498"/>
      <c r="S670" s="498"/>
      <c r="T670" s="498"/>
      <c r="U670" s="498"/>
      <c r="V670" s="498"/>
      <c r="W670" s="498"/>
      <c r="X670" s="498"/>
      <c r="Y670" s="498"/>
      <c r="Z670" s="498"/>
      <c r="AA670" s="498"/>
      <c r="AB670" s="498"/>
      <c r="AC670" s="498"/>
      <c r="AD670" s="498"/>
      <c r="AE670" s="498"/>
      <c r="AF670" s="498"/>
      <c r="AG670" s="498"/>
      <c r="AH670" s="498"/>
      <c r="AI670" s="498"/>
    </row>
    <row r="671" spans="1:35" s="505" customFormat="1" ht="20.100000000000001" customHeight="1">
      <c r="A671" s="503"/>
      <c r="B671" s="504"/>
      <c r="C671" s="504"/>
      <c r="D671" s="504"/>
      <c r="E671" s="504"/>
      <c r="F671" s="504"/>
      <c r="G671" s="504"/>
      <c r="H671" s="504"/>
      <c r="I671" s="504"/>
      <c r="J671" s="498"/>
      <c r="K671" s="498"/>
      <c r="L671" s="498"/>
      <c r="M671" s="498"/>
      <c r="N671" s="498"/>
      <c r="O671" s="498"/>
      <c r="P671" s="498"/>
      <c r="Q671" s="498"/>
      <c r="R671" s="498"/>
      <c r="S671" s="498"/>
      <c r="T671" s="498"/>
      <c r="U671" s="498"/>
      <c r="V671" s="498"/>
      <c r="W671" s="498"/>
      <c r="X671" s="498"/>
      <c r="Y671" s="498"/>
      <c r="Z671" s="498"/>
      <c r="AA671" s="498"/>
      <c r="AB671" s="498"/>
      <c r="AC671" s="498"/>
      <c r="AD671" s="498"/>
      <c r="AE671" s="498"/>
      <c r="AF671" s="498"/>
      <c r="AG671" s="498"/>
      <c r="AH671" s="498"/>
      <c r="AI671" s="498"/>
    </row>
    <row r="672" spans="1:35" s="505" customFormat="1" ht="20.100000000000001" customHeight="1">
      <c r="A672" s="503"/>
      <c r="B672" s="504"/>
      <c r="C672" s="504"/>
      <c r="D672" s="504"/>
      <c r="E672" s="504"/>
      <c r="F672" s="504"/>
      <c r="G672" s="504"/>
      <c r="H672" s="504"/>
      <c r="I672" s="504"/>
      <c r="J672" s="498"/>
      <c r="K672" s="498"/>
      <c r="L672" s="498"/>
      <c r="M672" s="498"/>
      <c r="N672" s="498"/>
      <c r="O672" s="498"/>
      <c r="P672" s="498"/>
      <c r="Q672" s="498"/>
      <c r="R672" s="498"/>
      <c r="S672" s="498"/>
      <c r="T672" s="498"/>
      <c r="U672" s="498"/>
      <c r="V672" s="498"/>
      <c r="W672" s="498"/>
      <c r="X672" s="498"/>
      <c r="Y672" s="498"/>
      <c r="Z672" s="498"/>
      <c r="AA672" s="498"/>
      <c r="AB672" s="498"/>
      <c r="AC672" s="498"/>
      <c r="AD672" s="498"/>
      <c r="AE672" s="498"/>
      <c r="AF672" s="498"/>
      <c r="AG672" s="498"/>
      <c r="AH672" s="498"/>
      <c r="AI672" s="498"/>
    </row>
    <row r="673" spans="1:35" s="505" customFormat="1" ht="20.100000000000001" customHeight="1">
      <c r="A673" s="503"/>
      <c r="B673" s="504"/>
      <c r="C673" s="504"/>
      <c r="D673" s="504"/>
      <c r="E673" s="504"/>
      <c r="F673" s="504"/>
      <c r="G673" s="504"/>
      <c r="H673" s="504"/>
      <c r="I673" s="504"/>
      <c r="J673" s="498"/>
      <c r="K673" s="498"/>
      <c r="L673" s="498"/>
      <c r="M673" s="498"/>
      <c r="N673" s="498"/>
      <c r="O673" s="498"/>
      <c r="P673" s="498"/>
      <c r="Q673" s="498"/>
      <c r="R673" s="498"/>
      <c r="S673" s="498"/>
      <c r="T673" s="498"/>
      <c r="U673" s="498"/>
      <c r="V673" s="498"/>
      <c r="W673" s="498"/>
      <c r="X673" s="498"/>
      <c r="Y673" s="498"/>
      <c r="Z673" s="498"/>
      <c r="AA673" s="498"/>
      <c r="AB673" s="498"/>
      <c r="AC673" s="498"/>
      <c r="AD673" s="498"/>
      <c r="AE673" s="498"/>
      <c r="AF673" s="498"/>
      <c r="AG673" s="498"/>
      <c r="AH673" s="498"/>
      <c r="AI673" s="498"/>
    </row>
    <row r="674" spans="1:35" s="505" customFormat="1" ht="20.100000000000001" customHeight="1">
      <c r="A674" s="503"/>
      <c r="B674" s="504"/>
      <c r="C674" s="504"/>
      <c r="D674" s="504"/>
      <c r="E674" s="504"/>
      <c r="F674" s="504"/>
      <c r="G674" s="504"/>
      <c r="H674" s="504"/>
      <c r="I674" s="504"/>
      <c r="J674" s="498"/>
      <c r="K674" s="498"/>
      <c r="L674" s="498"/>
      <c r="M674" s="498"/>
      <c r="N674" s="498"/>
      <c r="O674" s="498"/>
      <c r="P674" s="498"/>
      <c r="Q674" s="498"/>
      <c r="R674" s="498"/>
      <c r="S674" s="498"/>
      <c r="T674" s="498"/>
      <c r="U674" s="498"/>
      <c r="V674" s="498"/>
      <c r="W674" s="498"/>
      <c r="X674" s="498"/>
      <c r="Y674" s="498"/>
      <c r="Z674" s="498"/>
      <c r="AA674" s="498"/>
      <c r="AB674" s="498"/>
      <c r="AC674" s="498"/>
      <c r="AD674" s="498"/>
      <c r="AE674" s="498"/>
      <c r="AF674" s="498"/>
      <c r="AG674" s="498"/>
      <c r="AH674" s="498"/>
      <c r="AI674" s="498"/>
    </row>
    <row r="675" spans="1:35" s="505" customFormat="1" ht="20.100000000000001" customHeight="1">
      <c r="A675" s="503"/>
      <c r="B675" s="504"/>
      <c r="C675" s="504"/>
      <c r="D675" s="504"/>
      <c r="E675" s="504"/>
      <c r="F675" s="504"/>
      <c r="G675" s="504"/>
      <c r="H675" s="504"/>
      <c r="I675" s="504"/>
      <c r="J675" s="498"/>
      <c r="K675" s="498"/>
      <c r="L675" s="498"/>
      <c r="M675" s="498"/>
      <c r="N675" s="498"/>
      <c r="O675" s="498"/>
      <c r="P675" s="498"/>
      <c r="Q675" s="498"/>
      <c r="R675" s="498"/>
      <c r="S675" s="498"/>
      <c r="T675" s="498"/>
      <c r="U675" s="498"/>
      <c r="V675" s="498"/>
      <c r="W675" s="498"/>
      <c r="X675" s="498"/>
      <c r="Y675" s="498"/>
      <c r="Z675" s="498"/>
      <c r="AA675" s="498"/>
      <c r="AB675" s="498"/>
      <c r="AC675" s="498"/>
      <c r="AD675" s="498"/>
      <c r="AE675" s="498"/>
      <c r="AF675" s="498"/>
      <c r="AG675" s="498"/>
      <c r="AH675" s="498"/>
      <c r="AI675" s="498"/>
    </row>
    <row r="676" spans="1:35" s="505" customFormat="1" ht="20.100000000000001" customHeight="1">
      <c r="A676" s="503"/>
      <c r="B676" s="504"/>
      <c r="C676" s="504"/>
      <c r="D676" s="504"/>
      <c r="E676" s="504"/>
      <c r="F676" s="504"/>
      <c r="G676" s="504"/>
      <c r="H676" s="504"/>
      <c r="I676" s="504"/>
      <c r="J676" s="498"/>
      <c r="K676" s="498"/>
      <c r="L676" s="498"/>
      <c r="M676" s="498"/>
      <c r="N676" s="498"/>
      <c r="O676" s="498"/>
      <c r="P676" s="498"/>
      <c r="Q676" s="498"/>
      <c r="R676" s="498"/>
      <c r="S676" s="498"/>
      <c r="T676" s="498"/>
      <c r="U676" s="498"/>
      <c r="V676" s="498"/>
      <c r="W676" s="498"/>
      <c r="X676" s="498"/>
      <c r="Y676" s="498"/>
      <c r="Z676" s="498"/>
      <c r="AA676" s="498"/>
      <c r="AB676" s="498"/>
      <c r="AC676" s="498"/>
      <c r="AD676" s="498"/>
      <c r="AE676" s="498"/>
      <c r="AF676" s="498"/>
      <c r="AG676" s="498"/>
      <c r="AH676" s="498"/>
      <c r="AI676" s="498"/>
    </row>
    <row r="677" spans="1:35" s="505" customFormat="1" ht="20.100000000000001" customHeight="1">
      <c r="A677" s="503"/>
      <c r="B677" s="504"/>
      <c r="C677" s="504"/>
      <c r="D677" s="504"/>
      <c r="E677" s="504"/>
      <c r="F677" s="504"/>
      <c r="G677" s="504"/>
      <c r="H677" s="504"/>
      <c r="I677" s="504"/>
      <c r="J677" s="498"/>
      <c r="K677" s="498"/>
      <c r="L677" s="498"/>
      <c r="M677" s="498"/>
      <c r="N677" s="498"/>
      <c r="O677" s="498"/>
      <c r="P677" s="498"/>
      <c r="Q677" s="498"/>
      <c r="R677" s="498"/>
      <c r="S677" s="498"/>
      <c r="T677" s="498"/>
      <c r="U677" s="498"/>
      <c r="V677" s="498"/>
      <c r="W677" s="498"/>
      <c r="X677" s="498"/>
      <c r="Y677" s="498"/>
      <c r="Z677" s="498"/>
      <c r="AA677" s="498"/>
      <c r="AB677" s="498"/>
      <c r="AC677" s="498"/>
      <c r="AD677" s="498"/>
      <c r="AE677" s="498"/>
      <c r="AF677" s="498"/>
      <c r="AG677" s="498"/>
      <c r="AH677" s="498"/>
      <c r="AI677" s="498"/>
    </row>
    <row r="678" spans="1:35" s="505" customFormat="1" ht="20.100000000000001" customHeight="1">
      <c r="A678" s="503"/>
      <c r="B678" s="504"/>
      <c r="C678" s="504"/>
      <c r="D678" s="504"/>
      <c r="E678" s="504"/>
      <c r="F678" s="504"/>
      <c r="G678" s="504"/>
      <c r="H678" s="504"/>
      <c r="I678" s="504"/>
      <c r="J678" s="498"/>
      <c r="K678" s="498"/>
      <c r="L678" s="498"/>
      <c r="M678" s="498"/>
      <c r="N678" s="498"/>
      <c r="O678" s="498"/>
      <c r="P678" s="498"/>
      <c r="Q678" s="498"/>
      <c r="R678" s="498"/>
      <c r="S678" s="498"/>
      <c r="T678" s="498"/>
      <c r="U678" s="498"/>
      <c r="V678" s="498"/>
      <c r="W678" s="498"/>
      <c r="X678" s="498"/>
      <c r="Y678" s="498"/>
      <c r="Z678" s="498"/>
      <c r="AA678" s="498"/>
      <c r="AB678" s="498"/>
      <c r="AC678" s="498"/>
      <c r="AD678" s="498"/>
      <c r="AE678" s="498"/>
      <c r="AF678" s="498"/>
      <c r="AG678" s="498"/>
      <c r="AH678" s="498"/>
      <c r="AI678" s="498"/>
    </row>
    <row r="679" spans="1:35" s="505" customFormat="1" ht="20.100000000000001" customHeight="1">
      <c r="A679" s="503"/>
      <c r="B679" s="504"/>
      <c r="C679" s="504"/>
      <c r="D679" s="504"/>
      <c r="E679" s="504"/>
      <c r="F679" s="504"/>
      <c r="G679" s="504"/>
      <c r="H679" s="504"/>
      <c r="I679" s="504"/>
      <c r="J679" s="498"/>
      <c r="K679" s="498"/>
      <c r="L679" s="498"/>
      <c r="M679" s="498"/>
      <c r="N679" s="498"/>
      <c r="O679" s="498"/>
      <c r="P679" s="498"/>
      <c r="Q679" s="498"/>
      <c r="R679" s="498"/>
      <c r="S679" s="498"/>
      <c r="T679" s="498"/>
      <c r="U679" s="498"/>
      <c r="V679" s="498"/>
      <c r="W679" s="498"/>
      <c r="X679" s="498"/>
      <c r="Y679" s="498"/>
      <c r="Z679" s="498"/>
      <c r="AA679" s="498"/>
      <c r="AB679" s="498"/>
      <c r="AC679" s="498"/>
      <c r="AD679" s="498"/>
      <c r="AE679" s="498"/>
      <c r="AF679" s="498"/>
      <c r="AG679" s="498"/>
      <c r="AH679" s="498"/>
      <c r="AI679" s="498"/>
    </row>
    <row r="680" spans="1:35" s="505" customFormat="1" ht="20.100000000000001" customHeight="1">
      <c r="A680" s="503"/>
      <c r="B680" s="504"/>
      <c r="C680" s="504"/>
      <c r="D680" s="504"/>
      <c r="E680" s="504"/>
      <c r="F680" s="504"/>
      <c r="G680" s="504"/>
      <c r="H680" s="504"/>
      <c r="I680" s="504"/>
      <c r="J680" s="498"/>
      <c r="K680" s="498"/>
      <c r="L680" s="498"/>
      <c r="M680" s="498"/>
      <c r="N680" s="498"/>
      <c r="O680" s="498"/>
      <c r="P680" s="498"/>
      <c r="Q680" s="498"/>
      <c r="R680" s="498"/>
      <c r="S680" s="498"/>
      <c r="T680" s="498"/>
      <c r="U680" s="498"/>
      <c r="V680" s="498"/>
      <c r="W680" s="498"/>
      <c r="X680" s="498"/>
      <c r="Y680" s="498"/>
      <c r="Z680" s="498"/>
      <c r="AA680" s="498"/>
      <c r="AB680" s="498"/>
      <c r="AC680" s="498"/>
      <c r="AD680" s="498"/>
      <c r="AE680" s="498"/>
      <c r="AF680" s="498"/>
      <c r="AG680" s="498"/>
      <c r="AH680" s="498"/>
      <c r="AI680" s="498"/>
    </row>
    <row r="681" spans="1:35" s="505" customFormat="1" ht="20.100000000000001" customHeight="1">
      <c r="A681" s="503"/>
      <c r="B681" s="504"/>
      <c r="C681" s="504"/>
      <c r="D681" s="504"/>
      <c r="E681" s="504"/>
      <c r="F681" s="504"/>
      <c r="G681" s="504"/>
      <c r="H681" s="504"/>
      <c r="I681" s="504"/>
      <c r="J681" s="498"/>
      <c r="K681" s="498"/>
      <c r="L681" s="498"/>
      <c r="M681" s="498"/>
      <c r="N681" s="498"/>
      <c r="O681" s="498"/>
      <c r="P681" s="498"/>
      <c r="Q681" s="498"/>
      <c r="R681" s="498"/>
      <c r="S681" s="498"/>
      <c r="T681" s="498"/>
      <c r="U681" s="498"/>
      <c r="V681" s="498"/>
      <c r="W681" s="498"/>
      <c r="X681" s="498"/>
      <c r="Y681" s="498"/>
      <c r="Z681" s="498"/>
      <c r="AA681" s="498"/>
      <c r="AB681" s="498"/>
      <c r="AC681" s="498"/>
      <c r="AD681" s="498"/>
      <c r="AE681" s="498"/>
      <c r="AF681" s="498"/>
      <c r="AG681" s="498"/>
      <c r="AH681" s="498"/>
      <c r="AI681" s="498"/>
    </row>
    <row r="682" spans="1:35" s="505" customFormat="1" ht="20.100000000000001" customHeight="1">
      <c r="A682" s="503"/>
      <c r="B682" s="504"/>
      <c r="C682" s="504"/>
      <c r="D682" s="504"/>
      <c r="E682" s="504"/>
      <c r="F682" s="504"/>
      <c r="G682" s="504"/>
      <c r="H682" s="504"/>
      <c r="I682" s="504"/>
      <c r="J682" s="498"/>
      <c r="K682" s="498"/>
      <c r="L682" s="498"/>
      <c r="M682" s="498"/>
      <c r="N682" s="498"/>
      <c r="O682" s="498"/>
      <c r="P682" s="498"/>
      <c r="Q682" s="498"/>
      <c r="R682" s="498"/>
      <c r="S682" s="498"/>
      <c r="T682" s="498"/>
      <c r="U682" s="498"/>
      <c r="V682" s="498"/>
      <c r="W682" s="498"/>
      <c r="X682" s="498"/>
      <c r="Y682" s="498"/>
      <c r="Z682" s="498"/>
      <c r="AA682" s="498"/>
      <c r="AB682" s="498"/>
      <c r="AC682" s="498"/>
      <c r="AD682" s="498"/>
      <c r="AE682" s="498"/>
      <c r="AF682" s="498"/>
      <c r="AG682" s="498"/>
      <c r="AH682" s="498"/>
      <c r="AI682" s="498"/>
    </row>
    <row r="683" spans="1:35" s="505" customFormat="1" ht="20.100000000000001" customHeight="1">
      <c r="A683" s="503"/>
      <c r="B683" s="504"/>
      <c r="C683" s="504"/>
      <c r="D683" s="504"/>
      <c r="E683" s="504"/>
      <c r="F683" s="504"/>
      <c r="G683" s="504"/>
      <c r="H683" s="504"/>
      <c r="I683" s="504"/>
      <c r="J683" s="498"/>
      <c r="K683" s="498"/>
      <c r="L683" s="498"/>
      <c r="M683" s="498"/>
      <c r="N683" s="498"/>
      <c r="O683" s="498"/>
      <c r="P683" s="498"/>
      <c r="Q683" s="498"/>
      <c r="R683" s="498"/>
      <c r="S683" s="498"/>
      <c r="T683" s="498"/>
      <c r="U683" s="498"/>
      <c r="V683" s="498"/>
      <c r="W683" s="498"/>
      <c r="X683" s="498"/>
      <c r="Y683" s="498"/>
      <c r="Z683" s="498"/>
      <c r="AA683" s="498"/>
      <c r="AB683" s="498"/>
      <c r="AC683" s="498"/>
      <c r="AD683" s="498"/>
      <c r="AE683" s="498"/>
      <c r="AF683" s="498"/>
      <c r="AG683" s="498"/>
      <c r="AH683" s="498"/>
      <c r="AI683" s="498"/>
    </row>
    <row r="684" spans="1:35" s="505" customFormat="1" ht="20.100000000000001" customHeight="1">
      <c r="A684" s="503"/>
      <c r="B684" s="504"/>
      <c r="C684" s="504"/>
      <c r="D684" s="504"/>
      <c r="E684" s="504"/>
      <c r="F684" s="504"/>
      <c r="G684" s="504"/>
      <c r="H684" s="504"/>
      <c r="I684" s="504"/>
      <c r="J684" s="498"/>
      <c r="K684" s="498"/>
      <c r="L684" s="498"/>
      <c r="M684" s="498"/>
      <c r="N684" s="498"/>
      <c r="O684" s="498"/>
      <c r="P684" s="498"/>
      <c r="Q684" s="498"/>
      <c r="R684" s="498"/>
      <c r="S684" s="498"/>
      <c r="T684" s="498"/>
      <c r="U684" s="498"/>
      <c r="V684" s="498"/>
      <c r="W684" s="498"/>
      <c r="X684" s="498"/>
      <c r="Y684" s="498"/>
      <c r="Z684" s="498"/>
      <c r="AA684" s="498"/>
      <c r="AB684" s="498"/>
      <c r="AC684" s="498"/>
      <c r="AD684" s="498"/>
      <c r="AE684" s="498"/>
      <c r="AF684" s="498"/>
      <c r="AG684" s="498"/>
      <c r="AH684" s="498"/>
      <c r="AI684" s="498"/>
    </row>
    <row r="685" spans="1:35" s="505" customFormat="1" ht="20.100000000000001" customHeight="1">
      <c r="A685" s="503"/>
      <c r="B685" s="504"/>
      <c r="C685" s="504"/>
      <c r="D685" s="504"/>
      <c r="E685" s="504"/>
      <c r="F685" s="504"/>
      <c r="G685" s="504"/>
      <c r="H685" s="504"/>
      <c r="I685" s="504"/>
      <c r="J685" s="498"/>
      <c r="K685" s="498"/>
      <c r="L685" s="498"/>
      <c r="M685" s="498"/>
      <c r="N685" s="498"/>
      <c r="O685" s="498"/>
      <c r="P685" s="498"/>
      <c r="Q685" s="498"/>
      <c r="R685" s="498"/>
      <c r="S685" s="498"/>
      <c r="T685" s="498"/>
      <c r="U685" s="498"/>
      <c r="V685" s="498"/>
      <c r="W685" s="498"/>
      <c r="X685" s="498"/>
      <c r="Y685" s="498"/>
      <c r="Z685" s="498"/>
      <c r="AA685" s="498"/>
      <c r="AB685" s="498"/>
      <c r="AC685" s="498"/>
      <c r="AD685" s="498"/>
      <c r="AE685" s="498"/>
      <c r="AF685" s="498"/>
      <c r="AG685" s="498"/>
      <c r="AH685" s="498"/>
      <c r="AI685" s="498"/>
    </row>
    <row r="686" spans="1:35" s="505" customFormat="1" ht="20.100000000000001" customHeight="1">
      <c r="A686" s="503"/>
      <c r="B686" s="504"/>
      <c r="C686" s="504"/>
      <c r="D686" s="504"/>
      <c r="E686" s="504"/>
      <c r="F686" s="504"/>
      <c r="G686" s="504"/>
      <c r="H686" s="504"/>
      <c r="I686" s="504"/>
      <c r="J686" s="498"/>
      <c r="K686" s="498"/>
      <c r="L686" s="498"/>
      <c r="M686" s="498"/>
      <c r="N686" s="498"/>
      <c r="O686" s="498"/>
      <c r="P686" s="498"/>
      <c r="Q686" s="498"/>
      <c r="R686" s="498"/>
      <c r="S686" s="498"/>
      <c r="T686" s="498"/>
      <c r="U686" s="498"/>
      <c r="V686" s="498"/>
      <c r="W686" s="498"/>
      <c r="X686" s="498"/>
      <c r="Y686" s="498"/>
      <c r="Z686" s="498"/>
      <c r="AA686" s="498"/>
      <c r="AB686" s="498"/>
      <c r="AC686" s="498"/>
      <c r="AD686" s="498"/>
      <c r="AE686" s="498"/>
      <c r="AF686" s="498"/>
      <c r="AG686" s="498"/>
      <c r="AH686" s="498"/>
      <c r="AI686" s="498"/>
    </row>
    <row r="687" spans="1:35" s="505" customFormat="1" ht="20.100000000000001" customHeight="1">
      <c r="A687" s="503"/>
      <c r="B687" s="504"/>
      <c r="C687" s="504"/>
      <c r="D687" s="504"/>
      <c r="E687" s="504"/>
      <c r="F687" s="504"/>
      <c r="G687" s="504"/>
      <c r="H687" s="504"/>
      <c r="I687" s="504"/>
      <c r="J687" s="498"/>
      <c r="K687" s="498"/>
      <c r="L687" s="498"/>
      <c r="M687" s="498"/>
      <c r="N687" s="498"/>
      <c r="O687" s="498"/>
      <c r="P687" s="498"/>
      <c r="Q687" s="498"/>
      <c r="R687" s="498"/>
      <c r="S687" s="498"/>
      <c r="T687" s="498"/>
      <c r="U687" s="498"/>
      <c r="V687" s="498"/>
      <c r="W687" s="498"/>
      <c r="X687" s="498"/>
      <c r="Y687" s="498"/>
      <c r="Z687" s="498"/>
      <c r="AA687" s="498"/>
      <c r="AB687" s="498"/>
      <c r="AC687" s="498"/>
      <c r="AD687" s="498"/>
      <c r="AE687" s="498"/>
      <c r="AF687" s="498"/>
      <c r="AG687" s="498"/>
      <c r="AH687" s="498"/>
      <c r="AI687" s="498"/>
    </row>
    <row r="688" spans="1:35" s="505" customFormat="1" ht="20.100000000000001" customHeight="1">
      <c r="A688" s="503"/>
      <c r="B688" s="504"/>
      <c r="C688" s="504"/>
      <c r="D688" s="504"/>
      <c r="E688" s="504"/>
      <c r="F688" s="504"/>
      <c r="G688" s="504"/>
      <c r="H688" s="504"/>
      <c r="I688" s="504"/>
      <c r="J688" s="498"/>
      <c r="K688" s="498"/>
      <c r="L688" s="498"/>
      <c r="M688" s="498"/>
      <c r="N688" s="498"/>
      <c r="O688" s="498"/>
      <c r="P688" s="498"/>
      <c r="Q688" s="498"/>
      <c r="R688" s="498"/>
      <c r="S688" s="498"/>
      <c r="T688" s="498"/>
      <c r="U688" s="498"/>
      <c r="V688" s="498"/>
      <c r="W688" s="498"/>
      <c r="X688" s="498"/>
      <c r="Y688" s="498"/>
      <c r="Z688" s="498"/>
      <c r="AA688" s="498"/>
      <c r="AB688" s="498"/>
      <c r="AC688" s="498"/>
      <c r="AD688" s="498"/>
      <c r="AE688" s="498"/>
      <c r="AF688" s="498"/>
      <c r="AG688" s="498"/>
      <c r="AH688" s="498"/>
      <c r="AI688" s="498"/>
    </row>
    <row r="689" spans="1:35" s="505" customFormat="1" ht="20.100000000000001" customHeight="1">
      <c r="A689" s="503"/>
      <c r="B689" s="504"/>
      <c r="C689" s="504"/>
      <c r="D689" s="504"/>
      <c r="E689" s="504"/>
      <c r="F689" s="504"/>
      <c r="G689" s="504"/>
      <c r="H689" s="504"/>
      <c r="I689" s="504"/>
      <c r="J689" s="498"/>
      <c r="K689" s="498"/>
      <c r="L689" s="498"/>
      <c r="M689" s="498"/>
      <c r="N689" s="498"/>
      <c r="O689" s="498"/>
      <c r="P689" s="498"/>
      <c r="Q689" s="498"/>
      <c r="R689" s="498"/>
      <c r="S689" s="498"/>
      <c r="T689" s="498"/>
      <c r="U689" s="498"/>
      <c r="V689" s="498"/>
      <c r="W689" s="498"/>
      <c r="X689" s="498"/>
      <c r="Y689" s="498"/>
      <c r="Z689" s="498"/>
      <c r="AA689" s="498"/>
      <c r="AB689" s="498"/>
      <c r="AC689" s="498"/>
      <c r="AD689" s="498"/>
      <c r="AE689" s="498"/>
      <c r="AF689" s="498"/>
      <c r="AG689" s="498"/>
      <c r="AH689" s="498"/>
      <c r="AI689" s="498"/>
    </row>
    <row r="690" spans="1:35" s="505" customFormat="1" ht="20.100000000000001" customHeight="1">
      <c r="A690" s="503"/>
      <c r="B690" s="504"/>
      <c r="C690" s="504"/>
      <c r="D690" s="504"/>
      <c r="E690" s="504"/>
      <c r="F690" s="504"/>
      <c r="G690" s="504"/>
      <c r="H690" s="504"/>
      <c r="I690" s="504"/>
      <c r="J690" s="498"/>
      <c r="K690" s="498"/>
      <c r="L690" s="498"/>
      <c r="M690" s="498"/>
      <c r="N690" s="498"/>
      <c r="O690" s="498"/>
      <c r="P690" s="498"/>
      <c r="Q690" s="498"/>
      <c r="R690" s="498"/>
      <c r="S690" s="498"/>
      <c r="T690" s="498"/>
      <c r="U690" s="498"/>
      <c r="V690" s="498"/>
      <c r="W690" s="498"/>
      <c r="X690" s="498"/>
      <c r="Y690" s="498"/>
      <c r="Z690" s="498"/>
      <c r="AA690" s="498"/>
      <c r="AB690" s="498"/>
      <c r="AC690" s="498"/>
      <c r="AD690" s="498"/>
      <c r="AE690" s="498"/>
      <c r="AF690" s="498"/>
      <c r="AG690" s="498"/>
      <c r="AH690" s="498"/>
      <c r="AI690" s="498"/>
    </row>
    <row r="691" spans="1:35" s="505" customFormat="1" ht="20.100000000000001" customHeight="1">
      <c r="A691" s="503"/>
      <c r="B691" s="504"/>
      <c r="C691" s="504"/>
      <c r="D691" s="504"/>
      <c r="E691" s="504"/>
      <c r="F691" s="504"/>
      <c r="G691" s="504"/>
      <c r="H691" s="504"/>
      <c r="I691" s="504"/>
      <c r="J691" s="498"/>
      <c r="K691" s="498"/>
      <c r="L691" s="498"/>
      <c r="M691" s="498"/>
      <c r="N691" s="498"/>
      <c r="O691" s="498"/>
      <c r="P691" s="498"/>
      <c r="Q691" s="498"/>
      <c r="R691" s="498"/>
      <c r="S691" s="498"/>
      <c r="T691" s="498"/>
      <c r="U691" s="498"/>
      <c r="V691" s="498"/>
      <c r="W691" s="498"/>
      <c r="X691" s="498"/>
      <c r="Y691" s="498"/>
      <c r="Z691" s="498"/>
      <c r="AA691" s="498"/>
      <c r="AB691" s="498"/>
      <c r="AC691" s="498"/>
      <c r="AD691" s="498"/>
      <c r="AE691" s="498"/>
      <c r="AF691" s="498"/>
      <c r="AG691" s="498"/>
      <c r="AH691" s="498"/>
      <c r="AI691" s="498"/>
    </row>
    <row r="692" spans="1:35" s="505" customFormat="1" ht="20.100000000000001" customHeight="1">
      <c r="A692" s="503"/>
      <c r="B692" s="504"/>
      <c r="C692" s="504"/>
      <c r="D692" s="504"/>
      <c r="E692" s="504"/>
      <c r="F692" s="504"/>
      <c r="G692" s="504"/>
      <c r="H692" s="504"/>
      <c r="I692" s="504"/>
      <c r="J692" s="498"/>
      <c r="K692" s="498"/>
      <c r="L692" s="498"/>
      <c r="M692" s="498"/>
      <c r="N692" s="498"/>
      <c r="O692" s="498"/>
      <c r="P692" s="498"/>
      <c r="Q692" s="498"/>
      <c r="R692" s="498"/>
      <c r="S692" s="498"/>
      <c r="T692" s="498"/>
      <c r="U692" s="498"/>
      <c r="V692" s="498"/>
      <c r="W692" s="498"/>
      <c r="X692" s="498"/>
      <c r="Y692" s="498"/>
      <c r="Z692" s="498"/>
      <c r="AA692" s="498"/>
      <c r="AB692" s="498"/>
      <c r="AC692" s="498"/>
      <c r="AD692" s="498"/>
      <c r="AE692" s="498"/>
      <c r="AF692" s="498"/>
      <c r="AG692" s="498"/>
      <c r="AH692" s="498"/>
      <c r="AI692" s="498"/>
    </row>
    <row r="693" spans="1:35" s="505" customFormat="1" ht="20.100000000000001" customHeight="1">
      <c r="A693" s="503"/>
      <c r="B693" s="504"/>
      <c r="C693" s="504"/>
      <c r="D693" s="504"/>
      <c r="E693" s="504"/>
      <c r="F693" s="504"/>
      <c r="G693" s="504"/>
      <c r="H693" s="504"/>
      <c r="I693" s="504"/>
      <c r="J693" s="498"/>
      <c r="K693" s="498"/>
      <c r="L693" s="498"/>
      <c r="M693" s="498"/>
      <c r="N693" s="498"/>
      <c r="O693" s="498"/>
      <c r="P693" s="498"/>
      <c r="Q693" s="498"/>
      <c r="R693" s="498"/>
      <c r="S693" s="498"/>
      <c r="T693" s="498"/>
      <c r="U693" s="498"/>
      <c r="V693" s="498"/>
      <c r="W693" s="498"/>
      <c r="X693" s="498"/>
      <c r="Y693" s="498"/>
      <c r="Z693" s="498"/>
      <c r="AA693" s="498"/>
      <c r="AB693" s="498"/>
      <c r="AC693" s="498"/>
      <c r="AD693" s="498"/>
      <c r="AE693" s="498"/>
      <c r="AF693" s="498"/>
      <c r="AG693" s="498"/>
      <c r="AH693" s="498"/>
      <c r="AI693" s="498"/>
    </row>
    <row r="694" spans="1:35" s="505" customFormat="1" ht="20.100000000000001" customHeight="1">
      <c r="A694" s="503"/>
      <c r="B694" s="504"/>
      <c r="C694" s="504"/>
      <c r="D694" s="504"/>
      <c r="E694" s="504"/>
      <c r="F694" s="504"/>
      <c r="G694" s="504"/>
      <c r="H694" s="504"/>
      <c r="I694" s="504"/>
      <c r="J694" s="498"/>
      <c r="K694" s="498"/>
      <c r="L694" s="498"/>
      <c r="M694" s="498"/>
      <c r="N694" s="498"/>
      <c r="O694" s="498"/>
      <c r="P694" s="498"/>
      <c r="Q694" s="498"/>
      <c r="R694" s="498"/>
      <c r="S694" s="498"/>
      <c r="T694" s="498"/>
      <c r="U694" s="498"/>
      <c r="V694" s="498"/>
      <c r="W694" s="498"/>
      <c r="X694" s="498"/>
      <c r="Y694" s="498"/>
      <c r="Z694" s="498"/>
      <c r="AA694" s="498"/>
      <c r="AB694" s="498"/>
      <c r="AC694" s="498"/>
      <c r="AD694" s="498"/>
      <c r="AE694" s="498"/>
      <c r="AF694" s="498"/>
      <c r="AG694" s="498"/>
      <c r="AH694" s="498"/>
      <c r="AI694" s="498"/>
    </row>
    <row r="695" spans="1:35" s="505" customFormat="1" ht="20.100000000000001" customHeight="1">
      <c r="A695" s="503"/>
      <c r="B695" s="504"/>
      <c r="C695" s="504"/>
      <c r="D695" s="504"/>
      <c r="E695" s="504"/>
      <c r="F695" s="504"/>
      <c r="G695" s="504"/>
      <c r="H695" s="504"/>
      <c r="I695" s="504"/>
      <c r="J695" s="498"/>
      <c r="K695" s="498"/>
      <c r="L695" s="498"/>
      <c r="M695" s="498"/>
      <c r="N695" s="498"/>
      <c r="O695" s="498"/>
      <c r="P695" s="498"/>
      <c r="Q695" s="498"/>
      <c r="R695" s="498"/>
      <c r="S695" s="498"/>
      <c r="T695" s="498"/>
      <c r="U695" s="498"/>
      <c r="V695" s="498"/>
      <c r="W695" s="498"/>
      <c r="X695" s="498"/>
      <c r="Y695" s="498"/>
      <c r="Z695" s="498"/>
      <c r="AA695" s="498"/>
      <c r="AB695" s="498"/>
      <c r="AC695" s="498"/>
      <c r="AD695" s="498"/>
      <c r="AE695" s="498"/>
      <c r="AF695" s="498"/>
      <c r="AG695" s="498"/>
      <c r="AH695" s="498"/>
      <c r="AI695" s="498"/>
    </row>
    <row r="696" spans="1:35" s="505" customFormat="1" ht="20.100000000000001" customHeight="1">
      <c r="A696" s="503"/>
      <c r="B696" s="504"/>
      <c r="C696" s="504"/>
      <c r="D696" s="504"/>
      <c r="E696" s="504"/>
      <c r="F696" s="504"/>
      <c r="G696" s="504"/>
      <c r="H696" s="504"/>
      <c r="I696" s="504"/>
      <c r="J696" s="498"/>
      <c r="K696" s="498"/>
      <c r="L696" s="498"/>
      <c r="M696" s="498"/>
      <c r="N696" s="498"/>
      <c r="O696" s="498"/>
      <c r="P696" s="498"/>
      <c r="Q696" s="498"/>
      <c r="R696" s="498"/>
      <c r="S696" s="498"/>
      <c r="T696" s="498"/>
      <c r="U696" s="498"/>
      <c r="V696" s="498"/>
      <c r="W696" s="498"/>
      <c r="X696" s="498"/>
      <c r="Y696" s="498"/>
      <c r="Z696" s="498"/>
      <c r="AA696" s="498"/>
      <c r="AB696" s="498"/>
      <c r="AC696" s="498"/>
      <c r="AD696" s="498"/>
      <c r="AE696" s="498"/>
      <c r="AF696" s="498"/>
      <c r="AG696" s="498"/>
      <c r="AH696" s="498"/>
      <c r="AI696" s="498"/>
    </row>
    <row r="697" spans="1:35" s="505" customFormat="1" ht="20.100000000000001" customHeight="1">
      <c r="A697" s="503"/>
      <c r="B697" s="504"/>
      <c r="C697" s="504"/>
      <c r="D697" s="504"/>
      <c r="E697" s="504"/>
      <c r="F697" s="504"/>
      <c r="G697" s="504"/>
      <c r="H697" s="504"/>
      <c r="I697" s="504"/>
      <c r="J697" s="498"/>
      <c r="K697" s="498"/>
      <c r="L697" s="498"/>
      <c r="M697" s="498"/>
      <c r="N697" s="498"/>
      <c r="O697" s="498"/>
      <c r="P697" s="498"/>
      <c r="Q697" s="498"/>
      <c r="R697" s="498"/>
      <c r="S697" s="498"/>
      <c r="T697" s="498"/>
      <c r="U697" s="498"/>
      <c r="V697" s="498"/>
      <c r="W697" s="498"/>
      <c r="X697" s="498"/>
      <c r="Y697" s="498"/>
      <c r="Z697" s="498"/>
      <c r="AA697" s="498"/>
      <c r="AB697" s="498"/>
      <c r="AC697" s="498"/>
      <c r="AD697" s="498"/>
      <c r="AE697" s="498"/>
      <c r="AF697" s="498"/>
      <c r="AG697" s="498"/>
      <c r="AH697" s="498"/>
      <c r="AI697" s="498"/>
    </row>
    <row r="698" spans="1:35" s="505" customFormat="1" ht="20.100000000000001" customHeight="1">
      <c r="A698" s="503"/>
      <c r="B698" s="504"/>
      <c r="C698" s="504"/>
      <c r="D698" s="504"/>
      <c r="E698" s="504"/>
      <c r="F698" s="504"/>
      <c r="G698" s="504"/>
      <c r="H698" s="504"/>
      <c r="I698" s="504"/>
      <c r="J698" s="498"/>
      <c r="K698" s="498"/>
      <c r="L698" s="498"/>
      <c r="M698" s="498"/>
      <c r="N698" s="498"/>
      <c r="O698" s="498"/>
      <c r="P698" s="498"/>
      <c r="Q698" s="498"/>
      <c r="R698" s="498"/>
      <c r="S698" s="498"/>
      <c r="T698" s="498"/>
      <c r="U698" s="498"/>
      <c r="V698" s="498"/>
      <c r="W698" s="498"/>
      <c r="X698" s="498"/>
      <c r="Y698" s="498"/>
      <c r="Z698" s="498"/>
      <c r="AA698" s="498"/>
      <c r="AB698" s="498"/>
      <c r="AC698" s="498"/>
      <c r="AD698" s="498"/>
      <c r="AE698" s="498"/>
      <c r="AF698" s="498"/>
      <c r="AG698" s="498"/>
      <c r="AH698" s="498"/>
      <c r="AI698" s="498"/>
    </row>
    <row r="699" spans="1:35" s="505" customFormat="1" ht="20.100000000000001" customHeight="1">
      <c r="A699" s="503"/>
      <c r="B699" s="504"/>
      <c r="C699" s="504"/>
      <c r="D699" s="504"/>
      <c r="E699" s="504"/>
      <c r="F699" s="504"/>
      <c r="G699" s="504"/>
      <c r="H699" s="504"/>
      <c r="I699" s="504"/>
      <c r="J699" s="498"/>
      <c r="K699" s="498"/>
      <c r="L699" s="498"/>
      <c r="M699" s="498"/>
      <c r="N699" s="498"/>
      <c r="O699" s="498"/>
      <c r="P699" s="498"/>
      <c r="Q699" s="498"/>
      <c r="R699" s="498"/>
      <c r="S699" s="498"/>
      <c r="T699" s="498"/>
      <c r="U699" s="498"/>
      <c r="V699" s="498"/>
      <c r="W699" s="498"/>
      <c r="X699" s="498"/>
      <c r="Y699" s="498"/>
      <c r="Z699" s="498"/>
      <c r="AA699" s="498"/>
      <c r="AB699" s="498"/>
      <c r="AC699" s="498"/>
      <c r="AD699" s="498"/>
      <c r="AE699" s="498"/>
      <c r="AF699" s="498"/>
      <c r="AG699" s="498"/>
      <c r="AH699" s="498"/>
      <c r="AI699" s="498"/>
    </row>
    <row r="700" spans="1:35" s="505" customFormat="1" ht="20.100000000000001" customHeight="1">
      <c r="A700" s="503"/>
      <c r="B700" s="504"/>
      <c r="C700" s="504"/>
      <c r="D700" s="504"/>
      <c r="E700" s="504"/>
      <c r="F700" s="504"/>
      <c r="G700" s="504"/>
      <c r="H700" s="504"/>
      <c r="I700" s="504"/>
      <c r="J700" s="498"/>
      <c r="K700" s="498"/>
      <c r="L700" s="498"/>
      <c r="M700" s="498"/>
      <c r="N700" s="498"/>
      <c r="O700" s="498"/>
      <c r="P700" s="498"/>
      <c r="Q700" s="498"/>
      <c r="R700" s="498"/>
      <c r="S700" s="498"/>
      <c r="T700" s="498"/>
      <c r="U700" s="498"/>
      <c r="V700" s="498"/>
      <c r="W700" s="498"/>
      <c r="X700" s="498"/>
      <c r="Y700" s="498"/>
      <c r="Z700" s="498"/>
      <c r="AA700" s="498"/>
      <c r="AB700" s="498"/>
      <c r="AC700" s="498"/>
      <c r="AD700" s="498"/>
      <c r="AE700" s="498"/>
      <c r="AF700" s="498"/>
      <c r="AG700" s="498"/>
      <c r="AH700" s="498"/>
      <c r="AI700" s="498"/>
    </row>
    <row r="701" spans="1:35" s="505" customFormat="1" ht="20.100000000000001" customHeight="1">
      <c r="A701" s="503"/>
      <c r="B701" s="504"/>
      <c r="C701" s="504"/>
      <c r="D701" s="504"/>
      <c r="E701" s="504"/>
      <c r="F701" s="504"/>
      <c r="G701" s="504"/>
      <c r="H701" s="504"/>
      <c r="I701" s="504"/>
      <c r="J701" s="498"/>
      <c r="K701" s="498"/>
      <c r="L701" s="498"/>
      <c r="M701" s="498"/>
      <c r="N701" s="498"/>
      <c r="O701" s="498"/>
      <c r="P701" s="498"/>
      <c r="Q701" s="498"/>
      <c r="R701" s="498"/>
      <c r="S701" s="498"/>
      <c r="T701" s="498"/>
      <c r="U701" s="498"/>
      <c r="V701" s="498"/>
      <c r="W701" s="498"/>
      <c r="X701" s="498"/>
      <c r="Y701" s="498"/>
      <c r="Z701" s="498"/>
      <c r="AA701" s="498"/>
      <c r="AB701" s="498"/>
      <c r="AC701" s="498"/>
      <c r="AD701" s="498"/>
      <c r="AE701" s="498"/>
      <c r="AF701" s="498"/>
      <c r="AG701" s="498"/>
      <c r="AH701" s="498"/>
      <c r="AI701" s="498"/>
    </row>
    <row r="702" spans="1:35" s="505" customFormat="1" ht="20.100000000000001" customHeight="1">
      <c r="A702" s="503"/>
      <c r="B702" s="504"/>
      <c r="C702" s="504"/>
      <c r="D702" s="504"/>
      <c r="E702" s="504"/>
      <c r="F702" s="504"/>
      <c r="G702" s="504"/>
      <c r="H702" s="504"/>
      <c r="I702" s="504"/>
      <c r="J702" s="498"/>
      <c r="K702" s="498"/>
      <c r="L702" s="498"/>
      <c r="M702" s="498"/>
      <c r="N702" s="498"/>
      <c r="O702" s="498"/>
      <c r="P702" s="498"/>
      <c r="Q702" s="498"/>
      <c r="R702" s="498"/>
      <c r="S702" s="498"/>
      <c r="T702" s="498"/>
      <c r="U702" s="498"/>
      <c r="V702" s="498"/>
      <c r="W702" s="498"/>
      <c r="X702" s="498"/>
      <c r="Y702" s="498"/>
      <c r="Z702" s="498"/>
      <c r="AA702" s="498"/>
      <c r="AB702" s="498"/>
      <c r="AC702" s="498"/>
      <c r="AD702" s="498"/>
      <c r="AE702" s="498"/>
      <c r="AF702" s="498"/>
      <c r="AG702" s="498"/>
      <c r="AH702" s="498"/>
      <c r="AI702" s="498"/>
    </row>
    <row r="703" spans="1:35" s="505" customFormat="1" ht="20.100000000000001" customHeight="1">
      <c r="A703" s="503"/>
      <c r="B703" s="504"/>
      <c r="C703" s="504"/>
      <c r="D703" s="504"/>
      <c r="E703" s="504"/>
      <c r="F703" s="504"/>
      <c r="G703" s="504"/>
      <c r="H703" s="504"/>
      <c r="I703" s="504"/>
      <c r="J703" s="498"/>
      <c r="K703" s="498"/>
      <c r="L703" s="498"/>
      <c r="M703" s="498"/>
      <c r="N703" s="498"/>
      <c r="O703" s="498"/>
      <c r="P703" s="498"/>
      <c r="Q703" s="498"/>
      <c r="R703" s="498"/>
      <c r="S703" s="498"/>
      <c r="T703" s="498"/>
      <c r="U703" s="498"/>
      <c r="V703" s="498"/>
      <c r="W703" s="498"/>
      <c r="X703" s="498"/>
      <c r="Y703" s="498"/>
      <c r="Z703" s="498"/>
      <c r="AA703" s="498"/>
      <c r="AB703" s="498"/>
      <c r="AC703" s="498"/>
      <c r="AD703" s="498"/>
      <c r="AE703" s="498"/>
      <c r="AF703" s="498"/>
      <c r="AG703" s="498"/>
      <c r="AH703" s="498"/>
      <c r="AI703" s="498"/>
    </row>
    <row r="704" spans="1:35" s="505" customFormat="1" ht="20.100000000000001" customHeight="1">
      <c r="A704" s="503"/>
      <c r="B704" s="504"/>
      <c r="C704" s="504"/>
      <c r="D704" s="504"/>
      <c r="E704" s="504"/>
      <c r="F704" s="504"/>
      <c r="G704" s="504"/>
      <c r="H704" s="504"/>
      <c r="I704" s="504"/>
      <c r="J704" s="498"/>
      <c r="K704" s="498"/>
      <c r="L704" s="498"/>
      <c r="M704" s="498"/>
      <c r="N704" s="498"/>
      <c r="O704" s="498"/>
      <c r="P704" s="498"/>
      <c r="Q704" s="498"/>
      <c r="R704" s="498"/>
      <c r="S704" s="498"/>
      <c r="T704" s="498"/>
      <c r="U704" s="498"/>
      <c r="V704" s="498"/>
      <c r="W704" s="498"/>
      <c r="X704" s="498"/>
      <c r="Y704" s="498"/>
      <c r="Z704" s="498"/>
      <c r="AA704" s="498"/>
      <c r="AB704" s="498"/>
      <c r="AC704" s="498"/>
      <c r="AD704" s="498"/>
      <c r="AE704" s="498"/>
      <c r="AF704" s="498"/>
      <c r="AG704" s="498"/>
      <c r="AH704" s="498"/>
      <c r="AI704" s="498"/>
    </row>
    <row r="705" spans="1:35" s="505" customFormat="1" ht="20.100000000000001" customHeight="1">
      <c r="A705" s="503"/>
      <c r="B705" s="504"/>
      <c r="C705" s="504"/>
      <c r="D705" s="504"/>
      <c r="E705" s="504"/>
      <c r="F705" s="504"/>
      <c r="G705" s="504"/>
      <c r="H705" s="504"/>
      <c r="I705" s="504"/>
      <c r="J705" s="498"/>
      <c r="K705" s="498"/>
      <c r="L705" s="498"/>
      <c r="M705" s="498"/>
      <c r="N705" s="498"/>
      <c r="O705" s="498"/>
      <c r="P705" s="498"/>
      <c r="Q705" s="498"/>
      <c r="R705" s="498"/>
      <c r="S705" s="498"/>
      <c r="T705" s="498"/>
      <c r="U705" s="498"/>
      <c r="V705" s="498"/>
      <c r="W705" s="498"/>
      <c r="X705" s="498"/>
      <c r="Y705" s="498"/>
      <c r="Z705" s="498"/>
      <c r="AA705" s="498"/>
      <c r="AB705" s="498"/>
      <c r="AC705" s="498"/>
      <c r="AD705" s="498"/>
      <c r="AE705" s="498"/>
      <c r="AF705" s="498"/>
      <c r="AG705" s="498"/>
      <c r="AH705" s="498"/>
      <c r="AI705" s="498"/>
    </row>
    <row r="706" spans="1:35" s="505" customFormat="1" ht="20.100000000000001" customHeight="1">
      <c r="A706" s="503"/>
      <c r="B706" s="504"/>
      <c r="C706" s="504"/>
      <c r="D706" s="504"/>
      <c r="E706" s="504"/>
      <c r="F706" s="504"/>
      <c r="G706" s="504"/>
      <c r="H706" s="504"/>
      <c r="I706" s="504"/>
      <c r="J706" s="498"/>
      <c r="K706" s="498"/>
      <c r="L706" s="498"/>
      <c r="M706" s="498"/>
      <c r="N706" s="498"/>
      <c r="O706" s="498"/>
      <c r="P706" s="498"/>
      <c r="Q706" s="498"/>
      <c r="R706" s="498"/>
      <c r="S706" s="498"/>
      <c r="T706" s="498"/>
      <c r="U706" s="498"/>
      <c r="V706" s="498"/>
      <c r="W706" s="498"/>
      <c r="X706" s="498"/>
      <c r="Y706" s="498"/>
      <c r="Z706" s="498"/>
      <c r="AA706" s="498"/>
      <c r="AB706" s="498"/>
      <c r="AC706" s="498"/>
      <c r="AD706" s="498"/>
      <c r="AE706" s="498"/>
      <c r="AF706" s="498"/>
      <c r="AG706" s="498"/>
      <c r="AH706" s="498"/>
      <c r="AI706" s="498"/>
    </row>
    <row r="707" spans="1:35" s="505" customFormat="1" ht="20.100000000000001" customHeight="1">
      <c r="A707" s="503"/>
      <c r="B707" s="504"/>
      <c r="C707" s="504"/>
      <c r="D707" s="504"/>
      <c r="E707" s="504"/>
      <c r="F707" s="504"/>
      <c r="G707" s="504"/>
      <c r="H707" s="504"/>
      <c r="I707" s="504"/>
      <c r="J707" s="498"/>
      <c r="K707" s="498"/>
      <c r="L707" s="498"/>
      <c r="M707" s="498"/>
      <c r="N707" s="498"/>
      <c r="O707" s="498"/>
      <c r="P707" s="498"/>
      <c r="Q707" s="498"/>
      <c r="R707" s="498"/>
      <c r="S707" s="498"/>
      <c r="T707" s="498"/>
      <c r="U707" s="498"/>
      <c r="V707" s="498"/>
      <c r="W707" s="498"/>
      <c r="X707" s="498"/>
      <c r="Y707" s="498"/>
      <c r="Z707" s="498"/>
      <c r="AA707" s="498"/>
      <c r="AB707" s="498"/>
      <c r="AC707" s="498"/>
      <c r="AD707" s="498"/>
      <c r="AE707" s="498"/>
      <c r="AF707" s="498"/>
      <c r="AG707" s="498"/>
      <c r="AH707" s="498"/>
      <c r="AI707" s="498"/>
    </row>
    <row r="708" spans="1:35" s="505" customFormat="1" ht="20.100000000000001" customHeight="1">
      <c r="A708" s="503"/>
      <c r="B708" s="504"/>
      <c r="C708" s="504"/>
      <c r="D708" s="504"/>
      <c r="E708" s="504"/>
      <c r="F708" s="504"/>
      <c r="G708" s="504"/>
      <c r="H708" s="504"/>
      <c r="I708" s="504"/>
      <c r="J708" s="498"/>
      <c r="K708" s="498"/>
      <c r="L708" s="498"/>
      <c r="M708" s="498"/>
      <c r="N708" s="498"/>
      <c r="O708" s="498"/>
      <c r="P708" s="498"/>
      <c r="Q708" s="498"/>
      <c r="R708" s="498"/>
      <c r="S708" s="498"/>
      <c r="T708" s="498"/>
      <c r="U708" s="498"/>
      <c r="V708" s="498"/>
      <c r="W708" s="498"/>
      <c r="X708" s="498"/>
      <c r="Y708" s="498"/>
      <c r="Z708" s="498"/>
      <c r="AA708" s="498"/>
      <c r="AB708" s="498"/>
      <c r="AC708" s="498"/>
      <c r="AD708" s="498"/>
      <c r="AE708" s="498"/>
      <c r="AF708" s="498"/>
      <c r="AG708" s="498"/>
      <c r="AH708" s="498"/>
      <c r="AI708" s="498"/>
    </row>
    <row r="709" spans="1:35" s="505" customFormat="1" ht="20.100000000000001" customHeight="1">
      <c r="A709" s="503"/>
      <c r="B709" s="504"/>
      <c r="C709" s="504"/>
      <c r="D709" s="504"/>
      <c r="E709" s="504"/>
      <c r="F709" s="504"/>
      <c r="G709" s="504"/>
      <c r="H709" s="504"/>
      <c r="I709" s="504"/>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row>
    <row r="710" spans="1:35" s="505" customFormat="1" ht="20.100000000000001" customHeight="1">
      <c r="A710" s="503"/>
      <c r="B710" s="504"/>
      <c r="C710" s="504"/>
      <c r="D710" s="504"/>
      <c r="E710" s="504"/>
      <c r="F710" s="504"/>
      <c r="G710" s="504"/>
      <c r="H710" s="504"/>
      <c r="I710" s="504"/>
      <c r="J710" s="498"/>
      <c r="K710" s="498"/>
      <c r="L710" s="498"/>
      <c r="M710" s="498"/>
      <c r="N710" s="498"/>
      <c r="O710" s="498"/>
      <c r="P710" s="498"/>
      <c r="Q710" s="498"/>
      <c r="R710" s="498"/>
      <c r="S710" s="498"/>
      <c r="T710" s="498"/>
      <c r="U710" s="498"/>
      <c r="V710" s="498"/>
      <c r="W710" s="498"/>
      <c r="X710" s="498"/>
      <c r="Y710" s="498"/>
      <c r="Z710" s="498"/>
      <c r="AA710" s="498"/>
      <c r="AB710" s="498"/>
      <c r="AC710" s="498"/>
      <c r="AD710" s="498"/>
      <c r="AE710" s="498"/>
      <c r="AF710" s="498"/>
      <c r="AG710" s="498"/>
      <c r="AH710" s="498"/>
      <c r="AI710" s="498"/>
    </row>
    <row r="711" spans="1:35" s="505" customFormat="1" ht="20.100000000000001" customHeight="1">
      <c r="A711" s="503"/>
      <c r="B711" s="504"/>
      <c r="C711" s="504"/>
      <c r="D711" s="504"/>
      <c r="E711" s="504"/>
      <c r="F711" s="504"/>
      <c r="G711" s="504"/>
      <c r="H711" s="504"/>
      <c r="I711" s="504"/>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row>
    <row r="712" spans="1:35" s="505" customFormat="1" ht="20.100000000000001" customHeight="1">
      <c r="A712" s="503"/>
      <c r="B712" s="504"/>
      <c r="C712" s="504"/>
      <c r="D712" s="504"/>
      <c r="E712" s="504"/>
      <c r="F712" s="504"/>
      <c r="G712" s="504"/>
      <c r="H712" s="504"/>
      <c r="I712" s="504"/>
      <c r="J712" s="498"/>
      <c r="K712" s="498"/>
      <c r="L712" s="498"/>
      <c r="M712" s="498"/>
      <c r="N712" s="498"/>
      <c r="O712" s="498"/>
      <c r="P712" s="498"/>
      <c r="Q712" s="498"/>
      <c r="R712" s="498"/>
      <c r="S712" s="498"/>
      <c r="T712" s="498"/>
      <c r="U712" s="498"/>
      <c r="V712" s="498"/>
      <c r="W712" s="498"/>
      <c r="X712" s="498"/>
      <c r="Y712" s="498"/>
      <c r="Z712" s="498"/>
      <c r="AA712" s="498"/>
      <c r="AB712" s="498"/>
      <c r="AC712" s="498"/>
      <c r="AD712" s="498"/>
      <c r="AE712" s="498"/>
      <c r="AF712" s="498"/>
      <c r="AG712" s="498"/>
      <c r="AH712" s="498"/>
      <c r="AI712" s="498"/>
    </row>
    <row r="713" spans="1:35" s="505" customFormat="1" ht="20.100000000000001" customHeight="1">
      <c r="A713" s="503"/>
      <c r="B713" s="504"/>
      <c r="C713" s="504"/>
      <c r="D713" s="504"/>
      <c r="E713" s="504"/>
      <c r="F713" s="504"/>
      <c r="G713" s="504"/>
      <c r="H713" s="504"/>
      <c r="I713" s="504"/>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row>
    <row r="714" spans="1:35" s="505" customFormat="1" ht="20.100000000000001" customHeight="1">
      <c r="A714" s="503"/>
      <c r="B714" s="504"/>
      <c r="C714" s="504"/>
      <c r="D714" s="504"/>
      <c r="E714" s="504"/>
      <c r="F714" s="504"/>
      <c r="G714" s="504"/>
      <c r="H714" s="504"/>
      <c r="I714" s="504"/>
      <c r="J714" s="498"/>
      <c r="K714" s="498"/>
      <c r="L714" s="498"/>
      <c r="M714" s="498"/>
      <c r="N714" s="498"/>
      <c r="O714" s="498"/>
      <c r="P714" s="498"/>
      <c r="Q714" s="498"/>
      <c r="R714" s="498"/>
      <c r="S714" s="498"/>
      <c r="T714" s="498"/>
      <c r="U714" s="498"/>
      <c r="V714" s="498"/>
      <c r="W714" s="498"/>
      <c r="X714" s="498"/>
      <c r="Y714" s="498"/>
      <c r="Z714" s="498"/>
      <c r="AA714" s="498"/>
      <c r="AB714" s="498"/>
      <c r="AC714" s="498"/>
      <c r="AD714" s="498"/>
      <c r="AE714" s="498"/>
      <c r="AF714" s="498"/>
      <c r="AG714" s="498"/>
      <c r="AH714" s="498"/>
      <c r="AI714" s="498"/>
    </row>
    <row r="715" spans="1:35" s="505" customFormat="1" ht="20.100000000000001" customHeight="1">
      <c r="A715" s="503"/>
      <c r="B715" s="504"/>
      <c r="C715" s="504"/>
      <c r="D715" s="504"/>
      <c r="E715" s="504"/>
      <c r="F715" s="504"/>
      <c r="G715" s="504"/>
      <c r="H715" s="504"/>
      <c r="I715" s="504"/>
      <c r="J715" s="498"/>
      <c r="K715" s="498"/>
      <c r="L715" s="498"/>
      <c r="M715" s="498"/>
      <c r="N715" s="498"/>
      <c r="O715" s="498"/>
      <c r="P715" s="498"/>
      <c r="Q715" s="498"/>
      <c r="R715" s="498"/>
      <c r="S715" s="498"/>
      <c r="T715" s="498"/>
      <c r="U715" s="498"/>
      <c r="V715" s="498"/>
      <c r="W715" s="498"/>
      <c r="X715" s="498"/>
      <c r="Y715" s="498"/>
      <c r="Z715" s="498"/>
      <c r="AA715" s="498"/>
      <c r="AB715" s="498"/>
      <c r="AC715" s="498"/>
      <c r="AD715" s="498"/>
      <c r="AE715" s="498"/>
      <c r="AF715" s="498"/>
      <c r="AG715" s="498"/>
      <c r="AH715" s="498"/>
      <c r="AI715" s="498"/>
    </row>
    <row r="716" spans="1:35" s="505" customFormat="1" ht="20.100000000000001" customHeight="1">
      <c r="A716" s="503"/>
      <c r="B716" s="504"/>
      <c r="C716" s="504"/>
      <c r="D716" s="504"/>
      <c r="E716" s="504"/>
      <c r="F716" s="504"/>
      <c r="G716" s="504"/>
      <c r="H716" s="504"/>
      <c r="I716" s="504"/>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row>
    <row r="717" spans="1:35" s="505" customFormat="1" ht="20.100000000000001" customHeight="1">
      <c r="A717" s="503"/>
      <c r="B717" s="504"/>
      <c r="C717" s="504"/>
      <c r="D717" s="504"/>
      <c r="E717" s="504"/>
      <c r="F717" s="504"/>
      <c r="G717" s="504"/>
      <c r="H717" s="504"/>
      <c r="I717" s="504"/>
      <c r="J717" s="498"/>
      <c r="K717" s="498"/>
      <c r="L717" s="498"/>
      <c r="M717" s="498"/>
      <c r="N717" s="498"/>
      <c r="O717" s="498"/>
      <c r="P717" s="498"/>
      <c r="Q717" s="498"/>
      <c r="R717" s="498"/>
      <c r="S717" s="498"/>
      <c r="T717" s="498"/>
      <c r="U717" s="498"/>
      <c r="V717" s="498"/>
      <c r="W717" s="498"/>
      <c r="X717" s="498"/>
      <c r="Y717" s="498"/>
      <c r="Z717" s="498"/>
      <c r="AA717" s="498"/>
      <c r="AB717" s="498"/>
      <c r="AC717" s="498"/>
      <c r="AD717" s="498"/>
      <c r="AE717" s="498"/>
      <c r="AF717" s="498"/>
      <c r="AG717" s="498"/>
      <c r="AH717" s="498"/>
      <c r="AI717" s="498"/>
    </row>
    <row r="718" spans="1:35" s="505" customFormat="1" ht="20.100000000000001" customHeight="1">
      <c r="A718" s="503"/>
      <c r="B718" s="504"/>
      <c r="C718" s="504"/>
      <c r="D718" s="504"/>
      <c r="E718" s="504"/>
      <c r="F718" s="504"/>
      <c r="G718" s="504"/>
      <c r="H718" s="504"/>
      <c r="I718" s="504"/>
      <c r="J718" s="498"/>
      <c r="K718" s="498"/>
      <c r="L718" s="498"/>
      <c r="M718" s="498"/>
      <c r="N718" s="498"/>
      <c r="O718" s="498"/>
      <c r="P718" s="498"/>
      <c r="Q718" s="498"/>
      <c r="R718" s="498"/>
      <c r="S718" s="498"/>
      <c r="T718" s="498"/>
      <c r="U718" s="498"/>
      <c r="V718" s="498"/>
      <c r="W718" s="498"/>
      <c r="X718" s="498"/>
      <c r="Y718" s="498"/>
      <c r="Z718" s="498"/>
      <c r="AA718" s="498"/>
      <c r="AB718" s="498"/>
      <c r="AC718" s="498"/>
      <c r="AD718" s="498"/>
      <c r="AE718" s="498"/>
      <c r="AF718" s="498"/>
      <c r="AG718" s="498"/>
      <c r="AH718" s="498"/>
      <c r="AI718" s="498"/>
    </row>
    <row r="719" spans="1:35" s="505" customFormat="1" ht="20.100000000000001" customHeight="1">
      <c r="A719" s="503"/>
      <c r="B719" s="504"/>
      <c r="C719" s="504"/>
      <c r="D719" s="504"/>
      <c r="E719" s="504"/>
      <c r="F719" s="504"/>
      <c r="G719" s="504"/>
      <c r="H719" s="504"/>
      <c r="I719" s="504"/>
      <c r="J719" s="498"/>
      <c r="K719" s="498"/>
      <c r="L719" s="498"/>
      <c r="M719" s="498"/>
      <c r="N719" s="498"/>
      <c r="O719" s="498"/>
      <c r="P719" s="498"/>
      <c r="Q719" s="498"/>
      <c r="R719" s="498"/>
      <c r="S719" s="498"/>
      <c r="T719" s="498"/>
      <c r="U719" s="498"/>
      <c r="V719" s="498"/>
      <c r="W719" s="498"/>
      <c r="X719" s="498"/>
      <c r="Y719" s="498"/>
      <c r="Z719" s="498"/>
      <c r="AA719" s="498"/>
      <c r="AB719" s="498"/>
      <c r="AC719" s="498"/>
      <c r="AD719" s="498"/>
      <c r="AE719" s="498"/>
      <c r="AF719" s="498"/>
      <c r="AG719" s="498"/>
      <c r="AH719" s="498"/>
      <c r="AI719" s="498"/>
    </row>
    <row r="720" spans="1:35" s="505" customFormat="1" ht="20.100000000000001" customHeight="1">
      <c r="A720" s="503"/>
      <c r="B720" s="504"/>
      <c r="C720" s="504"/>
      <c r="D720" s="504"/>
      <c r="E720" s="504"/>
      <c r="F720" s="504"/>
      <c r="G720" s="504"/>
      <c r="H720" s="504"/>
      <c r="I720" s="504"/>
      <c r="J720" s="498"/>
      <c r="K720" s="498"/>
      <c r="L720" s="498"/>
      <c r="M720" s="498"/>
      <c r="N720" s="498"/>
      <c r="O720" s="498"/>
      <c r="P720" s="498"/>
      <c r="Q720" s="498"/>
      <c r="R720" s="498"/>
      <c r="S720" s="498"/>
      <c r="T720" s="498"/>
      <c r="U720" s="498"/>
      <c r="V720" s="498"/>
      <c r="W720" s="498"/>
      <c r="X720" s="498"/>
      <c r="Y720" s="498"/>
      <c r="Z720" s="498"/>
      <c r="AA720" s="498"/>
      <c r="AB720" s="498"/>
      <c r="AC720" s="498"/>
      <c r="AD720" s="498"/>
      <c r="AE720" s="498"/>
      <c r="AF720" s="498"/>
      <c r="AG720" s="498"/>
      <c r="AH720" s="498"/>
      <c r="AI720" s="498"/>
    </row>
    <row r="721" spans="1:35" s="505" customFormat="1" ht="20.100000000000001" customHeight="1">
      <c r="A721" s="503"/>
      <c r="B721" s="504"/>
      <c r="C721" s="504"/>
      <c r="D721" s="504"/>
      <c r="E721" s="504"/>
      <c r="F721" s="504"/>
      <c r="G721" s="504"/>
      <c r="H721" s="504"/>
      <c r="I721" s="504"/>
      <c r="J721" s="498"/>
      <c r="K721" s="498"/>
      <c r="L721" s="498"/>
      <c r="M721" s="498"/>
      <c r="N721" s="498"/>
      <c r="O721" s="498"/>
      <c r="P721" s="498"/>
      <c r="Q721" s="498"/>
      <c r="R721" s="498"/>
      <c r="S721" s="498"/>
      <c r="T721" s="498"/>
      <c r="U721" s="498"/>
      <c r="V721" s="498"/>
      <c r="W721" s="498"/>
      <c r="X721" s="498"/>
      <c r="Y721" s="498"/>
      <c r="Z721" s="498"/>
      <c r="AA721" s="498"/>
      <c r="AB721" s="498"/>
      <c r="AC721" s="498"/>
      <c r="AD721" s="498"/>
      <c r="AE721" s="498"/>
      <c r="AF721" s="498"/>
      <c r="AG721" s="498"/>
      <c r="AH721" s="498"/>
      <c r="AI721" s="498"/>
    </row>
    <row r="722" spans="1:35" s="505" customFormat="1" ht="20.100000000000001" customHeight="1">
      <c r="A722" s="503"/>
      <c r="B722" s="504"/>
      <c r="C722" s="504"/>
      <c r="D722" s="504"/>
      <c r="E722" s="504"/>
      <c r="F722" s="504"/>
      <c r="G722" s="504"/>
      <c r="H722" s="504"/>
      <c r="I722" s="504"/>
      <c r="J722" s="498"/>
      <c r="K722" s="498"/>
      <c r="L722" s="498"/>
      <c r="M722" s="498"/>
      <c r="N722" s="498"/>
      <c r="O722" s="498"/>
      <c r="P722" s="498"/>
      <c r="Q722" s="498"/>
      <c r="R722" s="498"/>
      <c r="S722" s="498"/>
      <c r="T722" s="498"/>
      <c r="U722" s="498"/>
      <c r="V722" s="498"/>
      <c r="W722" s="498"/>
      <c r="X722" s="498"/>
      <c r="Y722" s="498"/>
      <c r="Z722" s="498"/>
      <c r="AA722" s="498"/>
      <c r="AB722" s="498"/>
      <c r="AC722" s="498"/>
      <c r="AD722" s="498"/>
      <c r="AE722" s="498"/>
      <c r="AF722" s="498"/>
      <c r="AG722" s="498"/>
      <c r="AH722" s="498"/>
      <c r="AI722" s="498"/>
    </row>
    <row r="723" spans="1:35" s="505" customFormat="1" ht="20.100000000000001" customHeight="1">
      <c r="A723" s="503"/>
      <c r="B723" s="504"/>
      <c r="C723" s="504"/>
      <c r="D723" s="504"/>
      <c r="E723" s="504"/>
      <c r="F723" s="504"/>
      <c r="G723" s="504"/>
      <c r="H723" s="504"/>
      <c r="I723" s="504"/>
      <c r="J723" s="498"/>
      <c r="K723" s="498"/>
      <c r="L723" s="498"/>
      <c r="M723" s="498"/>
      <c r="N723" s="498"/>
      <c r="O723" s="498"/>
      <c r="P723" s="498"/>
      <c r="Q723" s="498"/>
      <c r="R723" s="498"/>
      <c r="S723" s="498"/>
      <c r="T723" s="498"/>
      <c r="U723" s="498"/>
      <c r="V723" s="498"/>
      <c r="W723" s="498"/>
      <c r="X723" s="498"/>
      <c r="Y723" s="498"/>
      <c r="Z723" s="498"/>
      <c r="AA723" s="498"/>
      <c r="AB723" s="498"/>
      <c r="AC723" s="498"/>
      <c r="AD723" s="498"/>
      <c r="AE723" s="498"/>
      <c r="AF723" s="498"/>
      <c r="AG723" s="498"/>
      <c r="AH723" s="498"/>
      <c r="AI723" s="498"/>
    </row>
    <row r="724" spans="1:35" s="505" customFormat="1" ht="20.100000000000001" customHeight="1">
      <c r="A724" s="503"/>
      <c r="B724" s="504"/>
      <c r="C724" s="504"/>
      <c r="D724" s="504"/>
      <c r="E724" s="504"/>
      <c r="F724" s="504"/>
      <c r="G724" s="504"/>
      <c r="H724" s="504"/>
      <c r="I724" s="504"/>
      <c r="J724" s="498"/>
      <c r="K724" s="498"/>
      <c r="L724" s="498"/>
      <c r="M724" s="498"/>
      <c r="N724" s="498"/>
      <c r="O724" s="498"/>
      <c r="P724" s="498"/>
      <c r="Q724" s="498"/>
      <c r="R724" s="498"/>
      <c r="S724" s="498"/>
      <c r="T724" s="498"/>
      <c r="U724" s="498"/>
      <c r="V724" s="498"/>
      <c r="W724" s="498"/>
      <c r="X724" s="498"/>
      <c r="Y724" s="498"/>
      <c r="Z724" s="498"/>
      <c r="AA724" s="498"/>
      <c r="AB724" s="498"/>
      <c r="AC724" s="498"/>
      <c r="AD724" s="498"/>
      <c r="AE724" s="498"/>
      <c r="AF724" s="498"/>
      <c r="AG724" s="498"/>
      <c r="AH724" s="498"/>
      <c r="AI724" s="498"/>
    </row>
    <row r="725" spans="1:35" s="505" customFormat="1" ht="20.100000000000001" customHeight="1">
      <c r="A725" s="503"/>
      <c r="B725" s="504"/>
      <c r="C725" s="504"/>
      <c r="D725" s="504"/>
      <c r="E725" s="504"/>
      <c r="F725" s="504"/>
      <c r="G725" s="504"/>
      <c r="H725" s="504"/>
      <c r="I725" s="504"/>
      <c r="J725" s="498"/>
      <c r="K725" s="498"/>
      <c r="L725" s="498"/>
      <c r="M725" s="498"/>
      <c r="N725" s="498"/>
      <c r="O725" s="498"/>
      <c r="P725" s="498"/>
      <c r="Q725" s="498"/>
      <c r="R725" s="498"/>
      <c r="S725" s="498"/>
      <c r="T725" s="498"/>
      <c r="U725" s="498"/>
      <c r="V725" s="498"/>
      <c r="W725" s="498"/>
      <c r="X725" s="498"/>
      <c r="Y725" s="498"/>
      <c r="Z725" s="498"/>
      <c r="AA725" s="498"/>
      <c r="AB725" s="498"/>
      <c r="AC725" s="498"/>
      <c r="AD725" s="498"/>
      <c r="AE725" s="498"/>
      <c r="AF725" s="498"/>
      <c r="AG725" s="498"/>
      <c r="AH725" s="498"/>
      <c r="AI725" s="498"/>
    </row>
    <row r="726" spans="1:35" s="505" customFormat="1" ht="20.100000000000001" customHeight="1">
      <c r="A726" s="503"/>
      <c r="B726" s="504"/>
      <c r="C726" s="504"/>
      <c r="D726" s="504"/>
      <c r="E726" s="504"/>
      <c r="F726" s="504"/>
      <c r="G726" s="504"/>
      <c r="H726" s="504"/>
      <c r="I726" s="504"/>
      <c r="J726" s="498"/>
      <c r="K726" s="498"/>
      <c r="L726" s="498"/>
      <c r="M726" s="498"/>
      <c r="N726" s="498"/>
      <c r="O726" s="498"/>
      <c r="P726" s="498"/>
      <c r="Q726" s="498"/>
      <c r="R726" s="498"/>
      <c r="S726" s="498"/>
      <c r="T726" s="498"/>
      <c r="U726" s="498"/>
      <c r="V726" s="498"/>
      <c r="W726" s="498"/>
      <c r="X726" s="498"/>
      <c r="Y726" s="498"/>
      <c r="Z726" s="498"/>
      <c r="AA726" s="498"/>
      <c r="AB726" s="498"/>
      <c r="AC726" s="498"/>
      <c r="AD726" s="498"/>
      <c r="AE726" s="498"/>
      <c r="AF726" s="498"/>
      <c r="AG726" s="498"/>
      <c r="AH726" s="498"/>
      <c r="AI726" s="498"/>
    </row>
    <row r="727" spans="1:35" s="505" customFormat="1" ht="20.100000000000001" customHeight="1">
      <c r="A727" s="503"/>
      <c r="B727" s="504"/>
      <c r="C727" s="504"/>
      <c r="D727" s="504"/>
      <c r="E727" s="504"/>
      <c r="F727" s="504"/>
      <c r="G727" s="504"/>
      <c r="H727" s="504"/>
      <c r="I727" s="504"/>
      <c r="J727" s="498"/>
      <c r="K727" s="498"/>
      <c r="L727" s="498"/>
      <c r="M727" s="498"/>
      <c r="N727" s="498"/>
      <c r="O727" s="498"/>
      <c r="P727" s="498"/>
      <c r="Q727" s="498"/>
      <c r="R727" s="498"/>
      <c r="S727" s="498"/>
      <c r="T727" s="498"/>
      <c r="U727" s="498"/>
      <c r="V727" s="498"/>
      <c r="W727" s="498"/>
      <c r="X727" s="498"/>
      <c r="Y727" s="498"/>
      <c r="Z727" s="498"/>
      <c r="AA727" s="498"/>
      <c r="AB727" s="498"/>
      <c r="AC727" s="498"/>
      <c r="AD727" s="498"/>
      <c r="AE727" s="498"/>
      <c r="AF727" s="498"/>
      <c r="AG727" s="498"/>
      <c r="AH727" s="498"/>
      <c r="AI727" s="498"/>
    </row>
    <row r="728" spans="1:35" s="505" customFormat="1" ht="20.100000000000001" customHeight="1">
      <c r="A728" s="503"/>
      <c r="B728" s="504"/>
      <c r="C728" s="504"/>
      <c r="D728" s="504"/>
      <c r="E728" s="504"/>
      <c r="F728" s="504"/>
      <c r="G728" s="504"/>
      <c r="H728" s="504"/>
      <c r="I728" s="504"/>
      <c r="J728" s="498"/>
      <c r="K728" s="498"/>
      <c r="L728" s="498"/>
      <c r="M728" s="498"/>
      <c r="N728" s="498"/>
      <c r="O728" s="498"/>
      <c r="P728" s="498"/>
      <c r="Q728" s="498"/>
      <c r="R728" s="498"/>
      <c r="S728" s="498"/>
      <c r="T728" s="498"/>
      <c r="U728" s="498"/>
      <c r="V728" s="498"/>
      <c r="W728" s="498"/>
      <c r="X728" s="498"/>
      <c r="Y728" s="498"/>
      <c r="Z728" s="498"/>
      <c r="AA728" s="498"/>
      <c r="AB728" s="498"/>
      <c r="AC728" s="498"/>
      <c r="AD728" s="498"/>
      <c r="AE728" s="498"/>
      <c r="AF728" s="498"/>
      <c r="AG728" s="498"/>
      <c r="AH728" s="498"/>
      <c r="AI728" s="498"/>
    </row>
    <row r="729" spans="1:35" s="505" customFormat="1" ht="20.100000000000001" customHeight="1">
      <c r="A729" s="503"/>
      <c r="B729" s="504"/>
      <c r="C729" s="504"/>
      <c r="D729" s="504"/>
      <c r="E729" s="504"/>
      <c r="F729" s="504"/>
      <c r="G729" s="504"/>
      <c r="H729" s="504"/>
      <c r="I729" s="504"/>
      <c r="J729" s="498"/>
      <c r="K729" s="498"/>
      <c r="L729" s="498"/>
      <c r="M729" s="498"/>
      <c r="N729" s="498"/>
      <c r="O729" s="498"/>
      <c r="P729" s="498"/>
      <c r="Q729" s="498"/>
      <c r="R729" s="498"/>
      <c r="S729" s="498"/>
      <c r="T729" s="498"/>
      <c r="U729" s="498"/>
      <c r="V729" s="498"/>
      <c r="W729" s="498"/>
      <c r="X729" s="498"/>
      <c r="Y729" s="498"/>
      <c r="Z729" s="498"/>
      <c r="AA729" s="498"/>
      <c r="AB729" s="498"/>
      <c r="AC729" s="498"/>
      <c r="AD729" s="498"/>
      <c r="AE729" s="498"/>
      <c r="AF729" s="498"/>
      <c r="AG729" s="498"/>
      <c r="AH729" s="498"/>
      <c r="AI729" s="498"/>
    </row>
    <row r="730" spans="1:35" s="505" customFormat="1" ht="20.100000000000001" customHeight="1">
      <c r="A730" s="503"/>
      <c r="B730" s="504"/>
      <c r="C730" s="504"/>
      <c r="D730" s="504"/>
      <c r="E730" s="504"/>
      <c r="F730" s="504"/>
      <c r="G730" s="504"/>
      <c r="H730" s="504"/>
      <c r="I730" s="504"/>
      <c r="J730" s="498"/>
      <c r="K730" s="498"/>
      <c r="L730" s="498"/>
      <c r="M730" s="498"/>
      <c r="N730" s="498"/>
      <c r="O730" s="498"/>
      <c r="P730" s="498"/>
      <c r="Q730" s="498"/>
      <c r="R730" s="498"/>
      <c r="S730" s="498"/>
      <c r="T730" s="498"/>
      <c r="U730" s="498"/>
      <c r="V730" s="498"/>
      <c r="W730" s="498"/>
      <c r="X730" s="498"/>
      <c r="Y730" s="498"/>
      <c r="Z730" s="498"/>
      <c r="AA730" s="498"/>
      <c r="AB730" s="498"/>
      <c r="AC730" s="498"/>
      <c r="AD730" s="498"/>
      <c r="AE730" s="498"/>
      <c r="AF730" s="498"/>
      <c r="AG730" s="498"/>
      <c r="AH730" s="498"/>
      <c r="AI730" s="498"/>
    </row>
    <row r="731" spans="1:35" s="505" customFormat="1" ht="20.100000000000001" customHeight="1">
      <c r="A731" s="503"/>
      <c r="B731" s="504"/>
      <c r="C731" s="504"/>
      <c r="D731" s="504"/>
      <c r="E731" s="504"/>
      <c r="F731" s="504"/>
      <c r="G731" s="504"/>
      <c r="H731" s="504"/>
      <c r="I731" s="504"/>
      <c r="J731" s="498"/>
      <c r="K731" s="498"/>
      <c r="L731" s="498"/>
      <c r="M731" s="498"/>
      <c r="N731" s="498"/>
      <c r="O731" s="498"/>
      <c r="P731" s="498"/>
      <c r="Q731" s="498"/>
      <c r="R731" s="498"/>
      <c r="S731" s="498"/>
      <c r="T731" s="498"/>
      <c r="U731" s="498"/>
      <c r="V731" s="498"/>
      <c r="W731" s="498"/>
      <c r="X731" s="498"/>
      <c r="Y731" s="498"/>
      <c r="Z731" s="498"/>
      <c r="AA731" s="498"/>
      <c r="AB731" s="498"/>
      <c r="AC731" s="498"/>
      <c r="AD731" s="498"/>
      <c r="AE731" s="498"/>
      <c r="AF731" s="498"/>
      <c r="AG731" s="498"/>
      <c r="AH731" s="498"/>
      <c r="AI731" s="498"/>
    </row>
    <row r="732" spans="1:35" s="505" customFormat="1" ht="20.100000000000001" customHeight="1">
      <c r="A732" s="503"/>
      <c r="B732" s="504"/>
      <c r="C732" s="504"/>
      <c r="D732" s="504"/>
      <c r="E732" s="504"/>
      <c r="F732" s="504"/>
      <c r="G732" s="504"/>
      <c r="H732" s="504"/>
      <c r="I732" s="504"/>
      <c r="J732" s="498"/>
      <c r="K732" s="498"/>
      <c r="L732" s="498"/>
      <c r="M732" s="498"/>
      <c r="N732" s="498"/>
      <c r="O732" s="498"/>
      <c r="P732" s="498"/>
      <c r="Q732" s="498"/>
      <c r="R732" s="498"/>
      <c r="S732" s="498"/>
      <c r="T732" s="498"/>
      <c r="U732" s="498"/>
      <c r="V732" s="498"/>
      <c r="W732" s="498"/>
      <c r="X732" s="498"/>
      <c r="Y732" s="498"/>
      <c r="Z732" s="498"/>
      <c r="AA732" s="498"/>
      <c r="AB732" s="498"/>
      <c r="AC732" s="498"/>
      <c r="AD732" s="498"/>
      <c r="AE732" s="498"/>
      <c r="AF732" s="498"/>
      <c r="AG732" s="498"/>
      <c r="AH732" s="498"/>
      <c r="AI732" s="498"/>
    </row>
    <row r="733" spans="1:35" s="505" customFormat="1" ht="20.100000000000001" customHeight="1">
      <c r="A733" s="503"/>
      <c r="B733" s="504"/>
      <c r="C733" s="504"/>
      <c r="D733" s="504"/>
      <c r="E733" s="504"/>
      <c r="F733" s="504"/>
      <c r="G733" s="504"/>
      <c r="H733" s="504"/>
      <c r="I733" s="504"/>
      <c r="J733" s="498"/>
      <c r="K733" s="498"/>
      <c r="L733" s="498"/>
      <c r="M733" s="498"/>
      <c r="N733" s="498"/>
      <c r="O733" s="498"/>
      <c r="P733" s="498"/>
      <c r="Q733" s="498"/>
      <c r="R733" s="498"/>
      <c r="S733" s="498"/>
      <c r="T733" s="498"/>
      <c r="U733" s="498"/>
      <c r="V733" s="498"/>
      <c r="W733" s="498"/>
      <c r="X733" s="498"/>
      <c r="Y733" s="498"/>
      <c r="Z733" s="498"/>
      <c r="AA733" s="498"/>
      <c r="AB733" s="498"/>
      <c r="AC733" s="498"/>
      <c r="AD733" s="498"/>
      <c r="AE733" s="498"/>
      <c r="AF733" s="498"/>
      <c r="AG733" s="498"/>
      <c r="AH733" s="498"/>
      <c r="AI733" s="498"/>
    </row>
    <row r="734" spans="1:35" s="505" customFormat="1" ht="20.100000000000001" customHeight="1">
      <c r="A734" s="503"/>
      <c r="B734" s="504"/>
      <c r="C734" s="504"/>
      <c r="D734" s="504"/>
      <c r="E734" s="504"/>
      <c r="F734" s="504"/>
      <c r="G734" s="504"/>
      <c r="H734" s="504"/>
      <c r="I734" s="504"/>
      <c r="J734" s="498"/>
      <c r="K734" s="498"/>
      <c r="L734" s="498"/>
      <c r="M734" s="498"/>
      <c r="N734" s="498"/>
      <c r="O734" s="498"/>
      <c r="P734" s="498"/>
      <c r="Q734" s="498"/>
      <c r="R734" s="498"/>
      <c r="S734" s="498"/>
      <c r="T734" s="498"/>
      <c r="U734" s="498"/>
      <c r="V734" s="498"/>
      <c r="W734" s="498"/>
      <c r="X734" s="498"/>
      <c r="Y734" s="498"/>
      <c r="Z734" s="498"/>
      <c r="AA734" s="498"/>
      <c r="AB734" s="498"/>
      <c r="AC734" s="498"/>
      <c r="AD734" s="498"/>
      <c r="AE734" s="498"/>
      <c r="AF734" s="498"/>
      <c r="AG734" s="498"/>
      <c r="AH734" s="498"/>
      <c r="AI734" s="498"/>
    </row>
    <row r="735" spans="1:35" s="505" customFormat="1" ht="20.100000000000001" customHeight="1">
      <c r="A735" s="503"/>
      <c r="B735" s="504"/>
      <c r="C735" s="504"/>
      <c r="D735" s="504"/>
      <c r="E735" s="504"/>
      <c r="F735" s="504"/>
      <c r="G735" s="504"/>
      <c r="H735" s="504"/>
      <c r="I735" s="504"/>
      <c r="J735" s="498"/>
      <c r="K735" s="498"/>
      <c r="L735" s="498"/>
      <c r="M735" s="498"/>
      <c r="N735" s="498"/>
      <c r="O735" s="498"/>
      <c r="P735" s="498"/>
      <c r="Q735" s="498"/>
      <c r="R735" s="498"/>
      <c r="S735" s="498"/>
      <c r="T735" s="498"/>
      <c r="U735" s="498"/>
      <c r="V735" s="498"/>
      <c r="W735" s="498"/>
      <c r="X735" s="498"/>
      <c r="Y735" s="498"/>
      <c r="Z735" s="498"/>
      <c r="AA735" s="498"/>
      <c r="AB735" s="498"/>
      <c r="AC735" s="498"/>
      <c r="AD735" s="498"/>
      <c r="AE735" s="498"/>
      <c r="AF735" s="498"/>
      <c r="AG735" s="498"/>
      <c r="AH735" s="498"/>
      <c r="AI735" s="498"/>
    </row>
    <row r="736" spans="1:35" s="505" customFormat="1" ht="20.100000000000001" customHeight="1">
      <c r="A736" s="503"/>
      <c r="B736" s="504"/>
      <c r="C736" s="504"/>
      <c r="D736" s="504"/>
      <c r="E736" s="504"/>
      <c r="F736" s="504"/>
      <c r="G736" s="504"/>
      <c r="H736" s="504"/>
      <c r="I736" s="504"/>
      <c r="J736" s="498"/>
      <c r="K736" s="498"/>
      <c r="L736" s="498"/>
      <c r="M736" s="498"/>
      <c r="N736" s="498"/>
      <c r="O736" s="498"/>
      <c r="P736" s="498"/>
      <c r="Q736" s="498"/>
      <c r="R736" s="498"/>
      <c r="S736" s="498"/>
      <c r="T736" s="498"/>
      <c r="U736" s="498"/>
      <c r="V736" s="498"/>
      <c r="W736" s="498"/>
      <c r="X736" s="498"/>
      <c r="Y736" s="498"/>
      <c r="Z736" s="498"/>
      <c r="AA736" s="498"/>
      <c r="AB736" s="498"/>
      <c r="AC736" s="498"/>
      <c r="AD736" s="498"/>
      <c r="AE736" s="498"/>
      <c r="AF736" s="498"/>
      <c r="AG736" s="498"/>
      <c r="AH736" s="498"/>
      <c r="AI736" s="498"/>
    </row>
    <row r="737" spans="1:35" s="505" customFormat="1" ht="20.100000000000001" customHeight="1">
      <c r="A737" s="503"/>
      <c r="B737" s="504"/>
      <c r="C737" s="504"/>
      <c r="D737" s="504"/>
      <c r="E737" s="504"/>
      <c r="F737" s="504"/>
      <c r="G737" s="504"/>
      <c r="H737" s="504"/>
      <c r="I737" s="504"/>
      <c r="J737" s="498"/>
      <c r="K737" s="498"/>
      <c r="L737" s="498"/>
      <c r="M737" s="498"/>
      <c r="N737" s="498"/>
      <c r="O737" s="498"/>
      <c r="P737" s="498"/>
      <c r="Q737" s="498"/>
      <c r="R737" s="498"/>
      <c r="S737" s="498"/>
      <c r="T737" s="498"/>
      <c r="U737" s="498"/>
      <c r="V737" s="498"/>
      <c r="W737" s="498"/>
      <c r="X737" s="498"/>
      <c r="Y737" s="498"/>
      <c r="Z737" s="498"/>
      <c r="AA737" s="498"/>
      <c r="AB737" s="498"/>
      <c r="AC737" s="498"/>
      <c r="AD737" s="498"/>
      <c r="AE737" s="498"/>
      <c r="AF737" s="498"/>
      <c r="AG737" s="498"/>
      <c r="AH737" s="498"/>
      <c r="AI737" s="498"/>
    </row>
    <row r="738" spans="1:35" s="505" customFormat="1" ht="20.100000000000001" customHeight="1">
      <c r="A738" s="503"/>
      <c r="B738" s="504"/>
      <c r="C738" s="504"/>
      <c r="D738" s="504"/>
      <c r="E738" s="504"/>
      <c r="F738" s="504"/>
      <c r="G738" s="504"/>
      <c r="H738" s="504"/>
      <c r="I738" s="504"/>
      <c r="J738" s="498"/>
      <c r="K738" s="498"/>
      <c r="L738" s="498"/>
      <c r="M738" s="498"/>
      <c r="N738" s="498"/>
      <c r="O738" s="498"/>
      <c r="P738" s="498"/>
      <c r="Q738" s="498"/>
      <c r="R738" s="498"/>
      <c r="S738" s="498"/>
      <c r="T738" s="498"/>
      <c r="U738" s="498"/>
      <c r="V738" s="498"/>
      <c r="W738" s="498"/>
      <c r="X738" s="498"/>
      <c r="Y738" s="498"/>
      <c r="Z738" s="498"/>
      <c r="AA738" s="498"/>
      <c r="AB738" s="498"/>
      <c r="AC738" s="498"/>
      <c r="AD738" s="498"/>
      <c r="AE738" s="498"/>
      <c r="AF738" s="498"/>
      <c r="AG738" s="498"/>
      <c r="AH738" s="498"/>
      <c r="AI738" s="498"/>
    </row>
    <row r="739" spans="1:35" s="505" customFormat="1" ht="20.100000000000001" customHeight="1">
      <c r="A739" s="503"/>
      <c r="B739" s="504"/>
      <c r="C739" s="504"/>
      <c r="D739" s="504"/>
      <c r="E739" s="504"/>
      <c r="F739" s="504"/>
      <c r="G739" s="504"/>
      <c r="H739" s="504"/>
      <c r="I739" s="504"/>
      <c r="J739" s="498"/>
      <c r="K739" s="498"/>
      <c r="L739" s="498"/>
      <c r="M739" s="498"/>
      <c r="N739" s="498"/>
      <c r="O739" s="498"/>
      <c r="P739" s="498"/>
      <c r="Q739" s="498"/>
      <c r="R739" s="498"/>
      <c r="S739" s="498"/>
      <c r="T739" s="498"/>
      <c r="U739" s="498"/>
      <c r="V739" s="498"/>
      <c r="W739" s="498"/>
      <c r="X739" s="498"/>
      <c r="Y739" s="498"/>
      <c r="Z739" s="498"/>
      <c r="AA739" s="498"/>
      <c r="AB739" s="498"/>
      <c r="AC739" s="498"/>
      <c r="AD739" s="498"/>
      <c r="AE739" s="498"/>
      <c r="AF739" s="498"/>
      <c r="AG739" s="498"/>
      <c r="AH739" s="498"/>
      <c r="AI739" s="498"/>
    </row>
    <row r="740" spans="1:35" s="505" customFormat="1" ht="20.100000000000001" customHeight="1">
      <c r="A740" s="503"/>
      <c r="B740" s="504"/>
      <c r="C740" s="504"/>
      <c r="D740" s="504"/>
      <c r="E740" s="504"/>
      <c r="F740" s="504"/>
      <c r="G740" s="504"/>
      <c r="H740" s="504"/>
      <c r="I740" s="504"/>
      <c r="J740" s="498"/>
      <c r="K740" s="498"/>
      <c r="L740" s="498"/>
      <c r="M740" s="498"/>
      <c r="N740" s="498"/>
      <c r="O740" s="498"/>
      <c r="P740" s="498"/>
      <c r="Q740" s="498"/>
      <c r="R740" s="498"/>
      <c r="S740" s="498"/>
      <c r="T740" s="498"/>
      <c r="U740" s="498"/>
      <c r="V740" s="498"/>
      <c r="W740" s="498"/>
      <c r="X740" s="498"/>
      <c r="Y740" s="498"/>
      <c r="Z740" s="498"/>
      <c r="AA740" s="498"/>
      <c r="AB740" s="498"/>
      <c r="AC740" s="498"/>
      <c r="AD740" s="498"/>
      <c r="AE740" s="498"/>
      <c r="AF740" s="498"/>
      <c r="AG740" s="498"/>
      <c r="AH740" s="498"/>
      <c r="AI740" s="498"/>
    </row>
    <row r="741" spans="1:35" s="505" customFormat="1" ht="20.100000000000001" customHeight="1">
      <c r="A741" s="503"/>
      <c r="B741" s="504"/>
      <c r="C741" s="504"/>
      <c r="D741" s="504"/>
      <c r="E741" s="504"/>
      <c r="F741" s="504"/>
      <c r="G741" s="504"/>
      <c r="H741" s="504"/>
      <c r="I741" s="504"/>
      <c r="J741" s="498"/>
      <c r="K741" s="498"/>
      <c r="L741" s="498"/>
      <c r="M741" s="498"/>
      <c r="N741" s="498"/>
      <c r="O741" s="498"/>
      <c r="P741" s="498"/>
      <c r="Q741" s="498"/>
      <c r="R741" s="498"/>
      <c r="S741" s="498"/>
      <c r="T741" s="498"/>
      <c r="U741" s="498"/>
      <c r="V741" s="498"/>
      <c r="W741" s="498"/>
      <c r="X741" s="498"/>
      <c r="Y741" s="498"/>
      <c r="Z741" s="498"/>
      <c r="AA741" s="498"/>
      <c r="AB741" s="498"/>
      <c r="AC741" s="498"/>
      <c r="AD741" s="498"/>
      <c r="AE741" s="498"/>
      <c r="AF741" s="498"/>
      <c r="AG741" s="498"/>
      <c r="AH741" s="498"/>
      <c r="AI741" s="498"/>
    </row>
    <row r="742" spans="1:35" s="505" customFormat="1" ht="20.100000000000001" customHeight="1">
      <c r="A742" s="503"/>
      <c r="B742" s="504"/>
      <c r="C742" s="504"/>
      <c r="D742" s="504"/>
      <c r="E742" s="504"/>
      <c r="F742" s="504"/>
      <c r="G742" s="504"/>
      <c r="H742" s="504"/>
      <c r="I742" s="504"/>
      <c r="J742" s="498"/>
      <c r="K742" s="498"/>
      <c r="L742" s="498"/>
      <c r="M742" s="498"/>
      <c r="N742" s="498"/>
      <c r="O742" s="498"/>
      <c r="P742" s="498"/>
      <c r="Q742" s="498"/>
      <c r="R742" s="498"/>
      <c r="S742" s="498"/>
      <c r="T742" s="498"/>
      <c r="U742" s="498"/>
      <c r="V742" s="498"/>
      <c r="W742" s="498"/>
      <c r="X742" s="498"/>
      <c r="Y742" s="498"/>
      <c r="Z742" s="498"/>
      <c r="AA742" s="498"/>
      <c r="AB742" s="498"/>
      <c r="AC742" s="498"/>
      <c r="AD742" s="498"/>
      <c r="AE742" s="498"/>
      <c r="AF742" s="498"/>
      <c r="AG742" s="498"/>
      <c r="AH742" s="498"/>
      <c r="AI742" s="498"/>
    </row>
    <row r="743" spans="1:35" s="505" customFormat="1" ht="20.100000000000001" customHeight="1">
      <c r="A743" s="503"/>
      <c r="B743" s="504"/>
      <c r="C743" s="504"/>
      <c r="D743" s="504"/>
      <c r="E743" s="504"/>
      <c r="F743" s="504"/>
      <c r="G743" s="504"/>
      <c r="H743" s="504"/>
      <c r="I743" s="504"/>
      <c r="J743" s="498"/>
      <c r="K743" s="498"/>
      <c r="L743" s="498"/>
      <c r="M743" s="498"/>
      <c r="N743" s="498"/>
      <c r="O743" s="498"/>
      <c r="P743" s="498"/>
      <c r="Q743" s="498"/>
      <c r="R743" s="498"/>
      <c r="S743" s="498"/>
      <c r="T743" s="498"/>
      <c r="U743" s="498"/>
      <c r="V743" s="498"/>
      <c r="W743" s="498"/>
      <c r="X743" s="498"/>
      <c r="Y743" s="498"/>
      <c r="Z743" s="498"/>
      <c r="AA743" s="498"/>
      <c r="AB743" s="498"/>
      <c r="AC743" s="498"/>
      <c r="AD743" s="498"/>
      <c r="AE743" s="498"/>
      <c r="AF743" s="498"/>
      <c r="AG743" s="498"/>
      <c r="AH743" s="498"/>
      <c r="AI743" s="498"/>
    </row>
    <row r="744" spans="1:35" s="505" customFormat="1" ht="20.100000000000001" customHeight="1">
      <c r="A744" s="503"/>
      <c r="B744" s="504"/>
      <c r="C744" s="504"/>
      <c r="D744" s="504"/>
      <c r="E744" s="504"/>
      <c r="F744" s="504"/>
      <c r="G744" s="504"/>
      <c r="H744" s="504"/>
      <c r="I744" s="504"/>
      <c r="J744" s="498"/>
      <c r="K744" s="498"/>
      <c r="L744" s="498"/>
      <c r="M744" s="498"/>
      <c r="N744" s="498"/>
      <c r="O744" s="498"/>
      <c r="P744" s="498"/>
      <c r="Q744" s="498"/>
      <c r="R744" s="498"/>
      <c r="S744" s="498"/>
      <c r="T744" s="498"/>
      <c r="U744" s="498"/>
      <c r="V744" s="498"/>
      <c r="W744" s="498"/>
      <c r="X744" s="498"/>
      <c r="Y744" s="498"/>
      <c r="Z744" s="498"/>
      <c r="AA744" s="498"/>
      <c r="AB744" s="498"/>
      <c r="AC744" s="498"/>
      <c r="AD744" s="498"/>
      <c r="AE744" s="498"/>
      <c r="AF744" s="498"/>
      <c r="AG744" s="498"/>
      <c r="AH744" s="498"/>
      <c r="AI744" s="498"/>
    </row>
    <row r="745" spans="1:35" s="505" customFormat="1" ht="20.100000000000001" customHeight="1">
      <c r="A745" s="503"/>
      <c r="B745" s="504"/>
      <c r="C745" s="504"/>
      <c r="D745" s="504"/>
      <c r="E745" s="504"/>
      <c r="F745" s="504"/>
      <c r="G745" s="504"/>
      <c r="H745" s="504"/>
      <c r="I745" s="504"/>
      <c r="J745" s="498"/>
      <c r="K745" s="498"/>
      <c r="L745" s="498"/>
      <c r="M745" s="498"/>
      <c r="N745" s="498"/>
      <c r="O745" s="498"/>
      <c r="P745" s="498"/>
      <c r="Q745" s="498"/>
      <c r="R745" s="498"/>
      <c r="S745" s="498"/>
      <c r="T745" s="498"/>
      <c r="U745" s="498"/>
      <c r="V745" s="498"/>
      <c r="W745" s="498"/>
      <c r="X745" s="498"/>
      <c r="Y745" s="498"/>
      <c r="Z745" s="498"/>
      <c r="AA745" s="498"/>
      <c r="AB745" s="498"/>
      <c r="AC745" s="498"/>
      <c r="AD745" s="498"/>
      <c r="AE745" s="498"/>
      <c r="AF745" s="498"/>
      <c r="AG745" s="498"/>
      <c r="AH745" s="498"/>
      <c r="AI745" s="498"/>
    </row>
    <row r="746" spans="1:35" s="505" customFormat="1" ht="20.100000000000001" customHeight="1">
      <c r="A746" s="503"/>
      <c r="B746" s="504"/>
      <c r="C746" s="504"/>
      <c r="D746" s="504"/>
      <c r="E746" s="504"/>
      <c r="F746" s="504"/>
      <c r="G746" s="504"/>
      <c r="H746" s="504"/>
      <c r="I746" s="504"/>
      <c r="J746" s="498"/>
      <c r="K746" s="498"/>
      <c r="L746" s="498"/>
      <c r="M746" s="498"/>
      <c r="N746" s="498"/>
      <c r="O746" s="498"/>
      <c r="P746" s="498"/>
      <c r="Q746" s="498"/>
      <c r="R746" s="498"/>
      <c r="S746" s="498"/>
      <c r="T746" s="498"/>
      <c r="U746" s="498"/>
      <c r="V746" s="498"/>
      <c r="W746" s="498"/>
      <c r="X746" s="498"/>
      <c r="Y746" s="498"/>
      <c r="Z746" s="498"/>
      <c r="AA746" s="498"/>
      <c r="AB746" s="498"/>
      <c r="AC746" s="498"/>
      <c r="AD746" s="498"/>
      <c r="AE746" s="498"/>
      <c r="AF746" s="498"/>
      <c r="AG746" s="498"/>
      <c r="AH746" s="498"/>
      <c r="AI746" s="498"/>
    </row>
    <row r="747" spans="1:35" s="505" customFormat="1" ht="20.100000000000001" customHeight="1">
      <c r="A747" s="503"/>
      <c r="B747" s="504"/>
      <c r="C747" s="504"/>
      <c r="D747" s="504"/>
      <c r="E747" s="504"/>
      <c r="F747" s="504"/>
      <c r="G747" s="504"/>
      <c r="H747" s="504"/>
      <c r="I747" s="504"/>
      <c r="J747" s="498"/>
      <c r="K747" s="498"/>
      <c r="L747" s="498"/>
      <c r="M747" s="498"/>
      <c r="N747" s="498"/>
      <c r="O747" s="498"/>
      <c r="P747" s="498"/>
      <c r="Q747" s="498"/>
      <c r="R747" s="498"/>
      <c r="S747" s="498"/>
      <c r="T747" s="498"/>
      <c r="U747" s="498"/>
      <c r="V747" s="498"/>
      <c r="W747" s="498"/>
      <c r="X747" s="498"/>
      <c r="Y747" s="498"/>
      <c r="Z747" s="498"/>
      <c r="AA747" s="498"/>
      <c r="AB747" s="498"/>
      <c r="AC747" s="498"/>
      <c r="AD747" s="498"/>
      <c r="AE747" s="498"/>
      <c r="AF747" s="498"/>
      <c r="AG747" s="498"/>
      <c r="AH747" s="498"/>
      <c r="AI747" s="498"/>
    </row>
    <row r="748" spans="1:35" s="505" customFormat="1" ht="20.100000000000001" customHeight="1">
      <c r="A748" s="503"/>
      <c r="B748" s="504"/>
      <c r="C748" s="504"/>
      <c r="D748" s="504"/>
      <c r="E748" s="504"/>
      <c r="F748" s="504"/>
      <c r="G748" s="504"/>
      <c r="H748" s="504"/>
      <c r="I748" s="504"/>
      <c r="J748" s="498"/>
      <c r="K748" s="498"/>
      <c r="L748" s="498"/>
      <c r="M748" s="498"/>
      <c r="N748" s="498"/>
      <c r="O748" s="498"/>
      <c r="P748" s="498"/>
      <c r="Q748" s="498"/>
      <c r="R748" s="498"/>
      <c r="S748" s="498"/>
      <c r="T748" s="498"/>
      <c r="U748" s="498"/>
      <c r="V748" s="498"/>
      <c r="W748" s="498"/>
      <c r="X748" s="498"/>
      <c r="Y748" s="498"/>
      <c r="Z748" s="498"/>
      <c r="AA748" s="498"/>
      <c r="AB748" s="498"/>
      <c r="AC748" s="498"/>
      <c r="AD748" s="498"/>
      <c r="AE748" s="498"/>
      <c r="AF748" s="498"/>
      <c r="AG748" s="498"/>
      <c r="AH748" s="498"/>
      <c r="AI748" s="498"/>
    </row>
    <row r="749" spans="1:35" s="505" customFormat="1" ht="20.100000000000001" customHeight="1">
      <c r="A749" s="503"/>
      <c r="B749" s="504"/>
      <c r="C749" s="504"/>
      <c r="D749" s="504"/>
      <c r="E749" s="504"/>
      <c r="F749" s="504"/>
      <c r="G749" s="504"/>
      <c r="H749" s="504"/>
      <c r="I749" s="504"/>
      <c r="J749" s="498"/>
      <c r="K749" s="498"/>
      <c r="L749" s="498"/>
      <c r="M749" s="498"/>
      <c r="N749" s="498"/>
      <c r="O749" s="498"/>
      <c r="P749" s="498"/>
      <c r="Q749" s="498"/>
      <c r="R749" s="498"/>
      <c r="S749" s="498"/>
      <c r="T749" s="498"/>
      <c r="U749" s="498"/>
      <c r="V749" s="498"/>
      <c r="W749" s="498"/>
      <c r="X749" s="498"/>
      <c r="Y749" s="498"/>
      <c r="Z749" s="498"/>
      <c r="AA749" s="498"/>
      <c r="AB749" s="498"/>
      <c r="AC749" s="498"/>
      <c r="AD749" s="498"/>
      <c r="AE749" s="498"/>
      <c r="AF749" s="498"/>
      <c r="AG749" s="498"/>
      <c r="AH749" s="498"/>
      <c r="AI749" s="498"/>
    </row>
    <row r="750" spans="1:35" s="505" customFormat="1" ht="20.100000000000001" customHeight="1">
      <c r="A750" s="503"/>
      <c r="B750" s="504"/>
      <c r="C750" s="504"/>
      <c r="D750" s="504"/>
      <c r="E750" s="504"/>
      <c r="F750" s="504"/>
      <c r="G750" s="504"/>
      <c r="H750" s="504"/>
      <c r="I750" s="504"/>
      <c r="J750" s="498"/>
      <c r="K750" s="498"/>
      <c r="L750" s="498"/>
      <c r="M750" s="498"/>
      <c r="N750" s="498"/>
      <c r="O750" s="498"/>
      <c r="P750" s="498"/>
      <c r="Q750" s="498"/>
      <c r="R750" s="498"/>
      <c r="S750" s="498"/>
      <c r="T750" s="498"/>
      <c r="U750" s="498"/>
      <c r="V750" s="498"/>
      <c r="W750" s="498"/>
      <c r="X750" s="498"/>
      <c r="Y750" s="498"/>
      <c r="Z750" s="498"/>
      <c r="AA750" s="498"/>
      <c r="AB750" s="498"/>
      <c r="AC750" s="498"/>
      <c r="AD750" s="498"/>
      <c r="AE750" s="498"/>
      <c r="AF750" s="498"/>
      <c r="AG750" s="498"/>
      <c r="AH750" s="498"/>
      <c r="AI750" s="498"/>
    </row>
    <row r="751" spans="1:35" s="505" customFormat="1" ht="20.100000000000001" customHeight="1">
      <c r="A751" s="503"/>
      <c r="B751" s="504"/>
      <c r="C751" s="504"/>
      <c r="D751" s="504"/>
      <c r="E751" s="504"/>
      <c r="F751" s="504"/>
      <c r="G751" s="504"/>
      <c r="H751" s="504"/>
      <c r="I751" s="504"/>
      <c r="J751" s="498"/>
      <c r="K751" s="498"/>
      <c r="L751" s="498"/>
      <c r="M751" s="498"/>
      <c r="N751" s="498"/>
      <c r="O751" s="498"/>
      <c r="P751" s="498"/>
      <c r="Q751" s="498"/>
      <c r="R751" s="498"/>
      <c r="S751" s="498"/>
      <c r="T751" s="498"/>
      <c r="U751" s="498"/>
      <c r="V751" s="498"/>
      <c r="W751" s="498"/>
      <c r="X751" s="498"/>
      <c r="Y751" s="498"/>
      <c r="Z751" s="498"/>
      <c r="AA751" s="498"/>
      <c r="AB751" s="498"/>
      <c r="AC751" s="498"/>
      <c r="AD751" s="498"/>
      <c r="AE751" s="498"/>
      <c r="AF751" s="498"/>
      <c r="AG751" s="498"/>
      <c r="AH751" s="498"/>
      <c r="AI751" s="498"/>
    </row>
    <row r="752" spans="1:35" s="505" customFormat="1" ht="20.100000000000001" customHeight="1">
      <c r="A752" s="503"/>
      <c r="B752" s="504"/>
      <c r="C752" s="504"/>
      <c r="D752" s="504"/>
      <c r="E752" s="504"/>
      <c r="F752" s="504"/>
      <c r="G752" s="504"/>
      <c r="H752" s="504"/>
      <c r="I752" s="504"/>
      <c r="J752" s="498"/>
      <c r="K752" s="498"/>
      <c r="L752" s="498"/>
      <c r="M752" s="498"/>
      <c r="N752" s="498"/>
      <c r="O752" s="498"/>
      <c r="P752" s="498"/>
      <c r="Q752" s="498"/>
      <c r="R752" s="498"/>
      <c r="S752" s="498"/>
      <c r="T752" s="498"/>
      <c r="U752" s="498"/>
      <c r="V752" s="498"/>
      <c r="W752" s="498"/>
      <c r="X752" s="498"/>
      <c r="Y752" s="498"/>
      <c r="Z752" s="498"/>
      <c r="AA752" s="498"/>
      <c r="AB752" s="498"/>
      <c r="AC752" s="498"/>
      <c r="AD752" s="498"/>
      <c r="AE752" s="498"/>
      <c r="AF752" s="498"/>
      <c r="AG752" s="498"/>
      <c r="AH752" s="498"/>
      <c r="AI752" s="498"/>
    </row>
    <row r="753" spans="1:35" s="505" customFormat="1" ht="20.100000000000001" customHeight="1">
      <c r="A753" s="503"/>
      <c r="B753" s="504"/>
      <c r="C753" s="504"/>
      <c r="D753" s="504"/>
      <c r="E753" s="504"/>
      <c r="F753" s="504"/>
      <c r="G753" s="504"/>
      <c r="H753" s="504"/>
      <c r="I753" s="504"/>
      <c r="J753" s="498"/>
      <c r="K753" s="498"/>
      <c r="L753" s="498"/>
      <c r="M753" s="498"/>
      <c r="N753" s="498"/>
      <c r="O753" s="498"/>
      <c r="P753" s="498"/>
      <c r="Q753" s="498"/>
      <c r="R753" s="498"/>
      <c r="S753" s="498"/>
      <c r="T753" s="498"/>
      <c r="U753" s="498"/>
      <c r="V753" s="498"/>
      <c r="W753" s="498"/>
      <c r="X753" s="498"/>
      <c r="Y753" s="498"/>
      <c r="Z753" s="498"/>
      <c r="AA753" s="498"/>
      <c r="AB753" s="498"/>
      <c r="AC753" s="498"/>
      <c r="AD753" s="498"/>
      <c r="AE753" s="498"/>
      <c r="AF753" s="498"/>
      <c r="AG753" s="498"/>
      <c r="AH753" s="498"/>
      <c r="AI753" s="498"/>
    </row>
    <row r="754" spans="1:35" s="505" customFormat="1" ht="20.100000000000001" customHeight="1">
      <c r="A754" s="503"/>
      <c r="B754" s="504"/>
      <c r="C754" s="504"/>
      <c r="D754" s="504"/>
      <c r="E754" s="504"/>
      <c r="F754" s="504"/>
      <c r="G754" s="504"/>
      <c r="H754" s="504"/>
      <c r="I754" s="504"/>
      <c r="J754" s="498"/>
      <c r="K754" s="498"/>
      <c r="L754" s="498"/>
      <c r="M754" s="498"/>
      <c r="N754" s="498"/>
      <c r="O754" s="498"/>
      <c r="P754" s="498"/>
      <c r="Q754" s="498"/>
      <c r="R754" s="498"/>
      <c r="S754" s="498"/>
      <c r="T754" s="498"/>
      <c r="U754" s="498"/>
      <c r="V754" s="498"/>
      <c r="W754" s="498"/>
      <c r="X754" s="498"/>
      <c r="Y754" s="498"/>
      <c r="Z754" s="498"/>
      <c r="AA754" s="498"/>
      <c r="AB754" s="498"/>
      <c r="AC754" s="498"/>
      <c r="AD754" s="498"/>
      <c r="AE754" s="498"/>
      <c r="AF754" s="498"/>
      <c r="AG754" s="498"/>
      <c r="AH754" s="498"/>
      <c r="AI754" s="498"/>
    </row>
    <row r="755" spans="1:35" s="505" customFormat="1" ht="20.100000000000001" customHeight="1">
      <c r="A755" s="503"/>
      <c r="B755" s="504"/>
      <c r="C755" s="504"/>
      <c r="D755" s="504"/>
      <c r="E755" s="504"/>
      <c r="F755" s="504"/>
      <c r="G755" s="504"/>
      <c r="H755" s="504"/>
      <c r="I755" s="504"/>
      <c r="J755" s="498"/>
      <c r="K755" s="498"/>
      <c r="L755" s="498"/>
      <c r="M755" s="498"/>
      <c r="N755" s="498"/>
      <c r="O755" s="498"/>
      <c r="P755" s="498"/>
      <c r="Q755" s="498"/>
      <c r="R755" s="498"/>
      <c r="S755" s="498"/>
      <c r="T755" s="498"/>
      <c r="U755" s="498"/>
      <c r="V755" s="498"/>
      <c r="W755" s="498"/>
      <c r="X755" s="498"/>
      <c r="Y755" s="498"/>
      <c r="Z755" s="498"/>
      <c r="AA755" s="498"/>
      <c r="AB755" s="498"/>
      <c r="AC755" s="498"/>
      <c r="AD755" s="498"/>
      <c r="AE755" s="498"/>
      <c r="AF755" s="498"/>
      <c r="AG755" s="498"/>
      <c r="AH755" s="498"/>
      <c r="AI755" s="498"/>
    </row>
    <row r="756" spans="1:35" s="505" customFormat="1" ht="20.100000000000001" customHeight="1">
      <c r="A756" s="503"/>
      <c r="B756" s="504"/>
      <c r="C756" s="504"/>
      <c r="D756" s="504"/>
      <c r="E756" s="504"/>
      <c r="F756" s="504"/>
      <c r="G756" s="504"/>
      <c r="H756" s="504"/>
      <c r="I756" s="504"/>
      <c r="J756" s="498"/>
      <c r="K756" s="498"/>
      <c r="L756" s="498"/>
      <c r="M756" s="498"/>
      <c r="N756" s="498"/>
      <c r="O756" s="498"/>
      <c r="P756" s="498"/>
      <c r="Q756" s="498"/>
      <c r="R756" s="498"/>
      <c r="S756" s="498"/>
      <c r="T756" s="498"/>
      <c r="U756" s="498"/>
      <c r="V756" s="498"/>
      <c r="W756" s="498"/>
      <c r="X756" s="498"/>
      <c r="Y756" s="498"/>
      <c r="Z756" s="498"/>
      <c r="AA756" s="498"/>
      <c r="AB756" s="498"/>
      <c r="AC756" s="498"/>
      <c r="AD756" s="498"/>
      <c r="AE756" s="498"/>
      <c r="AF756" s="498"/>
      <c r="AG756" s="498"/>
      <c r="AH756" s="498"/>
      <c r="AI756" s="498"/>
    </row>
    <row r="757" spans="1:35" s="505" customFormat="1" ht="20.100000000000001" customHeight="1">
      <c r="A757" s="503"/>
      <c r="B757" s="504"/>
      <c r="C757" s="504"/>
      <c r="D757" s="504"/>
      <c r="E757" s="504"/>
      <c r="F757" s="504"/>
      <c r="G757" s="504"/>
      <c r="H757" s="504"/>
      <c r="I757" s="504"/>
      <c r="J757" s="498"/>
      <c r="K757" s="498"/>
      <c r="L757" s="498"/>
      <c r="M757" s="498"/>
      <c r="N757" s="498"/>
      <c r="O757" s="498"/>
      <c r="P757" s="498"/>
      <c r="Q757" s="498"/>
      <c r="R757" s="498"/>
      <c r="S757" s="498"/>
      <c r="T757" s="498"/>
      <c r="U757" s="498"/>
      <c r="V757" s="498"/>
      <c r="W757" s="498"/>
      <c r="X757" s="498"/>
      <c r="Y757" s="498"/>
      <c r="Z757" s="498"/>
      <c r="AA757" s="498"/>
      <c r="AB757" s="498"/>
      <c r="AC757" s="498"/>
      <c r="AD757" s="498"/>
      <c r="AE757" s="498"/>
      <c r="AF757" s="498"/>
      <c r="AG757" s="498"/>
      <c r="AH757" s="498"/>
      <c r="AI757" s="498"/>
    </row>
    <row r="758" spans="1:35" s="505" customFormat="1" ht="20.100000000000001" customHeight="1">
      <c r="A758" s="503"/>
      <c r="B758" s="504"/>
      <c r="C758" s="504"/>
      <c r="D758" s="504"/>
      <c r="E758" s="504"/>
      <c r="F758" s="504"/>
      <c r="G758" s="504"/>
      <c r="H758" s="504"/>
      <c r="I758" s="504"/>
      <c r="J758" s="498"/>
      <c r="K758" s="498"/>
      <c r="L758" s="498"/>
      <c r="M758" s="498"/>
      <c r="N758" s="498"/>
      <c r="O758" s="498"/>
      <c r="P758" s="498"/>
      <c r="Q758" s="498"/>
      <c r="R758" s="498"/>
      <c r="S758" s="498"/>
      <c r="T758" s="498"/>
      <c r="U758" s="498"/>
      <c r="V758" s="498"/>
      <c r="W758" s="498"/>
      <c r="X758" s="498"/>
      <c r="Y758" s="498"/>
      <c r="Z758" s="498"/>
      <c r="AA758" s="498"/>
      <c r="AB758" s="498"/>
      <c r="AC758" s="498"/>
      <c r="AD758" s="498"/>
      <c r="AE758" s="498"/>
      <c r="AF758" s="498"/>
      <c r="AG758" s="498"/>
      <c r="AH758" s="498"/>
      <c r="AI758" s="498"/>
    </row>
    <row r="759" spans="1:35" s="505" customFormat="1" ht="20.100000000000001" customHeight="1">
      <c r="A759" s="503"/>
      <c r="B759" s="504"/>
      <c r="C759" s="504"/>
      <c r="D759" s="504"/>
      <c r="E759" s="504"/>
      <c r="F759" s="504"/>
      <c r="G759" s="504"/>
      <c r="H759" s="504"/>
      <c r="I759" s="504"/>
      <c r="J759" s="498"/>
      <c r="K759" s="498"/>
      <c r="L759" s="498"/>
      <c r="M759" s="498"/>
      <c r="N759" s="498"/>
      <c r="O759" s="498"/>
      <c r="P759" s="498"/>
      <c r="Q759" s="498"/>
      <c r="R759" s="498"/>
      <c r="S759" s="498"/>
      <c r="T759" s="498"/>
      <c r="U759" s="498"/>
      <c r="V759" s="498"/>
      <c r="W759" s="498"/>
      <c r="X759" s="498"/>
      <c r="Y759" s="498"/>
      <c r="Z759" s="498"/>
      <c r="AA759" s="498"/>
      <c r="AB759" s="498"/>
      <c r="AC759" s="498"/>
      <c r="AD759" s="498"/>
      <c r="AE759" s="498"/>
      <c r="AF759" s="498"/>
      <c r="AG759" s="498"/>
      <c r="AH759" s="498"/>
      <c r="AI759" s="498"/>
    </row>
    <row r="760" spans="1:35" s="505" customFormat="1" ht="20.100000000000001" customHeight="1">
      <c r="A760" s="503"/>
      <c r="B760" s="504"/>
      <c r="C760" s="504"/>
      <c r="D760" s="504"/>
      <c r="E760" s="504"/>
      <c r="F760" s="504"/>
      <c r="G760" s="504"/>
      <c r="H760" s="504"/>
      <c r="I760" s="504"/>
      <c r="J760" s="498"/>
      <c r="K760" s="498"/>
      <c r="L760" s="498"/>
      <c r="M760" s="498"/>
      <c r="N760" s="498"/>
      <c r="O760" s="498"/>
      <c r="P760" s="498"/>
      <c r="Q760" s="498"/>
      <c r="R760" s="498"/>
      <c r="S760" s="498"/>
      <c r="T760" s="498"/>
      <c r="U760" s="498"/>
      <c r="V760" s="498"/>
      <c r="W760" s="498"/>
      <c r="X760" s="498"/>
      <c r="Y760" s="498"/>
      <c r="Z760" s="498"/>
      <c r="AA760" s="498"/>
      <c r="AB760" s="498"/>
      <c r="AC760" s="498"/>
      <c r="AD760" s="498"/>
      <c r="AE760" s="498"/>
      <c r="AF760" s="498"/>
      <c r="AG760" s="498"/>
      <c r="AH760" s="498"/>
      <c r="AI760" s="498"/>
    </row>
    <row r="761" spans="1:35" s="505" customFormat="1" ht="20.100000000000001" customHeight="1">
      <c r="A761" s="503"/>
      <c r="B761" s="504"/>
      <c r="C761" s="504"/>
      <c r="D761" s="504"/>
      <c r="E761" s="504"/>
      <c r="F761" s="504"/>
      <c r="G761" s="504"/>
      <c r="H761" s="504"/>
      <c r="I761" s="504"/>
      <c r="J761" s="498"/>
      <c r="K761" s="498"/>
      <c r="L761" s="498"/>
      <c r="M761" s="498"/>
      <c r="N761" s="498"/>
      <c r="O761" s="498"/>
      <c r="P761" s="498"/>
      <c r="Q761" s="498"/>
      <c r="R761" s="498"/>
      <c r="S761" s="498"/>
      <c r="T761" s="498"/>
      <c r="U761" s="498"/>
      <c r="V761" s="498"/>
      <c r="W761" s="498"/>
      <c r="X761" s="498"/>
      <c r="Y761" s="498"/>
      <c r="Z761" s="498"/>
      <c r="AA761" s="498"/>
      <c r="AB761" s="498"/>
      <c r="AC761" s="498"/>
      <c r="AD761" s="498"/>
      <c r="AE761" s="498"/>
      <c r="AF761" s="498"/>
      <c r="AG761" s="498"/>
      <c r="AH761" s="498"/>
      <c r="AI761" s="498"/>
    </row>
    <row r="762" spans="1:35" s="505" customFormat="1" ht="20.100000000000001" customHeight="1">
      <c r="A762" s="503"/>
      <c r="B762" s="504"/>
      <c r="C762" s="504"/>
      <c r="D762" s="504"/>
      <c r="E762" s="504"/>
      <c r="F762" s="504"/>
      <c r="G762" s="504"/>
      <c r="H762" s="504"/>
      <c r="I762" s="504"/>
      <c r="J762" s="498"/>
      <c r="K762" s="498"/>
      <c r="L762" s="498"/>
      <c r="M762" s="498"/>
      <c r="N762" s="498"/>
      <c r="O762" s="498"/>
      <c r="P762" s="498"/>
      <c r="Q762" s="498"/>
      <c r="R762" s="498"/>
      <c r="S762" s="498"/>
      <c r="T762" s="498"/>
      <c r="U762" s="498"/>
      <c r="V762" s="498"/>
      <c r="W762" s="498"/>
      <c r="X762" s="498"/>
      <c r="Y762" s="498"/>
      <c r="Z762" s="498"/>
      <c r="AA762" s="498"/>
      <c r="AB762" s="498"/>
      <c r="AC762" s="498"/>
      <c r="AD762" s="498"/>
      <c r="AE762" s="498"/>
      <c r="AF762" s="498"/>
      <c r="AG762" s="498"/>
      <c r="AH762" s="498"/>
      <c r="AI762" s="498"/>
    </row>
    <row r="763" spans="1:35" s="505" customFormat="1" ht="20.100000000000001" customHeight="1">
      <c r="A763" s="503"/>
      <c r="B763" s="504"/>
      <c r="C763" s="504"/>
      <c r="D763" s="504"/>
      <c r="E763" s="504"/>
      <c r="F763" s="504"/>
      <c r="G763" s="504"/>
      <c r="H763" s="504"/>
      <c r="I763" s="504"/>
      <c r="J763" s="498"/>
      <c r="K763" s="498"/>
      <c r="L763" s="498"/>
      <c r="M763" s="498"/>
      <c r="N763" s="498"/>
      <c r="O763" s="498"/>
      <c r="P763" s="498"/>
      <c r="Q763" s="498"/>
      <c r="R763" s="498"/>
      <c r="S763" s="498"/>
      <c r="T763" s="498"/>
      <c r="U763" s="498"/>
      <c r="V763" s="498"/>
      <c r="W763" s="498"/>
      <c r="X763" s="498"/>
      <c r="Y763" s="498"/>
      <c r="Z763" s="498"/>
      <c r="AA763" s="498"/>
      <c r="AB763" s="498"/>
      <c r="AC763" s="498"/>
      <c r="AD763" s="498"/>
      <c r="AE763" s="498"/>
      <c r="AF763" s="498"/>
      <c r="AG763" s="498"/>
      <c r="AH763" s="498"/>
      <c r="AI763" s="498"/>
    </row>
    <row r="764" spans="1:35" s="505" customFormat="1" ht="20.100000000000001" customHeight="1">
      <c r="A764" s="503"/>
      <c r="B764" s="504"/>
      <c r="C764" s="504"/>
      <c r="D764" s="504"/>
      <c r="E764" s="504"/>
      <c r="F764" s="504"/>
      <c r="G764" s="504"/>
      <c r="H764" s="504"/>
      <c r="I764" s="504"/>
      <c r="J764" s="498"/>
      <c r="K764" s="498"/>
      <c r="L764" s="498"/>
      <c r="M764" s="498"/>
      <c r="N764" s="498"/>
      <c r="O764" s="498"/>
      <c r="P764" s="498"/>
      <c r="Q764" s="498"/>
      <c r="R764" s="498"/>
      <c r="S764" s="498"/>
      <c r="T764" s="498"/>
      <c r="U764" s="498"/>
      <c r="V764" s="498"/>
      <c r="W764" s="498"/>
      <c r="X764" s="498"/>
      <c r="Y764" s="498"/>
      <c r="Z764" s="498"/>
      <c r="AA764" s="498"/>
      <c r="AB764" s="498"/>
      <c r="AC764" s="498"/>
      <c r="AD764" s="498"/>
      <c r="AE764" s="498"/>
      <c r="AF764" s="498"/>
      <c r="AG764" s="498"/>
      <c r="AH764" s="498"/>
      <c r="AI764" s="498"/>
    </row>
    <row r="765" spans="1:35" s="505" customFormat="1" ht="20.100000000000001" customHeight="1">
      <c r="A765" s="503"/>
      <c r="B765" s="504"/>
      <c r="C765" s="504"/>
      <c r="D765" s="504"/>
      <c r="E765" s="504"/>
      <c r="F765" s="504"/>
      <c r="G765" s="504"/>
      <c r="H765" s="504"/>
      <c r="I765" s="504"/>
      <c r="J765" s="498"/>
      <c r="K765" s="498"/>
      <c r="L765" s="498"/>
      <c r="M765" s="498"/>
      <c r="N765" s="498"/>
      <c r="O765" s="498"/>
      <c r="P765" s="498"/>
      <c r="Q765" s="498"/>
      <c r="R765" s="498"/>
      <c r="S765" s="498"/>
      <c r="T765" s="498"/>
      <c r="U765" s="498"/>
      <c r="V765" s="498"/>
      <c r="W765" s="498"/>
      <c r="X765" s="498"/>
      <c r="Y765" s="498"/>
      <c r="Z765" s="498"/>
      <c r="AA765" s="498"/>
      <c r="AB765" s="498"/>
      <c r="AC765" s="498"/>
      <c r="AD765" s="498"/>
      <c r="AE765" s="498"/>
      <c r="AF765" s="498"/>
      <c r="AG765" s="498"/>
      <c r="AH765" s="498"/>
      <c r="AI765" s="498"/>
    </row>
    <row r="766" spans="1:35" s="505" customFormat="1" ht="20.100000000000001" customHeight="1">
      <c r="A766" s="503"/>
      <c r="B766" s="504"/>
      <c r="C766" s="504"/>
      <c r="D766" s="504"/>
      <c r="E766" s="504"/>
      <c r="F766" s="504"/>
      <c r="G766" s="504"/>
      <c r="H766" s="504"/>
      <c r="I766" s="504"/>
      <c r="J766" s="498"/>
      <c r="K766" s="498"/>
      <c r="L766" s="498"/>
      <c r="M766" s="498"/>
      <c r="N766" s="498"/>
      <c r="O766" s="498"/>
      <c r="P766" s="498"/>
      <c r="Q766" s="498"/>
      <c r="R766" s="498"/>
      <c r="S766" s="498"/>
      <c r="T766" s="498"/>
      <c r="U766" s="498"/>
      <c r="V766" s="498"/>
      <c r="W766" s="498"/>
      <c r="X766" s="498"/>
      <c r="Y766" s="498"/>
      <c r="Z766" s="498"/>
      <c r="AA766" s="498"/>
      <c r="AB766" s="498"/>
      <c r="AC766" s="498"/>
      <c r="AD766" s="498"/>
      <c r="AE766" s="498"/>
      <c r="AF766" s="498"/>
      <c r="AG766" s="498"/>
      <c r="AH766" s="498"/>
      <c r="AI766" s="498"/>
    </row>
    <row r="767" spans="1:35" s="505" customFormat="1" ht="20.100000000000001" customHeight="1">
      <c r="A767" s="503"/>
      <c r="B767" s="504"/>
      <c r="C767" s="504"/>
      <c r="D767" s="504"/>
      <c r="E767" s="504"/>
      <c r="F767" s="504"/>
      <c r="G767" s="504"/>
      <c r="H767" s="504"/>
      <c r="I767" s="504"/>
      <c r="J767" s="498"/>
      <c r="K767" s="498"/>
      <c r="L767" s="498"/>
      <c r="M767" s="498"/>
      <c r="N767" s="498"/>
      <c r="O767" s="498"/>
      <c r="P767" s="498"/>
      <c r="Q767" s="498"/>
      <c r="R767" s="498"/>
      <c r="S767" s="498"/>
      <c r="T767" s="498"/>
      <c r="U767" s="498"/>
      <c r="V767" s="498"/>
      <c r="W767" s="498"/>
      <c r="X767" s="498"/>
      <c r="Y767" s="498"/>
      <c r="Z767" s="498"/>
      <c r="AA767" s="498"/>
      <c r="AB767" s="498"/>
      <c r="AC767" s="498"/>
      <c r="AD767" s="498"/>
      <c r="AE767" s="498"/>
      <c r="AF767" s="498"/>
      <c r="AG767" s="498"/>
      <c r="AH767" s="498"/>
      <c r="AI767" s="498"/>
    </row>
    <row r="768" spans="1:35" s="505" customFormat="1" ht="20.100000000000001" customHeight="1">
      <c r="A768" s="503"/>
      <c r="B768" s="504"/>
      <c r="C768" s="504"/>
      <c r="D768" s="504"/>
      <c r="E768" s="504"/>
      <c r="F768" s="504"/>
      <c r="G768" s="504"/>
      <c r="H768" s="504"/>
      <c r="I768" s="504"/>
      <c r="J768" s="498"/>
      <c r="K768" s="498"/>
      <c r="L768" s="498"/>
      <c r="M768" s="498"/>
      <c r="N768" s="498"/>
      <c r="O768" s="498"/>
      <c r="P768" s="498"/>
      <c r="Q768" s="498"/>
      <c r="R768" s="498"/>
      <c r="S768" s="498"/>
      <c r="T768" s="498"/>
      <c r="U768" s="498"/>
      <c r="V768" s="498"/>
      <c r="W768" s="498"/>
      <c r="X768" s="498"/>
      <c r="Y768" s="498"/>
      <c r="Z768" s="498"/>
      <c r="AA768" s="498"/>
      <c r="AB768" s="498"/>
      <c r="AC768" s="498"/>
      <c r="AD768" s="498"/>
      <c r="AE768" s="498"/>
      <c r="AF768" s="498"/>
      <c r="AG768" s="498"/>
      <c r="AH768" s="498"/>
      <c r="AI768" s="498"/>
    </row>
    <row r="769" spans="1:35" s="505" customFormat="1" ht="20.100000000000001" customHeight="1">
      <c r="A769" s="503"/>
      <c r="B769" s="504"/>
      <c r="C769" s="504"/>
      <c r="D769" s="504"/>
      <c r="E769" s="504"/>
      <c r="F769" s="504"/>
      <c r="G769" s="504"/>
      <c r="H769" s="504"/>
      <c r="I769" s="504"/>
      <c r="J769" s="498"/>
      <c r="K769" s="498"/>
      <c r="L769" s="498"/>
      <c r="M769" s="498"/>
      <c r="N769" s="498"/>
      <c r="O769" s="498"/>
      <c r="P769" s="498"/>
      <c r="Q769" s="498"/>
      <c r="R769" s="498"/>
      <c r="S769" s="498"/>
      <c r="T769" s="498"/>
      <c r="U769" s="498"/>
      <c r="V769" s="498"/>
      <c r="W769" s="498"/>
      <c r="X769" s="498"/>
      <c r="Y769" s="498"/>
      <c r="Z769" s="498"/>
      <c r="AA769" s="498"/>
      <c r="AB769" s="498"/>
      <c r="AC769" s="498"/>
      <c r="AD769" s="498"/>
      <c r="AE769" s="498"/>
      <c r="AF769" s="498"/>
      <c r="AG769" s="498"/>
      <c r="AH769" s="498"/>
      <c r="AI769" s="498"/>
    </row>
    <row r="770" spans="1:35" s="505" customFormat="1" ht="20.100000000000001" customHeight="1">
      <c r="A770" s="503"/>
      <c r="B770" s="504"/>
      <c r="C770" s="504"/>
      <c r="D770" s="504"/>
      <c r="E770" s="504"/>
      <c r="F770" s="504"/>
      <c r="G770" s="504"/>
      <c r="H770" s="504"/>
      <c r="I770" s="504"/>
      <c r="J770" s="498"/>
      <c r="K770" s="498"/>
      <c r="L770" s="498"/>
      <c r="M770" s="498"/>
      <c r="N770" s="498"/>
      <c r="O770" s="498"/>
      <c r="P770" s="498"/>
      <c r="Q770" s="498"/>
      <c r="R770" s="498"/>
      <c r="S770" s="498"/>
      <c r="T770" s="498"/>
      <c r="U770" s="498"/>
      <c r="V770" s="498"/>
      <c r="W770" s="498"/>
      <c r="X770" s="498"/>
      <c r="Y770" s="498"/>
      <c r="Z770" s="498"/>
      <c r="AA770" s="498"/>
      <c r="AB770" s="498"/>
      <c r="AC770" s="498"/>
      <c r="AD770" s="498"/>
      <c r="AE770" s="498"/>
      <c r="AF770" s="498"/>
      <c r="AG770" s="498"/>
      <c r="AH770" s="498"/>
      <c r="AI770" s="498"/>
    </row>
    <row r="771" spans="1:35" s="505" customFormat="1" ht="20.100000000000001" customHeight="1">
      <c r="A771" s="503"/>
      <c r="B771" s="504"/>
      <c r="C771" s="504"/>
      <c r="D771" s="504"/>
      <c r="E771" s="504"/>
      <c r="F771" s="504"/>
      <c r="G771" s="504"/>
      <c r="H771" s="504"/>
      <c r="I771" s="504"/>
      <c r="J771" s="498"/>
      <c r="K771" s="498"/>
      <c r="L771" s="498"/>
      <c r="M771" s="498"/>
      <c r="N771" s="498"/>
      <c r="O771" s="498"/>
      <c r="P771" s="498"/>
      <c r="Q771" s="498"/>
      <c r="R771" s="498"/>
      <c r="S771" s="498"/>
      <c r="T771" s="498"/>
      <c r="U771" s="498"/>
      <c r="V771" s="498"/>
      <c r="W771" s="498"/>
      <c r="X771" s="498"/>
      <c r="Y771" s="498"/>
      <c r="Z771" s="498"/>
      <c r="AA771" s="498"/>
      <c r="AB771" s="498"/>
      <c r="AC771" s="498"/>
      <c r="AD771" s="498"/>
      <c r="AE771" s="498"/>
      <c r="AF771" s="498"/>
      <c r="AG771" s="498"/>
      <c r="AH771" s="498"/>
      <c r="AI771" s="498"/>
    </row>
    <row r="772" spans="1:35" s="505" customFormat="1" ht="20.100000000000001" customHeight="1">
      <c r="A772" s="503"/>
      <c r="B772" s="504"/>
      <c r="C772" s="504"/>
      <c r="D772" s="504"/>
      <c r="E772" s="504"/>
      <c r="F772" s="504"/>
      <c r="G772" s="504"/>
      <c r="H772" s="504"/>
      <c r="I772" s="504"/>
      <c r="J772" s="498"/>
      <c r="K772" s="498"/>
      <c r="L772" s="498"/>
      <c r="M772" s="498"/>
      <c r="N772" s="498"/>
      <c r="O772" s="498"/>
      <c r="P772" s="498"/>
      <c r="Q772" s="498"/>
      <c r="R772" s="498"/>
      <c r="S772" s="498"/>
      <c r="T772" s="498"/>
      <c r="U772" s="498"/>
      <c r="V772" s="498"/>
      <c r="W772" s="498"/>
      <c r="X772" s="498"/>
      <c r="Y772" s="498"/>
      <c r="Z772" s="498"/>
      <c r="AA772" s="498"/>
      <c r="AB772" s="498"/>
      <c r="AC772" s="498"/>
      <c r="AD772" s="498"/>
      <c r="AE772" s="498"/>
      <c r="AF772" s="498"/>
      <c r="AG772" s="498"/>
      <c r="AH772" s="498"/>
      <c r="AI772" s="498"/>
    </row>
    <row r="773" spans="1:35" s="505" customFormat="1" ht="20.100000000000001" customHeight="1">
      <c r="A773" s="503"/>
      <c r="B773" s="504"/>
      <c r="C773" s="504"/>
      <c r="D773" s="504"/>
      <c r="E773" s="504"/>
      <c r="F773" s="504"/>
      <c r="G773" s="504"/>
      <c r="H773" s="504"/>
      <c r="I773" s="504"/>
      <c r="J773" s="498"/>
      <c r="K773" s="498"/>
      <c r="L773" s="498"/>
      <c r="M773" s="498"/>
      <c r="N773" s="498"/>
      <c r="O773" s="498"/>
      <c r="P773" s="498"/>
      <c r="Q773" s="498"/>
      <c r="R773" s="498"/>
      <c r="S773" s="498"/>
      <c r="T773" s="498"/>
      <c r="U773" s="498"/>
      <c r="V773" s="498"/>
      <c r="W773" s="498"/>
      <c r="X773" s="498"/>
      <c r="Y773" s="498"/>
      <c r="Z773" s="498"/>
      <c r="AA773" s="498"/>
      <c r="AB773" s="498"/>
      <c r="AC773" s="498"/>
      <c r="AD773" s="498"/>
      <c r="AE773" s="498"/>
      <c r="AF773" s="498"/>
      <c r="AG773" s="498"/>
      <c r="AH773" s="498"/>
      <c r="AI773" s="498"/>
    </row>
    <row r="774" spans="1:35" s="505" customFormat="1" ht="20.100000000000001" customHeight="1">
      <c r="A774" s="503"/>
      <c r="B774" s="504"/>
      <c r="C774" s="504"/>
      <c r="D774" s="504"/>
      <c r="E774" s="504"/>
      <c r="F774" s="504"/>
      <c r="G774" s="504"/>
      <c r="H774" s="504"/>
      <c r="I774" s="504"/>
      <c r="J774" s="498"/>
      <c r="K774" s="498"/>
      <c r="L774" s="498"/>
      <c r="M774" s="498"/>
      <c r="N774" s="498"/>
      <c r="O774" s="498"/>
      <c r="P774" s="498"/>
      <c r="Q774" s="498"/>
      <c r="R774" s="498"/>
      <c r="S774" s="498"/>
      <c r="T774" s="498"/>
      <c r="U774" s="498"/>
      <c r="V774" s="498"/>
      <c r="W774" s="498"/>
      <c r="X774" s="498"/>
      <c r="Y774" s="498"/>
      <c r="Z774" s="498"/>
      <c r="AA774" s="498"/>
      <c r="AB774" s="498"/>
      <c r="AC774" s="498"/>
      <c r="AD774" s="498"/>
      <c r="AE774" s="498"/>
      <c r="AF774" s="498"/>
      <c r="AG774" s="498"/>
      <c r="AH774" s="498"/>
      <c r="AI774" s="498"/>
    </row>
    <row r="775" spans="1:35" s="505" customFormat="1" ht="20.100000000000001" customHeight="1">
      <c r="A775" s="503"/>
      <c r="B775" s="504"/>
      <c r="C775" s="504"/>
      <c r="D775" s="504"/>
      <c r="E775" s="504"/>
      <c r="F775" s="504"/>
      <c r="G775" s="504"/>
      <c r="H775" s="504"/>
      <c r="I775" s="504"/>
      <c r="J775" s="498"/>
      <c r="K775" s="498"/>
      <c r="L775" s="498"/>
      <c r="M775" s="498"/>
      <c r="N775" s="498"/>
      <c r="O775" s="498"/>
      <c r="P775" s="498"/>
      <c r="Q775" s="498"/>
      <c r="R775" s="498"/>
      <c r="S775" s="498"/>
      <c r="T775" s="498"/>
      <c r="U775" s="498"/>
      <c r="V775" s="498"/>
      <c r="W775" s="498"/>
      <c r="X775" s="498"/>
      <c r="Y775" s="498"/>
      <c r="Z775" s="498"/>
      <c r="AA775" s="498"/>
      <c r="AB775" s="498"/>
      <c r="AC775" s="498"/>
      <c r="AD775" s="498"/>
      <c r="AE775" s="498"/>
      <c r="AF775" s="498"/>
      <c r="AG775" s="498"/>
      <c r="AH775" s="498"/>
      <c r="AI775" s="498"/>
    </row>
    <row r="776" spans="1:35" s="505" customFormat="1" ht="20.100000000000001" customHeight="1">
      <c r="A776" s="503"/>
      <c r="B776" s="504"/>
      <c r="C776" s="504"/>
      <c r="D776" s="504"/>
      <c r="E776" s="504"/>
      <c r="F776" s="504"/>
      <c r="G776" s="504"/>
      <c r="H776" s="504"/>
      <c r="I776" s="504"/>
      <c r="J776" s="498"/>
      <c r="K776" s="498"/>
      <c r="L776" s="498"/>
      <c r="M776" s="498"/>
      <c r="N776" s="498"/>
      <c r="O776" s="498"/>
      <c r="P776" s="498"/>
      <c r="Q776" s="498"/>
      <c r="R776" s="498"/>
      <c r="S776" s="498"/>
      <c r="T776" s="498"/>
      <c r="U776" s="498"/>
      <c r="V776" s="498"/>
      <c r="W776" s="498"/>
      <c r="X776" s="498"/>
      <c r="Y776" s="498"/>
      <c r="Z776" s="498"/>
      <c r="AA776" s="498"/>
      <c r="AB776" s="498"/>
      <c r="AC776" s="498"/>
      <c r="AD776" s="498"/>
      <c r="AE776" s="498"/>
      <c r="AF776" s="498"/>
      <c r="AG776" s="498"/>
      <c r="AH776" s="498"/>
      <c r="AI776" s="498"/>
    </row>
    <row r="777" spans="1:35" s="505" customFormat="1" ht="20.100000000000001" customHeight="1">
      <c r="A777" s="503"/>
      <c r="B777" s="504"/>
      <c r="C777" s="504"/>
      <c r="D777" s="504"/>
      <c r="E777" s="504"/>
      <c r="F777" s="504"/>
      <c r="G777" s="504"/>
      <c r="H777" s="504"/>
      <c r="I777" s="504"/>
      <c r="J777" s="498"/>
      <c r="K777" s="498"/>
      <c r="L777" s="498"/>
      <c r="M777" s="498"/>
      <c r="N777" s="498"/>
      <c r="O777" s="498"/>
      <c r="P777" s="498"/>
      <c r="Q777" s="498"/>
      <c r="R777" s="498"/>
      <c r="S777" s="498"/>
      <c r="T777" s="498"/>
      <c r="U777" s="498"/>
      <c r="V777" s="498"/>
      <c r="W777" s="498"/>
      <c r="X777" s="498"/>
      <c r="Y777" s="498"/>
      <c r="Z777" s="498"/>
      <c r="AA777" s="498"/>
      <c r="AB777" s="498"/>
      <c r="AC777" s="498"/>
      <c r="AD777" s="498"/>
      <c r="AE777" s="498"/>
      <c r="AF777" s="498"/>
      <c r="AG777" s="498"/>
      <c r="AH777" s="498"/>
      <c r="AI777" s="498"/>
    </row>
    <row r="778" spans="1:35" s="505" customFormat="1" ht="20.100000000000001" customHeight="1">
      <c r="A778" s="503"/>
      <c r="B778" s="504"/>
      <c r="C778" s="504"/>
      <c r="D778" s="504"/>
      <c r="E778" s="504"/>
      <c r="F778" s="504"/>
      <c r="G778" s="504"/>
      <c r="H778" s="504"/>
      <c r="I778" s="504"/>
      <c r="J778" s="498"/>
      <c r="K778" s="498"/>
      <c r="L778" s="498"/>
      <c r="M778" s="498"/>
      <c r="N778" s="498"/>
      <c r="O778" s="498"/>
      <c r="P778" s="498"/>
      <c r="Q778" s="498"/>
      <c r="R778" s="498"/>
      <c r="S778" s="498"/>
      <c r="T778" s="498"/>
      <c r="U778" s="498"/>
      <c r="V778" s="498"/>
      <c r="W778" s="498"/>
      <c r="X778" s="498"/>
      <c r="Y778" s="498"/>
      <c r="Z778" s="498"/>
      <c r="AA778" s="498"/>
      <c r="AB778" s="498"/>
      <c r="AC778" s="498"/>
      <c r="AD778" s="498"/>
      <c r="AE778" s="498"/>
      <c r="AF778" s="498"/>
      <c r="AG778" s="498"/>
      <c r="AH778" s="498"/>
      <c r="AI778" s="498"/>
    </row>
    <row r="779" spans="1:35" s="505" customFormat="1" ht="20.100000000000001" customHeight="1">
      <c r="A779" s="503"/>
      <c r="B779" s="504"/>
      <c r="C779" s="504"/>
      <c r="D779" s="504"/>
      <c r="E779" s="504"/>
      <c r="F779" s="504"/>
      <c r="G779" s="504"/>
      <c r="H779" s="504"/>
      <c r="I779" s="504"/>
      <c r="J779" s="498"/>
      <c r="K779" s="498"/>
      <c r="L779" s="498"/>
      <c r="M779" s="498"/>
      <c r="N779" s="498"/>
      <c r="O779" s="498"/>
      <c r="P779" s="498"/>
      <c r="Q779" s="498"/>
      <c r="R779" s="498"/>
      <c r="S779" s="498"/>
      <c r="T779" s="498"/>
      <c r="U779" s="498"/>
      <c r="V779" s="498"/>
      <c r="W779" s="498"/>
      <c r="X779" s="498"/>
      <c r="Y779" s="498"/>
      <c r="Z779" s="498"/>
      <c r="AA779" s="498"/>
      <c r="AB779" s="498"/>
      <c r="AC779" s="498"/>
      <c r="AD779" s="498"/>
      <c r="AE779" s="498"/>
      <c r="AF779" s="498"/>
      <c r="AG779" s="498"/>
      <c r="AH779" s="498"/>
      <c r="AI779" s="498"/>
    </row>
    <row r="780" spans="1:35" s="505" customFormat="1" ht="20.100000000000001" customHeight="1">
      <c r="A780" s="503"/>
      <c r="B780" s="504"/>
      <c r="C780" s="504"/>
      <c r="D780" s="504"/>
      <c r="E780" s="504"/>
      <c r="F780" s="504"/>
      <c r="G780" s="504"/>
      <c r="H780" s="504"/>
      <c r="I780" s="504"/>
      <c r="J780" s="498"/>
      <c r="K780" s="498"/>
      <c r="L780" s="498"/>
      <c r="M780" s="498"/>
      <c r="N780" s="498"/>
      <c r="O780" s="498"/>
      <c r="P780" s="498"/>
      <c r="Q780" s="498"/>
      <c r="R780" s="498"/>
      <c r="S780" s="498"/>
      <c r="T780" s="498"/>
      <c r="U780" s="498"/>
      <c r="V780" s="498"/>
      <c r="W780" s="498"/>
      <c r="X780" s="498"/>
      <c r="Y780" s="498"/>
      <c r="Z780" s="498"/>
      <c r="AA780" s="498"/>
      <c r="AB780" s="498"/>
      <c r="AC780" s="498"/>
      <c r="AD780" s="498"/>
      <c r="AE780" s="498"/>
      <c r="AF780" s="498"/>
      <c r="AG780" s="498"/>
      <c r="AH780" s="498"/>
      <c r="AI780" s="498"/>
    </row>
    <row r="781" spans="1:35" s="505" customFormat="1" ht="20.100000000000001" customHeight="1">
      <c r="A781" s="503"/>
      <c r="B781" s="504"/>
      <c r="C781" s="504"/>
      <c r="D781" s="504"/>
      <c r="E781" s="504"/>
      <c r="F781" s="504"/>
      <c r="G781" s="504"/>
      <c r="H781" s="504"/>
      <c r="I781" s="504"/>
      <c r="J781" s="498"/>
      <c r="K781" s="498"/>
      <c r="L781" s="498"/>
      <c r="M781" s="498"/>
      <c r="N781" s="498"/>
      <c r="O781" s="498"/>
      <c r="P781" s="498"/>
      <c r="Q781" s="498"/>
      <c r="R781" s="498"/>
      <c r="S781" s="498"/>
      <c r="T781" s="498"/>
      <c r="U781" s="498"/>
      <c r="V781" s="498"/>
      <c r="W781" s="498"/>
      <c r="X781" s="498"/>
      <c r="Y781" s="498"/>
      <c r="Z781" s="498"/>
      <c r="AA781" s="498"/>
      <c r="AB781" s="498"/>
      <c r="AC781" s="498"/>
      <c r="AD781" s="498"/>
      <c r="AE781" s="498"/>
      <c r="AF781" s="498"/>
      <c r="AG781" s="498"/>
      <c r="AH781" s="498"/>
      <c r="AI781" s="498"/>
    </row>
    <row r="782" spans="1:35" s="505" customFormat="1" ht="20.100000000000001" customHeight="1">
      <c r="A782" s="503"/>
      <c r="B782" s="504"/>
      <c r="C782" s="504"/>
      <c r="D782" s="504"/>
      <c r="E782" s="504"/>
      <c r="F782" s="504"/>
      <c r="G782" s="504"/>
      <c r="H782" s="504"/>
      <c r="I782" s="504"/>
      <c r="J782" s="498"/>
      <c r="K782" s="498"/>
      <c r="L782" s="498"/>
      <c r="M782" s="498"/>
      <c r="N782" s="498"/>
      <c r="O782" s="498"/>
      <c r="P782" s="498"/>
      <c r="Q782" s="498"/>
      <c r="R782" s="498"/>
      <c r="S782" s="498"/>
      <c r="T782" s="498"/>
      <c r="U782" s="498"/>
      <c r="V782" s="498"/>
      <c r="W782" s="498"/>
      <c r="X782" s="498"/>
      <c r="Y782" s="498"/>
      <c r="Z782" s="498"/>
      <c r="AA782" s="498"/>
      <c r="AB782" s="498"/>
      <c r="AC782" s="498"/>
      <c r="AD782" s="498"/>
      <c r="AE782" s="498"/>
      <c r="AF782" s="498"/>
      <c r="AG782" s="498"/>
      <c r="AH782" s="498"/>
      <c r="AI782" s="498"/>
    </row>
    <row r="783" spans="1:35" s="505" customFormat="1" ht="20.100000000000001" customHeight="1">
      <c r="A783" s="503"/>
      <c r="B783" s="504"/>
      <c r="C783" s="504"/>
      <c r="D783" s="504"/>
      <c r="E783" s="504"/>
      <c r="F783" s="504"/>
      <c r="G783" s="504"/>
      <c r="H783" s="504"/>
      <c r="I783" s="504"/>
      <c r="J783" s="498"/>
      <c r="K783" s="498"/>
      <c r="L783" s="498"/>
      <c r="M783" s="498"/>
      <c r="N783" s="498"/>
      <c r="O783" s="498"/>
      <c r="P783" s="498"/>
      <c r="Q783" s="498"/>
      <c r="R783" s="498"/>
      <c r="S783" s="498"/>
      <c r="T783" s="498"/>
      <c r="U783" s="498"/>
      <c r="V783" s="498"/>
      <c r="W783" s="498"/>
      <c r="X783" s="498"/>
      <c r="Y783" s="498"/>
      <c r="Z783" s="498"/>
      <c r="AA783" s="498"/>
      <c r="AB783" s="498"/>
      <c r="AC783" s="498"/>
      <c r="AD783" s="498"/>
      <c r="AE783" s="498"/>
      <c r="AF783" s="498"/>
      <c r="AG783" s="498"/>
      <c r="AH783" s="498"/>
      <c r="AI783" s="498"/>
    </row>
    <row r="784" spans="1:35" s="505" customFormat="1" ht="20.100000000000001" customHeight="1">
      <c r="A784" s="503"/>
      <c r="B784" s="504"/>
      <c r="C784" s="504"/>
      <c r="D784" s="504"/>
      <c r="E784" s="504"/>
      <c r="F784" s="504"/>
      <c r="G784" s="504"/>
      <c r="H784" s="504"/>
      <c r="I784" s="504"/>
      <c r="J784" s="498"/>
      <c r="K784" s="498"/>
      <c r="L784" s="498"/>
      <c r="M784" s="498"/>
      <c r="N784" s="498"/>
      <c r="O784" s="498"/>
      <c r="P784" s="498"/>
      <c r="Q784" s="498"/>
      <c r="R784" s="498"/>
      <c r="S784" s="498"/>
      <c r="T784" s="498"/>
      <c r="U784" s="498"/>
      <c r="V784" s="498"/>
      <c r="W784" s="498"/>
      <c r="X784" s="498"/>
      <c r="Y784" s="498"/>
      <c r="Z784" s="498"/>
      <c r="AA784" s="498"/>
      <c r="AB784" s="498"/>
      <c r="AC784" s="498"/>
      <c r="AD784" s="498"/>
      <c r="AE784" s="498"/>
      <c r="AF784" s="498"/>
      <c r="AG784" s="498"/>
      <c r="AH784" s="498"/>
      <c r="AI784" s="498"/>
    </row>
    <row r="785" spans="1:35" s="505" customFormat="1" ht="20.100000000000001" customHeight="1">
      <c r="A785" s="503"/>
      <c r="B785" s="504"/>
      <c r="C785" s="504"/>
      <c r="D785" s="504"/>
      <c r="E785" s="504"/>
      <c r="F785" s="504"/>
      <c r="G785" s="504"/>
      <c r="H785" s="504"/>
      <c r="I785" s="504"/>
      <c r="J785" s="498"/>
      <c r="K785" s="498"/>
      <c r="L785" s="498"/>
      <c r="M785" s="498"/>
      <c r="N785" s="498"/>
      <c r="O785" s="498"/>
      <c r="P785" s="498"/>
      <c r="Q785" s="498"/>
      <c r="R785" s="498"/>
      <c r="S785" s="498"/>
      <c r="T785" s="498"/>
      <c r="U785" s="498"/>
      <c r="V785" s="498"/>
      <c r="W785" s="498"/>
      <c r="X785" s="498"/>
      <c r="Y785" s="498"/>
      <c r="Z785" s="498"/>
      <c r="AA785" s="498"/>
      <c r="AB785" s="498"/>
      <c r="AC785" s="498"/>
      <c r="AD785" s="498"/>
      <c r="AE785" s="498"/>
      <c r="AF785" s="498"/>
      <c r="AG785" s="498"/>
      <c r="AH785" s="498"/>
      <c r="AI785" s="498"/>
    </row>
    <row r="786" spans="1:35" s="505" customFormat="1" ht="20.100000000000001" customHeight="1">
      <c r="A786" s="503"/>
      <c r="B786" s="504"/>
      <c r="C786" s="504"/>
      <c r="D786" s="504"/>
      <c r="E786" s="504"/>
      <c r="F786" s="504"/>
      <c r="G786" s="504"/>
      <c r="H786" s="504"/>
      <c r="I786" s="504"/>
      <c r="J786" s="498"/>
      <c r="K786" s="498"/>
      <c r="L786" s="498"/>
      <c r="M786" s="498"/>
      <c r="N786" s="498"/>
      <c r="O786" s="498"/>
      <c r="P786" s="498"/>
      <c r="Q786" s="498"/>
      <c r="R786" s="498"/>
      <c r="S786" s="498"/>
      <c r="T786" s="498"/>
      <c r="U786" s="498"/>
      <c r="V786" s="498"/>
      <c r="W786" s="498"/>
      <c r="X786" s="498"/>
      <c r="Y786" s="498"/>
      <c r="Z786" s="498"/>
      <c r="AA786" s="498"/>
      <c r="AB786" s="498"/>
      <c r="AC786" s="498"/>
      <c r="AD786" s="498"/>
      <c r="AE786" s="498"/>
      <c r="AF786" s="498"/>
      <c r="AG786" s="498"/>
      <c r="AH786" s="498"/>
      <c r="AI786" s="498"/>
    </row>
    <row r="787" spans="1:35" s="505" customFormat="1" ht="20.100000000000001" customHeight="1">
      <c r="A787" s="503"/>
      <c r="B787" s="504"/>
      <c r="C787" s="504"/>
      <c r="D787" s="504"/>
      <c r="E787" s="504"/>
      <c r="F787" s="504"/>
      <c r="G787" s="504"/>
      <c r="H787" s="504"/>
      <c r="I787" s="504"/>
      <c r="J787" s="498"/>
      <c r="K787" s="498"/>
      <c r="L787" s="498"/>
      <c r="M787" s="498"/>
      <c r="N787" s="498"/>
      <c r="O787" s="498"/>
      <c r="P787" s="498"/>
      <c r="Q787" s="498"/>
      <c r="R787" s="498"/>
      <c r="S787" s="498"/>
      <c r="T787" s="498"/>
      <c r="U787" s="498"/>
      <c r="V787" s="498"/>
      <c r="W787" s="498"/>
      <c r="X787" s="498"/>
      <c r="Y787" s="498"/>
      <c r="Z787" s="498"/>
      <c r="AA787" s="498"/>
      <c r="AB787" s="498"/>
      <c r="AC787" s="498"/>
      <c r="AD787" s="498"/>
      <c r="AE787" s="498"/>
      <c r="AF787" s="498"/>
      <c r="AG787" s="498"/>
      <c r="AH787" s="498"/>
      <c r="AI787" s="498"/>
    </row>
    <row r="788" spans="1:35" s="505" customFormat="1" ht="20.100000000000001" customHeight="1">
      <c r="A788" s="503"/>
      <c r="B788" s="504"/>
      <c r="C788" s="504"/>
      <c r="D788" s="504"/>
      <c r="E788" s="504"/>
      <c r="F788" s="504"/>
      <c r="G788" s="504"/>
      <c r="H788" s="504"/>
      <c r="I788" s="504"/>
      <c r="J788" s="498"/>
      <c r="K788" s="498"/>
      <c r="L788" s="498"/>
      <c r="M788" s="498"/>
      <c r="N788" s="498"/>
      <c r="O788" s="498"/>
      <c r="P788" s="498"/>
      <c r="Q788" s="498"/>
      <c r="R788" s="498"/>
      <c r="S788" s="498"/>
      <c r="T788" s="498"/>
      <c r="U788" s="498"/>
      <c r="V788" s="498"/>
      <c r="W788" s="498"/>
      <c r="X788" s="498"/>
      <c r="Y788" s="498"/>
      <c r="Z788" s="498"/>
      <c r="AA788" s="498"/>
      <c r="AB788" s="498"/>
      <c r="AC788" s="498"/>
      <c r="AD788" s="498"/>
      <c r="AE788" s="498"/>
      <c r="AF788" s="498"/>
      <c r="AG788" s="498"/>
      <c r="AH788" s="498"/>
      <c r="AI788" s="498"/>
    </row>
    <row r="789" spans="1:35" s="505" customFormat="1" ht="20.100000000000001" customHeight="1">
      <c r="A789" s="503"/>
      <c r="B789" s="504"/>
      <c r="C789" s="504"/>
      <c r="D789" s="504"/>
      <c r="E789" s="504"/>
      <c r="F789" s="504"/>
      <c r="G789" s="504"/>
      <c r="H789" s="504"/>
      <c r="I789" s="504"/>
      <c r="J789" s="498"/>
      <c r="K789" s="498"/>
      <c r="L789" s="498"/>
      <c r="M789" s="498"/>
      <c r="N789" s="498"/>
      <c r="O789" s="498"/>
      <c r="P789" s="498"/>
      <c r="Q789" s="498"/>
      <c r="R789" s="498"/>
      <c r="S789" s="498"/>
      <c r="T789" s="498"/>
      <c r="U789" s="498"/>
      <c r="V789" s="498"/>
      <c r="W789" s="498"/>
      <c r="X789" s="498"/>
      <c r="Y789" s="498"/>
      <c r="Z789" s="498"/>
      <c r="AA789" s="498"/>
      <c r="AB789" s="498"/>
      <c r="AC789" s="498"/>
      <c r="AD789" s="498"/>
      <c r="AE789" s="498"/>
      <c r="AF789" s="498"/>
      <c r="AG789" s="498"/>
      <c r="AH789" s="498"/>
      <c r="AI789" s="498"/>
    </row>
    <row r="790" spans="1:35" s="505" customFormat="1" ht="20.100000000000001" customHeight="1">
      <c r="A790" s="503"/>
      <c r="B790" s="504"/>
      <c r="C790" s="504"/>
      <c r="D790" s="504"/>
      <c r="E790" s="504"/>
      <c r="F790" s="504"/>
      <c r="G790" s="504"/>
      <c r="H790" s="504"/>
      <c r="I790" s="504"/>
      <c r="J790" s="498"/>
      <c r="K790" s="498"/>
      <c r="L790" s="498"/>
      <c r="M790" s="498"/>
      <c r="N790" s="498"/>
      <c r="O790" s="498"/>
      <c r="P790" s="498"/>
      <c r="Q790" s="498"/>
      <c r="R790" s="498"/>
      <c r="S790" s="498"/>
      <c r="T790" s="498"/>
      <c r="U790" s="498"/>
      <c r="V790" s="498"/>
      <c r="W790" s="498"/>
      <c r="X790" s="498"/>
      <c r="Y790" s="498"/>
      <c r="Z790" s="498"/>
      <c r="AA790" s="498"/>
      <c r="AB790" s="498"/>
      <c r="AC790" s="498"/>
      <c r="AD790" s="498"/>
      <c r="AE790" s="498"/>
      <c r="AF790" s="498"/>
      <c r="AG790" s="498"/>
      <c r="AH790" s="498"/>
      <c r="AI790" s="498"/>
    </row>
    <row r="791" spans="1:35" s="505" customFormat="1" ht="20.100000000000001" customHeight="1">
      <c r="A791" s="503"/>
      <c r="B791" s="504"/>
      <c r="C791" s="504"/>
      <c r="D791" s="504"/>
      <c r="E791" s="504"/>
      <c r="F791" s="504"/>
      <c r="G791" s="504"/>
      <c r="H791" s="504"/>
      <c r="I791" s="504"/>
      <c r="J791" s="498"/>
      <c r="K791" s="498"/>
      <c r="L791" s="498"/>
      <c r="M791" s="498"/>
      <c r="N791" s="498"/>
      <c r="O791" s="498"/>
      <c r="P791" s="498"/>
      <c r="Q791" s="498"/>
      <c r="R791" s="498"/>
      <c r="S791" s="498"/>
      <c r="T791" s="498"/>
      <c r="U791" s="498"/>
      <c r="V791" s="498"/>
      <c r="W791" s="498"/>
      <c r="X791" s="498"/>
      <c r="Y791" s="498"/>
      <c r="Z791" s="498"/>
      <c r="AA791" s="498"/>
      <c r="AB791" s="498"/>
      <c r="AC791" s="498"/>
      <c r="AD791" s="498"/>
      <c r="AE791" s="498"/>
      <c r="AF791" s="498"/>
      <c r="AG791" s="498"/>
      <c r="AH791" s="498"/>
      <c r="AI791" s="498"/>
    </row>
    <row r="792" spans="1:35" s="505" customFormat="1" ht="20.100000000000001" customHeight="1">
      <c r="A792" s="503"/>
      <c r="B792" s="504"/>
      <c r="C792" s="504"/>
      <c r="D792" s="504"/>
      <c r="E792" s="504"/>
      <c r="F792" s="504"/>
      <c r="G792" s="504"/>
      <c r="H792" s="504"/>
      <c r="I792" s="504"/>
      <c r="J792" s="498"/>
      <c r="K792" s="498"/>
      <c r="L792" s="498"/>
      <c r="M792" s="498"/>
      <c r="N792" s="498"/>
      <c r="O792" s="498"/>
      <c r="P792" s="498"/>
      <c r="Q792" s="498"/>
      <c r="R792" s="498"/>
      <c r="S792" s="498"/>
      <c r="T792" s="498"/>
      <c r="U792" s="498"/>
      <c r="V792" s="498"/>
      <c r="W792" s="498"/>
      <c r="X792" s="498"/>
      <c r="Y792" s="498"/>
      <c r="Z792" s="498"/>
      <c r="AA792" s="498"/>
      <c r="AB792" s="498"/>
      <c r="AC792" s="498"/>
      <c r="AD792" s="498"/>
      <c r="AE792" s="498"/>
      <c r="AF792" s="498"/>
      <c r="AG792" s="498"/>
      <c r="AH792" s="498"/>
      <c r="AI792" s="498"/>
    </row>
    <row r="793" spans="1:35" s="505" customFormat="1" ht="20.100000000000001" customHeight="1">
      <c r="A793" s="503"/>
      <c r="B793" s="504"/>
      <c r="C793" s="504"/>
      <c r="D793" s="504"/>
      <c r="E793" s="504"/>
      <c r="F793" s="504"/>
      <c r="G793" s="504"/>
      <c r="H793" s="504"/>
      <c r="I793" s="504"/>
      <c r="J793" s="498"/>
      <c r="K793" s="498"/>
      <c r="L793" s="498"/>
      <c r="M793" s="498"/>
      <c r="N793" s="498"/>
      <c r="O793" s="498"/>
      <c r="P793" s="498"/>
      <c r="Q793" s="498"/>
      <c r="R793" s="498"/>
      <c r="S793" s="498"/>
      <c r="T793" s="498"/>
      <c r="U793" s="498"/>
      <c r="V793" s="498"/>
      <c r="W793" s="498"/>
      <c r="X793" s="498"/>
      <c r="Y793" s="498"/>
      <c r="Z793" s="498"/>
      <c r="AA793" s="498"/>
      <c r="AB793" s="498"/>
      <c r="AC793" s="498"/>
      <c r="AD793" s="498"/>
      <c r="AE793" s="498"/>
      <c r="AF793" s="498"/>
      <c r="AG793" s="498"/>
      <c r="AH793" s="498"/>
      <c r="AI793" s="498"/>
    </row>
    <row r="794" spans="1:35" s="505" customFormat="1" ht="20.100000000000001" customHeight="1">
      <c r="A794" s="503"/>
      <c r="B794" s="504"/>
      <c r="C794" s="504"/>
      <c r="D794" s="504"/>
      <c r="E794" s="504"/>
      <c r="F794" s="504"/>
      <c r="G794" s="504"/>
      <c r="H794" s="504"/>
      <c r="I794" s="504"/>
      <c r="J794" s="498"/>
      <c r="K794" s="498"/>
      <c r="L794" s="498"/>
      <c r="M794" s="498"/>
      <c r="N794" s="498"/>
      <c r="O794" s="498"/>
      <c r="P794" s="498"/>
      <c r="Q794" s="498"/>
      <c r="R794" s="498"/>
      <c r="S794" s="498"/>
      <c r="T794" s="498"/>
      <c r="U794" s="498"/>
      <c r="V794" s="498"/>
      <c r="W794" s="498"/>
      <c r="X794" s="498"/>
      <c r="Y794" s="498"/>
      <c r="Z794" s="498"/>
      <c r="AA794" s="498"/>
      <c r="AB794" s="498"/>
      <c r="AC794" s="498"/>
      <c r="AD794" s="498"/>
      <c r="AE794" s="498"/>
      <c r="AF794" s="498"/>
      <c r="AG794" s="498"/>
      <c r="AH794" s="498"/>
      <c r="AI794" s="498"/>
    </row>
    <row r="795" spans="1:35" s="505" customFormat="1" ht="20.100000000000001" customHeight="1">
      <c r="A795" s="503"/>
      <c r="B795" s="504"/>
      <c r="C795" s="504"/>
      <c r="D795" s="504"/>
      <c r="E795" s="504"/>
      <c r="F795" s="504"/>
      <c r="G795" s="504"/>
      <c r="H795" s="504"/>
      <c r="I795" s="504"/>
      <c r="J795" s="498"/>
      <c r="K795" s="498"/>
      <c r="L795" s="498"/>
      <c r="M795" s="498"/>
      <c r="N795" s="498"/>
      <c r="O795" s="498"/>
      <c r="P795" s="498"/>
      <c r="Q795" s="498"/>
      <c r="R795" s="498"/>
      <c r="S795" s="498"/>
      <c r="T795" s="498"/>
      <c r="U795" s="498"/>
      <c r="V795" s="498"/>
      <c r="W795" s="498"/>
      <c r="X795" s="498"/>
      <c r="Y795" s="498"/>
      <c r="Z795" s="498"/>
      <c r="AA795" s="498"/>
      <c r="AB795" s="498"/>
      <c r="AC795" s="498"/>
      <c r="AD795" s="498"/>
      <c r="AE795" s="498"/>
      <c r="AF795" s="498"/>
      <c r="AG795" s="498"/>
      <c r="AH795" s="498"/>
      <c r="AI795" s="498"/>
    </row>
    <row r="796" spans="1:35" s="505" customFormat="1" ht="20.100000000000001" customHeight="1">
      <c r="A796" s="503"/>
      <c r="B796" s="504"/>
      <c r="C796" s="504"/>
      <c r="D796" s="504"/>
      <c r="E796" s="504"/>
      <c r="F796" s="504"/>
      <c r="G796" s="504"/>
      <c r="H796" s="504"/>
      <c r="I796" s="504"/>
      <c r="J796" s="498"/>
      <c r="K796" s="498"/>
      <c r="L796" s="498"/>
      <c r="M796" s="498"/>
      <c r="N796" s="498"/>
      <c r="O796" s="498"/>
      <c r="P796" s="498"/>
      <c r="Q796" s="498"/>
      <c r="R796" s="498"/>
      <c r="S796" s="498"/>
      <c r="T796" s="498"/>
      <c r="U796" s="498"/>
      <c r="V796" s="498"/>
      <c r="W796" s="498"/>
      <c r="X796" s="498"/>
      <c r="Y796" s="498"/>
      <c r="Z796" s="498"/>
      <c r="AA796" s="498"/>
      <c r="AB796" s="498"/>
      <c r="AC796" s="498"/>
      <c r="AD796" s="498"/>
      <c r="AE796" s="498"/>
      <c r="AF796" s="498"/>
      <c r="AG796" s="498"/>
      <c r="AH796" s="498"/>
      <c r="AI796" s="498"/>
    </row>
    <row r="797" spans="1:35" s="505" customFormat="1" ht="20.100000000000001" customHeight="1">
      <c r="A797" s="503"/>
      <c r="B797" s="504"/>
      <c r="C797" s="504"/>
      <c r="D797" s="504"/>
      <c r="E797" s="504"/>
      <c r="F797" s="504"/>
      <c r="G797" s="504"/>
      <c r="H797" s="504"/>
      <c r="I797" s="504"/>
      <c r="J797" s="498"/>
      <c r="K797" s="498"/>
      <c r="L797" s="498"/>
      <c r="M797" s="498"/>
      <c r="N797" s="498"/>
      <c r="O797" s="498"/>
      <c r="P797" s="498"/>
      <c r="Q797" s="498"/>
      <c r="R797" s="498"/>
      <c r="S797" s="498"/>
      <c r="T797" s="498"/>
      <c r="U797" s="498"/>
      <c r="V797" s="498"/>
      <c r="W797" s="498"/>
      <c r="X797" s="498"/>
      <c r="Y797" s="498"/>
      <c r="Z797" s="498"/>
      <c r="AA797" s="498"/>
      <c r="AB797" s="498"/>
      <c r="AC797" s="498"/>
      <c r="AD797" s="498"/>
      <c r="AE797" s="498"/>
      <c r="AF797" s="498"/>
      <c r="AG797" s="498"/>
      <c r="AH797" s="498"/>
      <c r="AI797" s="498"/>
    </row>
    <row r="798" spans="1:35" s="505" customFormat="1" ht="20.100000000000001" customHeight="1">
      <c r="A798" s="503"/>
      <c r="B798" s="504"/>
      <c r="C798" s="504"/>
      <c r="D798" s="504"/>
      <c r="E798" s="504"/>
      <c r="F798" s="504"/>
      <c r="G798" s="504"/>
      <c r="H798" s="504"/>
      <c r="I798" s="504"/>
      <c r="J798" s="498"/>
      <c r="K798" s="498"/>
      <c r="L798" s="498"/>
      <c r="M798" s="498"/>
      <c r="N798" s="498"/>
      <c r="O798" s="498"/>
      <c r="P798" s="498"/>
      <c r="Q798" s="498"/>
      <c r="R798" s="498"/>
      <c r="S798" s="498"/>
      <c r="T798" s="498"/>
      <c r="U798" s="498"/>
      <c r="V798" s="498"/>
      <c r="W798" s="498"/>
      <c r="X798" s="498"/>
      <c r="Y798" s="498"/>
      <c r="Z798" s="498"/>
      <c r="AA798" s="498"/>
      <c r="AB798" s="498"/>
      <c r="AC798" s="498"/>
      <c r="AD798" s="498"/>
      <c r="AE798" s="498"/>
      <c r="AF798" s="498"/>
      <c r="AG798" s="498"/>
      <c r="AH798" s="498"/>
      <c r="AI798" s="498"/>
    </row>
    <row r="799" spans="1:35" s="505" customFormat="1" ht="20.100000000000001" customHeight="1">
      <c r="A799" s="503"/>
      <c r="B799" s="504"/>
      <c r="C799" s="504"/>
      <c r="D799" s="504"/>
      <c r="E799" s="504"/>
      <c r="F799" s="504"/>
      <c r="G799" s="504"/>
      <c r="H799" s="504"/>
      <c r="I799" s="504"/>
      <c r="J799" s="498"/>
      <c r="K799" s="498"/>
      <c r="L799" s="498"/>
      <c r="M799" s="498"/>
      <c r="N799" s="498"/>
      <c r="O799" s="498"/>
      <c r="P799" s="498"/>
      <c r="Q799" s="498"/>
      <c r="R799" s="498"/>
      <c r="S799" s="498"/>
      <c r="T799" s="498"/>
      <c r="U799" s="498"/>
      <c r="V799" s="498"/>
      <c r="W799" s="498"/>
      <c r="X799" s="498"/>
      <c r="Y799" s="498"/>
      <c r="Z799" s="498"/>
      <c r="AA799" s="498"/>
      <c r="AB799" s="498"/>
      <c r="AC799" s="498"/>
      <c r="AD799" s="498"/>
      <c r="AE799" s="498"/>
      <c r="AF799" s="498"/>
      <c r="AG799" s="498"/>
      <c r="AH799" s="498"/>
      <c r="AI799" s="498"/>
    </row>
    <row r="800" spans="1:35" s="505" customFormat="1" ht="20.100000000000001" customHeight="1">
      <c r="A800" s="503"/>
      <c r="B800" s="504"/>
      <c r="C800" s="504"/>
      <c r="D800" s="504"/>
      <c r="E800" s="504"/>
      <c r="F800" s="504"/>
      <c r="G800" s="504"/>
      <c r="H800" s="504"/>
      <c r="I800" s="504"/>
      <c r="J800" s="498"/>
      <c r="K800" s="498"/>
      <c r="L800" s="498"/>
      <c r="M800" s="498"/>
      <c r="N800" s="498"/>
      <c r="O800" s="498"/>
      <c r="P800" s="498"/>
      <c r="Q800" s="498"/>
      <c r="R800" s="498"/>
      <c r="S800" s="498"/>
      <c r="T800" s="498"/>
      <c r="U800" s="498"/>
      <c r="V800" s="498"/>
      <c r="W800" s="498"/>
      <c r="X800" s="498"/>
      <c r="Y800" s="498"/>
      <c r="Z800" s="498"/>
      <c r="AA800" s="498"/>
      <c r="AB800" s="498"/>
      <c r="AC800" s="498"/>
      <c r="AD800" s="498"/>
      <c r="AE800" s="498"/>
      <c r="AF800" s="498"/>
      <c r="AG800" s="498"/>
      <c r="AH800" s="498"/>
      <c r="AI800" s="498"/>
    </row>
    <row r="801" spans="1:35" s="505" customFormat="1" ht="20.100000000000001" customHeight="1">
      <c r="A801" s="503"/>
      <c r="B801" s="504"/>
      <c r="C801" s="504"/>
      <c r="D801" s="504"/>
      <c r="E801" s="504"/>
      <c r="F801" s="504"/>
      <c r="G801" s="504"/>
      <c r="H801" s="504"/>
      <c r="I801" s="504"/>
      <c r="J801" s="498"/>
      <c r="K801" s="498"/>
      <c r="L801" s="498"/>
      <c r="M801" s="498"/>
      <c r="N801" s="498"/>
      <c r="O801" s="498"/>
      <c r="P801" s="498"/>
      <c r="Q801" s="498"/>
      <c r="R801" s="498"/>
      <c r="S801" s="498"/>
      <c r="T801" s="498"/>
      <c r="U801" s="498"/>
      <c r="V801" s="498"/>
      <c r="W801" s="498"/>
      <c r="X801" s="498"/>
      <c r="Y801" s="498"/>
      <c r="Z801" s="498"/>
      <c r="AA801" s="498"/>
      <c r="AB801" s="498"/>
      <c r="AC801" s="498"/>
      <c r="AD801" s="498"/>
      <c r="AE801" s="498"/>
      <c r="AF801" s="498"/>
      <c r="AG801" s="498"/>
      <c r="AH801" s="498"/>
      <c r="AI801" s="498"/>
    </row>
    <row r="802" spans="1:35" s="505" customFormat="1" ht="20.100000000000001" customHeight="1">
      <c r="A802" s="503"/>
      <c r="B802" s="504"/>
      <c r="C802" s="504"/>
      <c r="D802" s="504"/>
      <c r="E802" s="504"/>
      <c r="F802" s="504"/>
      <c r="G802" s="504"/>
      <c r="H802" s="504"/>
      <c r="I802" s="504"/>
      <c r="J802" s="498"/>
      <c r="K802" s="498"/>
      <c r="L802" s="498"/>
      <c r="M802" s="498"/>
      <c r="N802" s="498"/>
      <c r="O802" s="498"/>
      <c r="P802" s="498"/>
      <c r="Q802" s="498"/>
      <c r="R802" s="498"/>
      <c r="S802" s="498"/>
      <c r="T802" s="498"/>
      <c r="U802" s="498"/>
      <c r="V802" s="498"/>
      <c r="W802" s="498"/>
      <c r="X802" s="498"/>
      <c r="Y802" s="498"/>
      <c r="Z802" s="498"/>
      <c r="AA802" s="498"/>
      <c r="AB802" s="498"/>
      <c r="AC802" s="498"/>
      <c r="AD802" s="498"/>
      <c r="AE802" s="498"/>
      <c r="AF802" s="498"/>
      <c r="AG802" s="498"/>
      <c r="AH802" s="498"/>
      <c r="AI802" s="498"/>
    </row>
    <row r="803" spans="1:35" s="505" customFormat="1" ht="20.100000000000001" customHeight="1">
      <c r="A803" s="503"/>
      <c r="B803" s="504"/>
      <c r="C803" s="504"/>
      <c r="D803" s="504"/>
      <c r="E803" s="504"/>
      <c r="F803" s="504"/>
      <c r="G803" s="504"/>
      <c r="H803" s="504"/>
      <c r="I803" s="504"/>
      <c r="J803" s="498"/>
      <c r="K803" s="498"/>
      <c r="L803" s="498"/>
      <c r="M803" s="498"/>
      <c r="N803" s="498"/>
      <c r="O803" s="498"/>
      <c r="P803" s="498"/>
      <c r="Q803" s="498"/>
      <c r="R803" s="498"/>
      <c r="S803" s="498"/>
      <c r="T803" s="498"/>
      <c r="U803" s="498"/>
      <c r="V803" s="498"/>
      <c r="W803" s="498"/>
      <c r="X803" s="498"/>
      <c r="Y803" s="498"/>
      <c r="Z803" s="498"/>
      <c r="AA803" s="498"/>
      <c r="AB803" s="498"/>
      <c r="AC803" s="498"/>
      <c r="AD803" s="498"/>
      <c r="AE803" s="498"/>
      <c r="AF803" s="498"/>
      <c r="AG803" s="498"/>
      <c r="AH803" s="498"/>
      <c r="AI803" s="498"/>
    </row>
    <row r="804" spans="1:35" s="505" customFormat="1" ht="20.100000000000001" customHeight="1">
      <c r="A804" s="503"/>
      <c r="B804" s="504"/>
      <c r="C804" s="504"/>
      <c r="D804" s="504"/>
      <c r="E804" s="504"/>
      <c r="F804" s="504"/>
      <c r="G804" s="504"/>
      <c r="H804" s="504"/>
      <c r="I804" s="504"/>
      <c r="J804" s="498"/>
      <c r="K804" s="498"/>
      <c r="L804" s="498"/>
      <c r="M804" s="498"/>
      <c r="N804" s="498"/>
      <c r="O804" s="498"/>
      <c r="P804" s="498"/>
      <c r="Q804" s="498"/>
      <c r="R804" s="498"/>
      <c r="S804" s="498"/>
      <c r="T804" s="498"/>
      <c r="U804" s="498"/>
      <c r="V804" s="498"/>
      <c r="W804" s="498"/>
      <c r="X804" s="498"/>
      <c r="Y804" s="498"/>
      <c r="Z804" s="498"/>
      <c r="AA804" s="498"/>
      <c r="AB804" s="498"/>
      <c r="AC804" s="498"/>
      <c r="AD804" s="498"/>
      <c r="AE804" s="498"/>
      <c r="AF804" s="498"/>
      <c r="AG804" s="498"/>
      <c r="AH804" s="498"/>
      <c r="AI804" s="498"/>
    </row>
    <row r="805" spans="1:35" s="505" customFormat="1" ht="20.100000000000001" customHeight="1">
      <c r="A805" s="503"/>
      <c r="B805" s="504"/>
      <c r="C805" s="504"/>
      <c r="D805" s="504"/>
      <c r="E805" s="504"/>
      <c r="F805" s="504"/>
      <c r="G805" s="504"/>
      <c r="H805" s="504"/>
      <c r="I805" s="504"/>
      <c r="J805" s="498"/>
      <c r="K805" s="498"/>
      <c r="L805" s="498"/>
      <c r="M805" s="498"/>
      <c r="N805" s="498"/>
      <c r="O805" s="498"/>
      <c r="P805" s="498"/>
      <c r="Q805" s="498"/>
      <c r="R805" s="498"/>
      <c r="S805" s="498"/>
      <c r="T805" s="498"/>
      <c r="U805" s="498"/>
      <c r="V805" s="498"/>
      <c r="W805" s="498"/>
      <c r="X805" s="498"/>
      <c r="Y805" s="498"/>
      <c r="Z805" s="498"/>
      <c r="AA805" s="498"/>
      <c r="AB805" s="498"/>
      <c r="AC805" s="498"/>
      <c r="AD805" s="498"/>
      <c r="AE805" s="498"/>
      <c r="AF805" s="498"/>
      <c r="AG805" s="498"/>
      <c r="AH805" s="498"/>
      <c r="AI805" s="498"/>
    </row>
    <row r="806" spans="1:35" s="505" customFormat="1" ht="20.100000000000001" customHeight="1">
      <c r="A806" s="503"/>
      <c r="B806" s="504"/>
      <c r="C806" s="504"/>
      <c r="D806" s="504"/>
      <c r="E806" s="504"/>
      <c r="F806" s="504"/>
      <c r="G806" s="504"/>
      <c r="H806" s="504"/>
      <c r="I806" s="504"/>
      <c r="J806" s="498"/>
      <c r="K806" s="498"/>
      <c r="L806" s="498"/>
      <c r="M806" s="498"/>
      <c r="N806" s="498"/>
      <c r="O806" s="498"/>
      <c r="P806" s="498"/>
      <c r="Q806" s="498"/>
      <c r="R806" s="498"/>
      <c r="S806" s="498"/>
      <c r="T806" s="498"/>
      <c r="U806" s="498"/>
      <c r="V806" s="498"/>
      <c r="W806" s="498"/>
      <c r="X806" s="498"/>
      <c r="Y806" s="498"/>
      <c r="Z806" s="498"/>
      <c r="AA806" s="498"/>
      <c r="AB806" s="498"/>
      <c r="AC806" s="498"/>
      <c r="AD806" s="498"/>
      <c r="AE806" s="498"/>
      <c r="AF806" s="498"/>
      <c r="AG806" s="498"/>
      <c r="AH806" s="498"/>
      <c r="AI806" s="498"/>
    </row>
    <row r="807" spans="1:35" s="505" customFormat="1" ht="20.100000000000001" customHeight="1">
      <c r="A807" s="503"/>
      <c r="B807" s="504"/>
      <c r="C807" s="504"/>
      <c r="D807" s="504"/>
      <c r="E807" s="504"/>
      <c r="F807" s="504"/>
      <c r="G807" s="504"/>
      <c r="H807" s="504"/>
      <c r="I807" s="504"/>
      <c r="J807" s="498"/>
      <c r="K807" s="498"/>
      <c r="L807" s="498"/>
      <c r="M807" s="498"/>
      <c r="N807" s="498"/>
      <c r="O807" s="498"/>
      <c r="P807" s="498"/>
      <c r="Q807" s="498"/>
      <c r="R807" s="498"/>
      <c r="S807" s="498"/>
      <c r="T807" s="498"/>
      <c r="U807" s="498"/>
      <c r="V807" s="498"/>
      <c r="W807" s="498"/>
      <c r="X807" s="498"/>
      <c r="Y807" s="498"/>
      <c r="Z807" s="498"/>
      <c r="AA807" s="498"/>
      <c r="AB807" s="498"/>
      <c r="AC807" s="498"/>
      <c r="AD807" s="498"/>
      <c r="AE807" s="498"/>
      <c r="AF807" s="498"/>
      <c r="AG807" s="498"/>
      <c r="AH807" s="498"/>
      <c r="AI807" s="498"/>
    </row>
    <row r="808" spans="1:35" s="505" customFormat="1" ht="20.100000000000001" customHeight="1">
      <c r="A808" s="503"/>
      <c r="B808" s="504"/>
      <c r="C808" s="504"/>
      <c r="D808" s="504"/>
      <c r="E808" s="504"/>
      <c r="F808" s="504"/>
      <c r="G808" s="504"/>
      <c r="H808" s="504"/>
      <c r="I808" s="504"/>
      <c r="J808" s="498"/>
      <c r="K808" s="498"/>
      <c r="L808" s="498"/>
      <c r="M808" s="498"/>
      <c r="N808" s="498"/>
      <c r="O808" s="498"/>
      <c r="P808" s="498"/>
      <c r="Q808" s="498"/>
      <c r="R808" s="498"/>
      <c r="S808" s="498"/>
      <c r="T808" s="498"/>
      <c r="U808" s="498"/>
      <c r="V808" s="498"/>
      <c r="W808" s="498"/>
      <c r="X808" s="498"/>
      <c r="Y808" s="498"/>
      <c r="Z808" s="498"/>
      <c r="AA808" s="498"/>
      <c r="AB808" s="498"/>
      <c r="AC808" s="498"/>
      <c r="AD808" s="498"/>
      <c r="AE808" s="498"/>
      <c r="AF808" s="498"/>
      <c r="AG808" s="498"/>
      <c r="AH808" s="498"/>
      <c r="AI808" s="498"/>
    </row>
    <row r="809" spans="1:35" s="505" customFormat="1" ht="20.100000000000001" customHeight="1">
      <c r="A809" s="503"/>
      <c r="B809" s="504"/>
      <c r="C809" s="504"/>
      <c r="D809" s="504"/>
      <c r="E809" s="504"/>
      <c r="F809" s="504"/>
      <c r="G809" s="504"/>
      <c r="H809" s="504"/>
      <c r="I809" s="504"/>
      <c r="J809" s="498"/>
      <c r="K809" s="498"/>
      <c r="L809" s="498"/>
      <c r="M809" s="498"/>
      <c r="N809" s="498"/>
      <c r="O809" s="498"/>
      <c r="P809" s="498"/>
      <c r="Q809" s="498"/>
      <c r="R809" s="498"/>
      <c r="S809" s="498"/>
      <c r="T809" s="498"/>
      <c r="U809" s="498"/>
      <c r="V809" s="498"/>
      <c r="W809" s="498"/>
      <c r="X809" s="498"/>
      <c r="Y809" s="498"/>
      <c r="Z809" s="498"/>
      <c r="AA809" s="498"/>
      <c r="AB809" s="498"/>
      <c r="AC809" s="498"/>
      <c r="AD809" s="498"/>
      <c r="AE809" s="498"/>
      <c r="AF809" s="498"/>
      <c r="AG809" s="498"/>
      <c r="AH809" s="498"/>
      <c r="AI809" s="498"/>
    </row>
    <row r="810" spans="1:35" s="505" customFormat="1" ht="20.100000000000001" customHeight="1">
      <c r="A810" s="503"/>
      <c r="B810" s="504"/>
      <c r="C810" s="504"/>
      <c r="D810" s="504"/>
      <c r="E810" s="504"/>
      <c r="F810" s="504"/>
      <c r="G810" s="504"/>
      <c r="H810" s="504"/>
      <c r="I810" s="504"/>
      <c r="J810" s="498"/>
      <c r="K810" s="498"/>
      <c r="L810" s="498"/>
      <c r="M810" s="498"/>
      <c r="N810" s="498"/>
      <c r="O810" s="498"/>
      <c r="P810" s="498"/>
      <c r="Q810" s="498"/>
      <c r="R810" s="498"/>
      <c r="S810" s="498"/>
      <c r="T810" s="498"/>
      <c r="U810" s="498"/>
      <c r="V810" s="498"/>
      <c r="W810" s="498"/>
      <c r="X810" s="498"/>
      <c r="Y810" s="498"/>
      <c r="Z810" s="498"/>
      <c r="AA810" s="498"/>
      <c r="AB810" s="498"/>
      <c r="AC810" s="498"/>
      <c r="AD810" s="498"/>
      <c r="AE810" s="498"/>
      <c r="AF810" s="498"/>
      <c r="AG810" s="498"/>
      <c r="AH810" s="498"/>
      <c r="AI810" s="498"/>
    </row>
    <row r="811" spans="1:35" s="505" customFormat="1" ht="20.100000000000001" customHeight="1">
      <c r="A811" s="503"/>
      <c r="B811" s="504"/>
      <c r="C811" s="504"/>
      <c r="D811" s="504"/>
      <c r="E811" s="504"/>
      <c r="F811" s="504"/>
      <c r="G811" s="504"/>
      <c r="H811" s="504"/>
      <c r="I811" s="504"/>
      <c r="J811" s="498"/>
      <c r="K811" s="498"/>
      <c r="L811" s="498"/>
      <c r="M811" s="498"/>
      <c r="N811" s="498"/>
      <c r="O811" s="498"/>
      <c r="P811" s="498"/>
      <c r="Q811" s="498"/>
      <c r="R811" s="498"/>
      <c r="S811" s="498"/>
      <c r="T811" s="498"/>
      <c r="U811" s="498"/>
      <c r="V811" s="498"/>
      <c r="W811" s="498"/>
      <c r="X811" s="498"/>
      <c r="Y811" s="498"/>
      <c r="Z811" s="498"/>
      <c r="AA811" s="498"/>
      <c r="AB811" s="498"/>
      <c r="AC811" s="498"/>
      <c r="AD811" s="498"/>
      <c r="AE811" s="498"/>
      <c r="AF811" s="498"/>
      <c r="AG811" s="498"/>
      <c r="AH811" s="498"/>
      <c r="AI811" s="498"/>
    </row>
    <row r="812" spans="1:35" s="505" customFormat="1" ht="20.100000000000001" customHeight="1">
      <c r="A812" s="503"/>
      <c r="B812" s="504"/>
      <c r="C812" s="504"/>
      <c r="D812" s="504"/>
      <c r="E812" s="504"/>
      <c r="F812" s="504"/>
      <c r="G812" s="504"/>
      <c r="H812" s="504"/>
      <c r="I812" s="504"/>
      <c r="J812" s="498"/>
      <c r="K812" s="498"/>
      <c r="L812" s="498"/>
      <c r="M812" s="498"/>
      <c r="N812" s="498"/>
      <c r="O812" s="498"/>
      <c r="P812" s="498"/>
      <c r="Q812" s="498"/>
      <c r="R812" s="498"/>
      <c r="S812" s="498"/>
      <c r="T812" s="498"/>
      <c r="U812" s="498"/>
      <c r="V812" s="498"/>
      <c r="W812" s="498"/>
      <c r="X812" s="498"/>
      <c r="Y812" s="498"/>
      <c r="Z812" s="498"/>
      <c r="AA812" s="498"/>
      <c r="AB812" s="498"/>
      <c r="AC812" s="498"/>
      <c r="AD812" s="498"/>
      <c r="AE812" s="498"/>
      <c r="AF812" s="498"/>
      <c r="AG812" s="498"/>
      <c r="AH812" s="498"/>
      <c r="AI812" s="498"/>
    </row>
    <row r="813" spans="1:35" s="505" customFormat="1" ht="20.100000000000001" customHeight="1">
      <c r="A813" s="503"/>
      <c r="B813" s="504"/>
      <c r="C813" s="504"/>
      <c r="D813" s="504"/>
      <c r="E813" s="504"/>
      <c r="F813" s="504"/>
      <c r="G813" s="504"/>
      <c r="H813" s="504"/>
      <c r="I813" s="504"/>
      <c r="J813" s="498"/>
      <c r="K813" s="498"/>
      <c r="L813" s="498"/>
      <c r="M813" s="498"/>
      <c r="N813" s="498"/>
      <c r="O813" s="498"/>
      <c r="P813" s="498"/>
      <c r="Q813" s="498"/>
      <c r="R813" s="498"/>
      <c r="S813" s="498"/>
      <c r="T813" s="498"/>
      <c r="U813" s="498"/>
      <c r="V813" s="498"/>
      <c r="W813" s="498"/>
      <c r="X813" s="498"/>
      <c r="Y813" s="498"/>
      <c r="Z813" s="498"/>
      <c r="AA813" s="498"/>
      <c r="AB813" s="498"/>
      <c r="AC813" s="498"/>
      <c r="AD813" s="498"/>
      <c r="AE813" s="498"/>
      <c r="AF813" s="498"/>
      <c r="AG813" s="498"/>
      <c r="AH813" s="498"/>
      <c r="AI813" s="498"/>
    </row>
    <row r="814" spans="1:35" s="505" customFormat="1" ht="20.100000000000001" customHeight="1">
      <c r="A814" s="503"/>
      <c r="B814" s="504"/>
      <c r="C814" s="504"/>
      <c r="D814" s="504"/>
      <c r="E814" s="504"/>
      <c r="F814" s="504"/>
      <c r="G814" s="504"/>
      <c r="H814" s="504"/>
      <c r="I814" s="504"/>
      <c r="J814" s="498"/>
      <c r="K814" s="498"/>
      <c r="L814" s="498"/>
      <c r="M814" s="498"/>
      <c r="N814" s="498"/>
      <c r="O814" s="498"/>
      <c r="P814" s="498"/>
      <c r="Q814" s="498"/>
      <c r="R814" s="498"/>
      <c r="S814" s="498"/>
      <c r="T814" s="498"/>
      <c r="U814" s="498"/>
      <c r="V814" s="498"/>
      <c r="W814" s="498"/>
      <c r="X814" s="498"/>
      <c r="Y814" s="498"/>
      <c r="Z814" s="498"/>
      <c r="AA814" s="498"/>
      <c r="AB814" s="498"/>
      <c r="AC814" s="498"/>
      <c r="AD814" s="498"/>
      <c r="AE814" s="498"/>
      <c r="AF814" s="498"/>
      <c r="AG814" s="498"/>
      <c r="AH814" s="498"/>
      <c r="AI814" s="498"/>
    </row>
    <row r="815" spans="1:35" s="505" customFormat="1" ht="20.100000000000001" customHeight="1">
      <c r="A815" s="503"/>
      <c r="B815" s="504"/>
      <c r="C815" s="504"/>
      <c r="D815" s="504"/>
      <c r="E815" s="504"/>
      <c r="F815" s="504"/>
      <c r="G815" s="504"/>
      <c r="H815" s="504"/>
      <c r="I815" s="504"/>
      <c r="J815" s="498"/>
      <c r="K815" s="498"/>
      <c r="L815" s="498"/>
      <c r="M815" s="498"/>
      <c r="N815" s="498"/>
      <c r="O815" s="498"/>
      <c r="P815" s="498"/>
      <c r="Q815" s="498"/>
      <c r="R815" s="498"/>
      <c r="S815" s="498"/>
      <c r="T815" s="498"/>
      <c r="U815" s="498"/>
      <c r="V815" s="498"/>
      <c r="W815" s="498"/>
      <c r="X815" s="498"/>
      <c r="Y815" s="498"/>
      <c r="Z815" s="498"/>
      <c r="AA815" s="498"/>
      <c r="AB815" s="498"/>
      <c r="AC815" s="498"/>
      <c r="AD815" s="498"/>
      <c r="AE815" s="498"/>
      <c r="AF815" s="498"/>
      <c r="AG815" s="498"/>
      <c r="AH815" s="498"/>
      <c r="AI815" s="498"/>
    </row>
    <row r="816" spans="1:35" s="505" customFormat="1" ht="20.100000000000001" customHeight="1">
      <c r="A816" s="503"/>
      <c r="B816" s="504"/>
      <c r="C816" s="504"/>
      <c r="D816" s="504"/>
      <c r="E816" s="504"/>
      <c r="F816" s="504"/>
      <c r="G816" s="504"/>
      <c r="H816" s="504"/>
      <c r="I816" s="504"/>
      <c r="J816" s="498"/>
      <c r="K816" s="498"/>
      <c r="L816" s="498"/>
      <c r="M816" s="498"/>
      <c r="N816" s="498"/>
      <c r="O816" s="498"/>
      <c r="P816" s="498"/>
      <c r="Q816" s="498"/>
      <c r="R816" s="498"/>
      <c r="S816" s="498"/>
      <c r="T816" s="498"/>
      <c r="U816" s="498"/>
      <c r="V816" s="498"/>
      <c r="W816" s="498"/>
      <c r="X816" s="498"/>
      <c r="Y816" s="498"/>
      <c r="Z816" s="498"/>
      <c r="AA816" s="498"/>
      <c r="AB816" s="498"/>
      <c r="AC816" s="498"/>
      <c r="AD816" s="498"/>
      <c r="AE816" s="498"/>
      <c r="AF816" s="498"/>
      <c r="AG816" s="498"/>
      <c r="AH816" s="498"/>
      <c r="AI816" s="498"/>
    </row>
    <row r="817" spans="1:35" s="505" customFormat="1" ht="20.100000000000001" customHeight="1">
      <c r="A817" s="503"/>
      <c r="B817" s="504"/>
      <c r="C817" s="504"/>
      <c r="D817" s="504"/>
      <c r="E817" s="504"/>
      <c r="F817" s="504"/>
      <c r="G817" s="504"/>
      <c r="H817" s="504"/>
      <c r="I817" s="504"/>
      <c r="J817" s="498"/>
      <c r="K817" s="498"/>
      <c r="L817" s="498"/>
      <c r="M817" s="498"/>
      <c r="N817" s="498"/>
      <c r="O817" s="498"/>
      <c r="P817" s="498"/>
      <c r="Q817" s="498"/>
      <c r="R817" s="498"/>
      <c r="S817" s="498"/>
      <c r="T817" s="498"/>
      <c r="U817" s="498"/>
      <c r="V817" s="498"/>
      <c r="W817" s="498"/>
      <c r="X817" s="498"/>
      <c r="Y817" s="498"/>
      <c r="Z817" s="498"/>
      <c r="AA817" s="498"/>
      <c r="AB817" s="498"/>
      <c r="AC817" s="498"/>
      <c r="AD817" s="498"/>
      <c r="AE817" s="498"/>
      <c r="AF817" s="498"/>
      <c r="AG817" s="498"/>
      <c r="AH817" s="498"/>
      <c r="AI817" s="498"/>
    </row>
    <row r="818" spans="1:35" s="505" customFormat="1" ht="20.100000000000001" customHeight="1">
      <c r="A818" s="503"/>
      <c r="B818" s="504"/>
      <c r="C818" s="504"/>
      <c r="D818" s="504"/>
      <c r="E818" s="504"/>
      <c r="F818" s="504"/>
      <c r="G818" s="504"/>
      <c r="H818" s="504"/>
      <c r="I818" s="504"/>
      <c r="J818" s="498"/>
      <c r="K818" s="498"/>
      <c r="L818" s="498"/>
      <c r="M818" s="498"/>
      <c r="N818" s="498"/>
      <c r="O818" s="498"/>
      <c r="P818" s="498"/>
      <c r="Q818" s="498"/>
      <c r="R818" s="498"/>
      <c r="S818" s="498"/>
      <c r="T818" s="498"/>
      <c r="U818" s="498"/>
      <c r="V818" s="498"/>
      <c r="W818" s="498"/>
      <c r="X818" s="498"/>
      <c r="Y818" s="498"/>
      <c r="Z818" s="498"/>
      <c r="AA818" s="498"/>
      <c r="AB818" s="498"/>
      <c r="AC818" s="498"/>
      <c r="AD818" s="498"/>
      <c r="AE818" s="498"/>
      <c r="AF818" s="498"/>
      <c r="AG818" s="498"/>
      <c r="AH818" s="498"/>
      <c r="AI818" s="498"/>
    </row>
    <row r="819" spans="1:35" s="505" customFormat="1" ht="20.100000000000001" customHeight="1">
      <c r="A819" s="503"/>
      <c r="B819" s="504"/>
      <c r="C819" s="504"/>
      <c r="D819" s="504"/>
      <c r="E819" s="504"/>
      <c r="F819" s="504"/>
      <c r="G819" s="504"/>
      <c r="H819" s="504"/>
      <c r="I819" s="504"/>
      <c r="J819" s="498"/>
      <c r="K819" s="498"/>
      <c r="L819" s="498"/>
      <c r="M819" s="498"/>
      <c r="N819" s="498"/>
      <c r="O819" s="498"/>
      <c r="P819" s="498"/>
      <c r="Q819" s="498"/>
      <c r="R819" s="498"/>
      <c r="S819" s="498"/>
      <c r="T819" s="498"/>
      <c r="U819" s="498"/>
      <c r="V819" s="498"/>
      <c r="W819" s="498"/>
      <c r="X819" s="498"/>
      <c r="Y819" s="498"/>
      <c r="Z819" s="498"/>
      <c r="AA819" s="498"/>
      <c r="AB819" s="498"/>
      <c r="AC819" s="498"/>
      <c r="AD819" s="498"/>
      <c r="AE819" s="498"/>
      <c r="AF819" s="498"/>
      <c r="AG819" s="498"/>
      <c r="AH819" s="498"/>
      <c r="AI819" s="498"/>
    </row>
    <row r="820" spans="1:35" s="505" customFormat="1" ht="20.100000000000001" customHeight="1">
      <c r="A820" s="503"/>
      <c r="B820" s="504"/>
      <c r="C820" s="504"/>
      <c r="D820" s="504"/>
      <c r="E820" s="504"/>
      <c r="F820" s="504"/>
      <c r="G820" s="504"/>
      <c r="H820" s="504"/>
      <c r="I820" s="504"/>
      <c r="J820" s="498"/>
      <c r="K820" s="498"/>
      <c r="L820" s="498"/>
      <c r="M820" s="498"/>
      <c r="N820" s="498"/>
      <c r="O820" s="498"/>
      <c r="P820" s="498"/>
      <c r="Q820" s="498"/>
      <c r="R820" s="498"/>
      <c r="S820" s="498"/>
      <c r="T820" s="498"/>
      <c r="U820" s="498"/>
      <c r="V820" s="498"/>
      <c r="W820" s="498"/>
      <c r="X820" s="498"/>
      <c r="Y820" s="498"/>
      <c r="Z820" s="498"/>
      <c r="AA820" s="498"/>
      <c r="AB820" s="498"/>
      <c r="AC820" s="498"/>
      <c r="AD820" s="498"/>
      <c r="AE820" s="498"/>
      <c r="AF820" s="498"/>
      <c r="AG820" s="498"/>
      <c r="AH820" s="498"/>
      <c r="AI820" s="498"/>
    </row>
    <row r="821" spans="1:35" s="505" customFormat="1" ht="20.100000000000001" customHeight="1">
      <c r="A821" s="503"/>
      <c r="B821" s="504"/>
      <c r="C821" s="504"/>
      <c r="D821" s="504"/>
      <c r="E821" s="504"/>
      <c r="F821" s="504"/>
      <c r="G821" s="504"/>
      <c r="H821" s="504"/>
      <c r="I821" s="504"/>
      <c r="J821" s="498"/>
      <c r="K821" s="498"/>
      <c r="L821" s="498"/>
      <c r="M821" s="498"/>
      <c r="N821" s="498"/>
      <c r="O821" s="498"/>
      <c r="P821" s="498"/>
      <c r="Q821" s="498"/>
      <c r="R821" s="498"/>
      <c r="S821" s="498"/>
      <c r="T821" s="498"/>
      <c r="U821" s="498"/>
      <c r="V821" s="498"/>
      <c r="W821" s="498"/>
      <c r="X821" s="498"/>
      <c r="Y821" s="498"/>
      <c r="Z821" s="498"/>
      <c r="AA821" s="498"/>
      <c r="AB821" s="498"/>
      <c r="AC821" s="498"/>
      <c r="AD821" s="498"/>
      <c r="AE821" s="498"/>
      <c r="AF821" s="498"/>
      <c r="AG821" s="498"/>
      <c r="AH821" s="498"/>
      <c r="AI821" s="498"/>
    </row>
    <row r="822" spans="1:35" s="505" customFormat="1" ht="20.100000000000001" customHeight="1">
      <c r="A822" s="503"/>
      <c r="B822" s="504"/>
      <c r="C822" s="504"/>
      <c r="D822" s="504"/>
      <c r="E822" s="504"/>
      <c r="F822" s="504"/>
      <c r="G822" s="504"/>
      <c r="H822" s="504"/>
      <c r="I822" s="504"/>
      <c r="J822" s="498"/>
      <c r="K822" s="498"/>
      <c r="L822" s="498"/>
      <c r="M822" s="498"/>
      <c r="N822" s="498"/>
      <c r="O822" s="498"/>
      <c r="P822" s="498"/>
      <c r="Q822" s="498"/>
      <c r="R822" s="498"/>
      <c r="S822" s="498"/>
      <c r="T822" s="498"/>
      <c r="U822" s="498"/>
      <c r="V822" s="498"/>
      <c r="W822" s="498"/>
      <c r="X822" s="498"/>
      <c r="Y822" s="498"/>
      <c r="Z822" s="498"/>
      <c r="AA822" s="498"/>
      <c r="AB822" s="498"/>
      <c r="AC822" s="498"/>
      <c r="AD822" s="498"/>
      <c r="AE822" s="498"/>
      <c r="AF822" s="498"/>
      <c r="AG822" s="498"/>
      <c r="AH822" s="498"/>
      <c r="AI822" s="498"/>
    </row>
    <row r="823" spans="1:35" s="505" customFormat="1" ht="20.100000000000001" customHeight="1">
      <c r="A823" s="503"/>
      <c r="B823" s="504"/>
      <c r="C823" s="504"/>
      <c r="D823" s="504"/>
      <c r="E823" s="504"/>
      <c r="F823" s="504"/>
      <c r="G823" s="504"/>
      <c r="H823" s="504"/>
      <c r="I823" s="504"/>
      <c r="J823" s="498"/>
      <c r="K823" s="498"/>
      <c r="L823" s="498"/>
      <c r="M823" s="498"/>
      <c r="N823" s="498"/>
      <c r="O823" s="498"/>
      <c r="P823" s="498"/>
      <c r="Q823" s="498"/>
      <c r="R823" s="498"/>
      <c r="S823" s="498"/>
      <c r="T823" s="498"/>
      <c r="U823" s="498"/>
      <c r="V823" s="498"/>
      <c r="W823" s="498"/>
      <c r="X823" s="498"/>
      <c r="Y823" s="498"/>
      <c r="Z823" s="498"/>
      <c r="AA823" s="498"/>
      <c r="AB823" s="498"/>
      <c r="AC823" s="498"/>
      <c r="AD823" s="498"/>
      <c r="AE823" s="498"/>
      <c r="AF823" s="498"/>
      <c r="AG823" s="498"/>
      <c r="AH823" s="498"/>
      <c r="AI823" s="498"/>
    </row>
    <row r="824" spans="1:35" s="505" customFormat="1" ht="20.100000000000001" customHeight="1">
      <c r="A824" s="503"/>
      <c r="B824" s="504"/>
      <c r="C824" s="504"/>
      <c r="D824" s="504"/>
      <c r="E824" s="504"/>
      <c r="F824" s="504"/>
      <c r="G824" s="504"/>
      <c r="H824" s="504"/>
      <c r="I824" s="504"/>
      <c r="J824" s="498"/>
      <c r="K824" s="498"/>
      <c r="L824" s="498"/>
      <c r="M824" s="498"/>
      <c r="N824" s="498"/>
      <c r="O824" s="498"/>
      <c r="P824" s="498"/>
      <c r="Q824" s="498"/>
      <c r="R824" s="498"/>
      <c r="S824" s="498"/>
      <c r="T824" s="498"/>
      <c r="U824" s="498"/>
      <c r="V824" s="498"/>
      <c r="W824" s="498"/>
      <c r="X824" s="498"/>
      <c r="Y824" s="498"/>
      <c r="Z824" s="498"/>
      <c r="AA824" s="498"/>
      <c r="AB824" s="498"/>
      <c r="AC824" s="498"/>
      <c r="AD824" s="498"/>
      <c r="AE824" s="498"/>
      <c r="AF824" s="498"/>
      <c r="AG824" s="498"/>
      <c r="AH824" s="498"/>
      <c r="AI824" s="498"/>
    </row>
    <row r="825" spans="1:35" s="505" customFormat="1" ht="20.100000000000001" customHeight="1">
      <c r="A825" s="503"/>
      <c r="B825" s="504"/>
      <c r="C825" s="504"/>
      <c r="D825" s="504"/>
      <c r="E825" s="504"/>
      <c r="F825" s="504"/>
      <c r="G825" s="504"/>
      <c r="H825" s="504"/>
      <c r="I825" s="504"/>
      <c r="J825" s="498"/>
      <c r="K825" s="498"/>
      <c r="L825" s="498"/>
      <c r="M825" s="498"/>
      <c r="N825" s="498"/>
      <c r="O825" s="498"/>
      <c r="P825" s="498"/>
      <c r="Q825" s="498"/>
      <c r="R825" s="498"/>
      <c r="S825" s="498"/>
      <c r="T825" s="498"/>
      <c r="U825" s="498"/>
      <c r="V825" s="498"/>
      <c r="W825" s="498"/>
      <c r="X825" s="498"/>
      <c r="Y825" s="498"/>
      <c r="Z825" s="498"/>
      <c r="AA825" s="498"/>
      <c r="AB825" s="498"/>
      <c r="AC825" s="498"/>
      <c r="AD825" s="498"/>
      <c r="AE825" s="498"/>
      <c r="AF825" s="498"/>
      <c r="AG825" s="498"/>
      <c r="AH825" s="498"/>
      <c r="AI825" s="498"/>
    </row>
    <row r="826" spans="1:35" s="505" customFormat="1" ht="20.100000000000001" customHeight="1">
      <c r="A826" s="503"/>
      <c r="B826" s="504"/>
      <c r="C826" s="504"/>
      <c r="D826" s="504"/>
      <c r="E826" s="504"/>
      <c r="F826" s="504"/>
      <c r="G826" s="504"/>
      <c r="H826" s="504"/>
      <c r="I826" s="504"/>
      <c r="J826" s="498"/>
      <c r="K826" s="498"/>
      <c r="L826" s="498"/>
      <c r="M826" s="498"/>
      <c r="N826" s="498"/>
      <c r="O826" s="498"/>
      <c r="P826" s="498"/>
      <c r="Q826" s="498"/>
      <c r="R826" s="498"/>
      <c r="S826" s="498"/>
      <c r="T826" s="498"/>
      <c r="U826" s="498"/>
      <c r="V826" s="498"/>
      <c r="W826" s="498"/>
      <c r="X826" s="498"/>
      <c r="Y826" s="498"/>
      <c r="Z826" s="498"/>
      <c r="AA826" s="498"/>
      <c r="AB826" s="498"/>
      <c r="AC826" s="498"/>
      <c r="AD826" s="498"/>
      <c r="AE826" s="498"/>
      <c r="AF826" s="498"/>
      <c r="AG826" s="498"/>
      <c r="AH826" s="498"/>
      <c r="AI826" s="498"/>
    </row>
    <row r="827" spans="1:35" s="505" customFormat="1" ht="20.100000000000001" customHeight="1">
      <c r="A827" s="503"/>
      <c r="B827" s="504"/>
      <c r="C827" s="504"/>
      <c r="D827" s="504"/>
      <c r="E827" s="504"/>
      <c r="F827" s="504"/>
      <c r="G827" s="504"/>
      <c r="H827" s="504"/>
      <c r="I827" s="504"/>
      <c r="J827" s="498"/>
      <c r="K827" s="498"/>
      <c r="L827" s="498"/>
      <c r="M827" s="498"/>
      <c r="N827" s="498"/>
      <c r="O827" s="498"/>
      <c r="P827" s="498"/>
      <c r="Q827" s="498"/>
      <c r="R827" s="498"/>
      <c r="S827" s="498"/>
      <c r="T827" s="498"/>
      <c r="U827" s="498"/>
      <c r="V827" s="498"/>
      <c r="W827" s="498"/>
      <c r="X827" s="498"/>
      <c r="Y827" s="498"/>
      <c r="Z827" s="498"/>
      <c r="AA827" s="498"/>
      <c r="AB827" s="498"/>
      <c r="AC827" s="498"/>
      <c r="AD827" s="498"/>
      <c r="AE827" s="498"/>
      <c r="AF827" s="498"/>
      <c r="AG827" s="498"/>
      <c r="AH827" s="498"/>
      <c r="AI827" s="498"/>
    </row>
    <row r="828" spans="1:35" s="505" customFormat="1" ht="20.100000000000001" customHeight="1">
      <c r="A828" s="503"/>
      <c r="B828" s="504"/>
      <c r="C828" s="504"/>
      <c r="D828" s="504"/>
      <c r="E828" s="504"/>
      <c r="F828" s="504"/>
      <c r="G828" s="504"/>
      <c r="H828" s="504"/>
      <c r="I828" s="504"/>
      <c r="J828" s="498"/>
      <c r="K828" s="498"/>
      <c r="L828" s="498"/>
      <c r="M828" s="498"/>
      <c r="N828" s="498"/>
      <c r="O828" s="498"/>
      <c r="P828" s="498"/>
      <c r="Q828" s="498"/>
      <c r="R828" s="498"/>
      <c r="S828" s="498"/>
      <c r="T828" s="498"/>
      <c r="U828" s="498"/>
      <c r="V828" s="498"/>
      <c r="W828" s="498"/>
      <c r="X828" s="498"/>
      <c r="Y828" s="498"/>
      <c r="Z828" s="498"/>
      <c r="AA828" s="498"/>
      <c r="AB828" s="498"/>
      <c r="AC828" s="498"/>
      <c r="AD828" s="498"/>
      <c r="AE828" s="498"/>
      <c r="AF828" s="498"/>
      <c r="AG828" s="498"/>
      <c r="AH828" s="498"/>
      <c r="AI828" s="498"/>
    </row>
    <row r="829" spans="1:35" s="505" customFormat="1" ht="20.100000000000001" customHeight="1">
      <c r="A829" s="503"/>
      <c r="B829" s="504"/>
      <c r="C829" s="504"/>
      <c r="D829" s="504"/>
      <c r="E829" s="504"/>
      <c r="F829" s="504"/>
      <c r="G829" s="504"/>
      <c r="H829" s="504"/>
      <c r="I829" s="504"/>
      <c r="J829" s="498"/>
      <c r="K829" s="498"/>
      <c r="L829" s="498"/>
      <c r="M829" s="498"/>
      <c r="N829" s="498"/>
      <c r="O829" s="498"/>
      <c r="P829" s="498"/>
      <c r="Q829" s="498"/>
      <c r="R829" s="498"/>
      <c r="S829" s="498"/>
      <c r="T829" s="498"/>
      <c r="U829" s="498"/>
      <c r="V829" s="498"/>
      <c r="W829" s="498"/>
      <c r="X829" s="498"/>
      <c r="Y829" s="498"/>
      <c r="Z829" s="498"/>
      <c r="AA829" s="498"/>
      <c r="AB829" s="498"/>
      <c r="AC829" s="498"/>
      <c r="AD829" s="498"/>
      <c r="AE829" s="498"/>
      <c r="AF829" s="498"/>
      <c r="AG829" s="498"/>
      <c r="AH829" s="498"/>
      <c r="AI829" s="498"/>
    </row>
    <row r="830" spans="1:35" s="505" customFormat="1" ht="20.100000000000001" customHeight="1">
      <c r="A830" s="503"/>
      <c r="B830" s="504"/>
      <c r="C830" s="504"/>
      <c r="D830" s="504"/>
      <c r="E830" s="504"/>
      <c r="F830" s="504"/>
      <c r="G830" s="504"/>
      <c r="H830" s="504"/>
      <c r="I830" s="504"/>
      <c r="J830" s="498"/>
      <c r="K830" s="498"/>
      <c r="L830" s="498"/>
      <c r="M830" s="498"/>
      <c r="N830" s="498"/>
      <c r="O830" s="498"/>
      <c r="P830" s="498"/>
      <c r="Q830" s="498"/>
      <c r="R830" s="498"/>
      <c r="S830" s="498"/>
      <c r="T830" s="498"/>
      <c r="U830" s="498"/>
      <c r="V830" s="498"/>
      <c r="W830" s="498"/>
      <c r="X830" s="498"/>
      <c r="Y830" s="498"/>
      <c r="Z830" s="498"/>
      <c r="AA830" s="498"/>
      <c r="AB830" s="498"/>
      <c r="AC830" s="498"/>
      <c r="AD830" s="498"/>
      <c r="AE830" s="498"/>
      <c r="AF830" s="498"/>
      <c r="AG830" s="498"/>
      <c r="AH830" s="498"/>
      <c r="AI830" s="498"/>
    </row>
    <row r="831" spans="1:35" s="505" customFormat="1" ht="20.100000000000001" customHeight="1">
      <c r="A831" s="503"/>
      <c r="B831" s="504"/>
      <c r="C831" s="504"/>
      <c r="D831" s="504"/>
      <c r="E831" s="504"/>
      <c r="F831" s="504"/>
      <c r="G831" s="504"/>
      <c r="H831" s="504"/>
      <c r="I831" s="504"/>
      <c r="J831" s="498"/>
      <c r="K831" s="498"/>
      <c r="L831" s="498"/>
      <c r="M831" s="498"/>
      <c r="N831" s="498"/>
      <c r="O831" s="498"/>
      <c r="P831" s="498"/>
      <c r="Q831" s="498"/>
      <c r="R831" s="498"/>
      <c r="S831" s="498"/>
      <c r="T831" s="498"/>
      <c r="U831" s="498"/>
      <c r="V831" s="498"/>
      <c r="W831" s="498"/>
      <c r="X831" s="498"/>
      <c r="Y831" s="498"/>
      <c r="Z831" s="498"/>
      <c r="AA831" s="498"/>
      <c r="AB831" s="498"/>
      <c r="AC831" s="498"/>
      <c r="AD831" s="498"/>
      <c r="AE831" s="498"/>
      <c r="AF831" s="498"/>
      <c r="AG831" s="498"/>
      <c r="AH831" s="498"/>
      <c r="AI831" s="498"/>
    </row>
    <row r="832" spans="1:35" s="505" customFormat="1" ht="20.100000000000001" customHeight="1">
      <c r="A832" s="503"/>
      <c r="B832" s="504"/>
      <c r="C832" s="504"/>
      <c r="D832" s="504"/>
      <c r="E832" s="504"/>
      <c r="F832" s="504"/>
      <c r="G832" s="504"/>
      <c r="H832" s="504"/>
      <c r="I832" s="504"/>
      <c r="J832" s="498"/>
      <c r="K832" s="498"/>
      <c r="L832" s="498"/>
      <c r="M832" s="498"/>
      <c r="N832" s="498"/>
      <c r="O832" s="498"/>
      <c r="P832" s="498"/>
      <c r="Q832" s="498"/>
      <c r="R832" s="498"/>
      <c r="S832" s="498"/>
      <c r="T832" s="498"/>
      <c r="U832" s="498"/>
      <c r="V832" s="498"/>
      <c r="W832" s="498"/>
      <c r="X832" s="498"/>
      <c r="Y832" s="498"/>
      <c r="Z832" s="498"/>
      <c r="AA832" s="498"/>
      <c r="AB832" s="498"/>
      <c r="AC832" s="498"/>
      <c r="AD832" s="498"/>
      <c r="AE832" s="498"/>
      <c r="AF832" s="498"/>
      <c r="AG832" s="498"/>
      <c r="AH832" s="498"/>
      <c r="AI832" s="498"/>
    </row>
    <row r="833" spans="1:35" s="505" customFormat="1" ht="20.100000000000001" customHeight="1">
      <c r="A833" s="503"/>
      <c r="B833" s="504"/>
      <c r="C833" s="504"/>
      <c r="D833" s="504"/>
      <c r="E833" s="504"/>
      <c r="F833" s="504"/>
      <c r="G833" s="504"/>
      <c r="H833" s="504"/>
      <c r="I833" s="504"/>
      <c r="J833" s="498"/>
      <c r="K833" s="498"/>
      <c r="L833" s="498"/>
      <c r="M833" s="498"/>
      <c r="N833" s="498"/>
      <c r="O833" s="498"/>
      <c r="P833" s="498"/>
      <c r="Q833" s="498"/>
      <c r="R833" s="498"/>
      <c r="S833" s="498"/>
      <c r="T833" s="498"/>
      <c r="U833" s="498"/>
      <c r="V833" s="498"/>
      <c r="W833" s="498"/>
      <c r="X833" s="498"/>
      <c r="Y833" s="498"/>
      <c r="Z833" s="498"/>
      <c r="AA833" s="498"/>
      <c r="AB833" s="498"/>
      <c r="AC833" s="498"/>
      <c r="AD833" s="498"/>
      <c r="AE833" s="498"/>
      <c r="AF833" s="498"/>
      <c r="AG833" s="498"/>
      <c r="AH833" s="498"/>
      <c r="AI833" s="498"/>
    </row>
    <row r="834" spans="1:35" s="505" customFormat="1" ht="20.100000000000001" customHeight="1">
      <c r="A834" s="503"/>
      <c r="B834" s="504"/>
      <c r="C834" s="504"/>
      <c r="D834" s="504"/>
      <c r="E834" s="504"/>
      <c r="F834" s="504"/>
      <c r="G834" s="504"/>
      <c r="H834" s="504"/>
      <c r="I834" s="504"/>
      <c r="J834" s="498"/>
      <c r="K834" s="498"/>
      <c r="L834" s="498"/>
      <c r="M834" s="498"/>
      <c r="N834" s="498"/>
      <c r="O834" s="498"/>
      <c r="P834" s="498"/>
      <c r="Q834" s="498"/>
      <c r="R834" s="498"/>
      <c r="S834" s="498"/>
      <c r="T834" s="498"/>
      <c r="U834" s="498"/>
      <c r="V834" s="498"/>
      <c r="W834" s="498"/>
      <c r="X834" s="498"/>
      <c r="Y834" s="498"/>
      <c r="Z834" s="498"/>
      <c r="AA834" s="498"/>
      <c r="AB834" s="498"/>
      <c r="AC834" s="498"/>
      <c r="AD834" s="498"/>
      <c r="AE834" s="498"/>
      <c r="AF834" s="498"/>
      <c r="AG834" s="498"/>
      <c r="AH834" s="498"/>
      <c r="AI834" s="498"/>
    </row>
    <row r="835" spans="1:35" s="505" customFormat="1" ht="20.100000000000001" customHeight="1">
      <c r="A835" s="503"/>
      <c r="B835" s="504"/>
      <c r="C835" s="504"/>
      <c r="D835" s="504"/>
      <c r="E835" s="504"/>
      <c r="F835" s="504"/>
      <c r="G835" s="504"/>
      <c r="H835" s="504"/>
      <c r="I835" s="504"/>
      <c r="J835" s="498"/>
      <c r="K835" s="498"/>
      <c r="L835" s="498"/>
      <c r="M835" s="498"/>
      <c r="N835" s="498"/>
      <c r="O835" s="498"/>
      <c r="P835" s="498"/>
      <c r="Q835" s="498"/>
      <c r="R835" s="498"/>
      <c r="S835" s="498"/>
      <c r="T835" s="498"/>
      <c r="U835" s="498"/>
      <c r="V835" s="498"/>
      <c r="W835" s="498"/>
      <c r="X835" s="498"/>
      <c r="Y835" s="498"/>
      <c r="Z835" s="498"/>
      <c r="AA835" s="498"/>
      <c r="AB835" s="498"/>
      <c r="AC835" s="498"/>
      <c r="AD835" s="498"/>
      <c r="AE835" s="498"/>
      <c r="AF835" s="498"/>
      <c r="AG835" s="498"/>
      <c r="AH835" s="498"/>
      <c r="AI835" s="498"/>
    </row>
    <row r="836" spans="1:35" s="505" customFormat="1" ht="20.100000000000001" customHeight="1">
      <c r="A836" s="503"/>
      <c r="B836" s="504"/>
      <c r="C836" s="504"/>
      <c r="D836" s="504"/>
      <c r="E836" s="504"/>
      <c r="F836" s="504"/>
      <c r="G836" s="504"/>
      <c r="H836" s="504"/>
      <c r="I836" s="504"/>
      <c r="J836" s="498"/>
      <c r="K836" s="498"/>
      <c r="L836" s="498"/>
      <c r="M836" s="498"/>
      <c r="N836" s="498"/>
      <c r="O836" s="498"/>
      <c r="P836" s="498"/>
      <c r="Q836" s="498"/>
      <c r="R836" s="498"/>
      <c r="S836" s="498"/>
      <c r="T836" s="498"/>
      <c r="U836" s="498"/>
      <c r="V836" s="498"/>
      <c r="W836" s="498"/>
      <c r="X836" s="498"/>
      <c r="Y836" s="498"/>
      <c r="Z836" s="498"/>
      <c r="AA836" s="498"/>
      <c r="AB836" s="498"/>
      <c r="AC836" s="498"/>
      <c r="AD836" s="498"/>
      <c r="AE836" s="498"/>
      <c r="AF836" s="498"/>
      <c r="AG836" s="498"/>
      <c r="AH836" s="498"/>
      <c r="AI836" s="498"/>
    </row>
    <row r="837" spans="1:35" s="505" customFormat="1" ht="20.100000000000001" customHeight="1">
      <c r="A837" s="503"/>
      <c r="B837" s="504"/>
      <c r="C837" s="504"/>
      <c r="D837" s="504"/>
      <c r="E837" s="504"/>
      <c r="F837" s="504"/>
      <c r="G837" s="504"/>
      <c r="H837" s="504"/>
      <c r="I837" s="504"/>
      <c r="J837" s="498"/>
      <c r="K837" s="498"/>
      <c r="L837" s="498"/>
      <c r="M837" s="498"/>
      <c r="N837" s="498"/>
      <c r="O837" s="498"/>
      <c r="P837" s="498"/>
      <c r="Q837" s="498"/>
      <c r="R837" s="498"/>
      <c r="S837" s="498"/>
      <c r="T837" s="498"/>
      <c r="U837" s="498"/>
      <c r="V837" s="498"/>
      <c r="W837" s="498"/>
      <c r="X837" s="498"/>
      <c r="Y837" s="498"/>
      <c r="Z837" s="498"/>
      <c r="AA837" s="498"/>
      <c r="AB837" s="498"/>
      <c r="AC837" s="498"/>
      <c r="AD837" s="498"/>
      <c r="AE837" s="498"/>
      <c r="AF837" s="498"/>
      <c r="AG837" s="498"/>
      <c r="AH837" s="498"/>
      <c r="AI837" s="498"/>
    </row>
    <row r="838" spans="1:35" s="505" customFormat="1" ht="20.100000000000001" customHeight="1">
      <c r="A838" s="503"/>
      <c r="B838" s="504"/>
      <c r="C838" s="504"/>
      <c r="D838" s="504"/>
      <c r="E838" s="504"/>
      <c r="F838" s="504"/>
      <c r="G838" s="504"/>
      <c r="H838" s="504"/>
      <c r="I838" s="504"/>
      <c r="J838" s="498"/>
      <c r="K838" s="498"/>
      <c r="L838" s="498"/>
      <c r="M838" s="498"/>
      <c r="N838" s="498"/>
      <c r="O838" s="498"/>
      <c r="P838" s="498"/>
      <c r="Q838" s="498"/>
      <c r="R838" s="498"/>
      <c r="S838" s="498"/>
      <c r="T838" s="498"/>
      <c r="U838" s="498"/>
      <c r="V838" s="498"/>
      <c r="W838" s="498"/>
      <c r="X838" s="498"/>
      <c r="Y838" s="498"/>
      <c r="Z838" s="498"/>
      <c r="AA838" s="498"/>
      <c r="AB838" s="498"/>
      <c r="AC838" s="498"/>
      <c r="AD838" s="498"/>
      <c r="AE838" s="498"/>
      <c r="AF838" s="498"/>
      <c r="AG838" s="498"/>
      <c r="AH838" s="498"/>
      <c r="AI838" s="498"/>
    </row>
    <row r="839" spans="1:35" s="505" customFormat="1" ht="20.100000000000001" customHeight="1">
      <c r="A839" s="503"/>
      <c r="B839" s="504"/>
      <c r="C839" s="504"/>
      <c r="D839" s="504"/>
      <c r="E839" s="504"/>
      <c r="F839" s="504"/>
      <c r="G839" s="504"/>
      <c r="H839" s="504"/>
      <c r="I839" s="504"/>
      <c r="J839" s="498"/>
      <c r="K839" s="498"/>
      <c r="L839" s="498"/>
      <c r="M839" s="498"/>
      <c r="N839" s="498"/>
      <c r="O839" s="498"/>
      <c r="P839" s="498"/>
      <c r="Q839" s="498"/>
      <c r="R839" s="498"/>
      <c r="S839" s="498"/>
      <c r="T839" s="498"/>
      <c r="U839" s="498"/>
      <c r="V839" s="498"/>
      <c r="W839" s="498"/>
      <c r="X839" s="498"/>
      <c r="Y839" s="498"/>
      <c r="Z839" s="498"/>
      <c r="AA839" s="498"/>
      <c r="AB839" s="498"/>
      <c r="AC839" s="498"/>
      <c r="AD839" s="498"/>
      <c r="AE839" s="498"/>
      <c r="AF839" s="498"/>
      <c r="AG839" s="498"/>
      <c r="AH839" s="498"/>
      <c r="AI839" s="498"/>
    </row>
    <row r="840" spans="1:35" s="505" customFormat="1" ht="20.100000000000001" customHeight="1">
      <c r="A840" s="503"/>
      <c r="B840" s="504"/>
      <c r="C840" s="504"/>
      <c r="D840" s="504"/>
      <c r="E840" s="504"/>
      <c r="F840" s="504"/>
      <c r="G840" s="504"/>
      <c r="H840" s="504"/>
      <c r="I840" s="504"/>
      <c r="J840" s="498"/>
      <c r="K840" s="498"/>
      <c r="L840" s="498"/>
      <c r="M840" s="498"/>
      <c r="N840" s="498"/>
      <c r="O840" s="498"/>
      <c r="P840" s="498"/>
      <c r="Q840" s="498"/>
      <c r="R840" s="498"/>
      <c r="S840" s="498"/>
      <c r="T840" s="498"/>
      <c r="U840" s="498"/>
      <c r="V840" s="498"/>
      <c r="W840" s="498"/>
      <c r="X840" s="498"/>
      <c r="Y840" s="498"/>
      <c r="Z840" s="498"/>
      <c r="AA840" s="498"/>
      <c r="AB840" s="498"/>
      <c r="AC840" s="498"/>
      <c r="AD840" s="498"/>
      <c r="AE840" s="498"/>
      <c r="AF840" s="498"/>
      <c r="AG840" s="498"/>
      <c r="AH840" s="498"/>
      <c r="AI840" s="498"/>
    </row>
    <row r="841" spans="1:35" s="505" customFormat="1" ht="20.100000000000001" customHeight="1">
      <c r="A841" s="503"/>
      <c r="B841" s="504"/>
      <c r="C841" s="504"/>
      <c r="D841" s="504"/>
      <c r="E841" s="504"/>
      <c r="F841" s="504"/>
      <c r="G841" s="504"/>
      <c r="H841" s="504"/>
      <c r="I841" s="504"/>
      <c r="J841" s="498"/>
      <c r="K841" s="498"/>
      <c r="L841" s="498"/>
      <c r="M841" s="498"/>
      <c r="N841" s="498"/>
      <c r="O841" s="498"/>
      <c r="P841" s="498"/>
      <c r="Q841" s="498"/>
      <c r="R841" s="498"/>
      <c r="S841" s="498"/>
      <c r="T841" s="498"/>
      <c r="U841" s="498"/>
      <c r="V841" s="498"/>
      <c r="W841" s="498"/>
      <c r="X841" s="498"/>
      <c r="Y841" s="498"/>
      <c r="Z841" s="498"/>
      <c r="AA841" s="498"/>
      <c r="AB841" s="498"/>
      <c r="AC841" s="498"/>
      <c r="AD841" s="498"/>
      <c r="AE841" s="498"/>
      <c r="AF841" s="498"/>
      <c r="AG841" s="498"/>
      <c r="AH841" s="498"/>
      <c r="AI841" s="498"/>
    </row>
    <row r="842" spans="1:35" s="505" customFormat="1" ht="20.100000000000001" customHeight="1">
      <c r="A842" s="503"/>
      <c r="B842" s="504"/>
      <c r="C842" s="504"/>
      <c r="D842" s="504"/>
      <c r="E842" s="504"/>
      <c r="F842" s="504"/>
      <c r="G842" s="504"/>
      <c r="H842" s="504"/>
      <c r="I842" s="504"/>
      <c r="J842" s="498"/>
      <c r="K842" s="498"/>
      <c r="L842" s="498"/>
      <c r="M842" s="498"/>
      <c r="N842" s="498"/>
      <c r="O842" s="498"/>
      <c r="P842" s="498"/>
      <c r="Q842" s="498"/>
      <c r="R842" s="498"/>
      <c r="S842" s="498"/>
      <c r="T842" s="498"/>
      <c r="U842" s="498"/>
      <c r="V842" s="498"/>
      <c r="W842" s="498"/>
      <c r="X842" s="498"/>
      <c r="Y842" s="498"/>
      <c r="Z842" s="498"/>
      <c r="AA842" s="498"/>
      <c r="AB842" s="498"/>
      <c r="AC842" s="498"/>
      <c r="AD842" s="498"/>
      <c r="AE842" s="498"/>
      <c r="AF842" s="498"/>
      <c r="AG842" s="498"/>
      <c r="AH842" s="498"/>
      <c r="AI842" s="498"/>
    </row>
    <row r="843" spans="1:35" s="505" customFormat="1" ht="20.100000000000001" customHeight="1">
      <c r="A843" s="503"/>
      <c r="B843" s="504"/>
      <c r="C843" s="504"/>
      <c r="D843" s="504"/>
      <c r="E843" s="504"/>
      <c r="F843" s="504"/>
      <c r="G843" s="504"/>
      <c r="H843" s="504"/>
      <c r="I843" s="504"/>
      <c r="J843" s="498"/>
      <c r="K843" s="498"/>
      <c r="L843" s="498"/>
      <c r="M843" s="498"/>
      <c r="N843" s="498"/>
      <c r="O843" s="498"/>
      <c r="P843" s="498"/>
      <c r="Q843" s="498"/>
      <c r="R843" s="498"/>
      <c r="S843" s="498"/>
      <c r="T843" s="498"/>
      <c r="U843" s="498"/>
      <c r="V843" s="498"/>
      <c r="W843" s="498"/>
      <c r="X843" s="498"/>
      <c r="Y843" s="498"/>
      <c r="Z843" s="498"/>
      <c r="AA843" s="498"/>
      <c r="AB843" s="498"/>
      <c r="AC843" s="498"/>
      <c r="AD843" s="498"/>
      <c r="AE843" s="498"/>
      <c r="AF843" s="498"/>
      <c r="AG843" s="498"/>
      <c r="AH843" s="498"/>
      <c r="AI843" s="498"/>
    </row>
    <row r="844" spans="1:35" s="505" customFormat="1" ht="20.100000000000001" customHeight="1">
      <c r="A844" s="503"/>
      <c r="B844" s="504"/>
      <c r="C844" s="504"/>
      <c r="D844" s="504"/>
      <c r="E844" s="504"/>
      <c r="F844" s="504"/>
      <c r="G844" s="504"/>
      <c r="H844" s="504"/>
      <c r="I844" s="504"/>
      <c r="J844" s="498"/>
      <c r="K844" s="498"/>
      <c r="L844" s="498"/>
      <c r="M844" s="498"/>
      <c r="N844" s="498"/>
      <c r="O844" s="498"/>
      <c r="P844" s="498"/>
      <c r="Q844" s="498"/>
      <c r="R844" s="498"/>
      <c r="S844" s="498"/>
      <c r="T844" s="498"/>
      <c r="U844" s="498"/>
      <c r="V844" s="498"/>
      <c r="W844" s="498"/>
      <c r="X844" s="498"/>
      <c r="Y844" s="498"/>
      <c r="Z844" s="498"/>
      <c r="AA844" s="498"/>
      <c r="AB844" s="498"/>
      <c r="AC844" s="498"/>
      <c r="AD844" s="498"/>
      <c r="AE844" s="498"/>
      <c r="AF844" s="498"/>
      <c r="AG844" s="498"/>
      <c r="AH844" s="498"/>
      <c r="AI844" s="498"/>
    </row>
    <row r="845" spans="1:35" s="505" customFormat="1" ht="20.100000000000001" customHeight="1">
      <c r="A845" s="503"/>
      <c r="B845" s="504"/>
      <c r="C845" s="504"/>
      <c r="D845" s="504"/>
      <c r="E845" s="504"/>
      <c r="F845" s="504"/>
      <c r="G845" s="504"/>
      <c r="H845" s="504"/>
      <c r="I845" s="504"/>
      <c r="J845" s="498"/>
      <c r="K845" s="498"/>
      <c r="L845" s="498"/>
      <c r="M845" s="498"/>
      <c r="N845" s="498"/>
      <c r="O845" s="498"/>
      <c r="P845" s="498"/>
      <c r="Q845" s="498"/>
      <c r="R845" s="498"/>
      <c r="S845" s="498"/>
      <c r="T845" s="498"/>
      <c r="U845" s="498"/>
      <c r="V845" s="498"/>
      <c r="W845" s="498"/>
      <c r="X845" s="498"/>
      <c r="Y845" s="498"/>
      <c r="Z845" s="498"/>
      <c r="AA845" s="498"/>
      <c r="AB845" s="498"/>
      <c r="AC845" s="498"/>
      <c r="AD845" s="498"/>
      <c r="AE845" s="498"/>
      <c r="AF845" s="498"/>
      <c r="AG845" s="498"/>
      <c r="AH845" s="498"/>
      <c r="AI845" s="498"/>
    </row>
    <row r="846" spans="1:35" s="505" customFormat="1" ht="20.100000000000001" customHeight="1">
      <c r="A846" s="503"/>
      <c r="B846" s="504"/>
      <c r="C846" s="504"/>
      <c r="D846" s="504"/>
      <c r="E846" s="504"/>
      <c r="F846" s="504"/>
      <c r="G846" s="504"/>
      <c r="H846" s="504"/>
      <c r="I846" s="504"/>
      <c r="J846" s="498"/>
      <c r="K846" s="498"/>
      <c r="L846" s="498"/>
      <c r="M846" s="498"/>
      <c r="N846" s="498"/>
      <c r="O846" s="498"/>
      <c r="P846" s="498"/>
      <c r="Q846" s="498"/>
      <c r="R846" s="498"/>
      <c r="S846" s="498"/>
      <c r="T846" s="498"/>
      <c r="U846" s="498"/>
      <c r="V846" s="498"/>
      <c r="W846" s="498"/>
      <c r="X846" s="498"/>
      <c r="Y846" s="498"/>
      <c r="Z846" s="498"/>
      <c r="AA846" s="498"/>
      <c r="AB846" s="498"/>
      <c r="AC846" s="498"/>
      <c r="AD846" s="498"/>
      <c r="AE846" s="498"/>
      <c r="AF846" s="498"/>
      <c r="AG846" s="498"/>
      <c r="AH846" s="498"/>
      <c r="AI846" s="498"/>
    </row>
    <row r="847" spans="1:35" s="505" customFormat="1" ht="20.100000000000001" customHeight="1">
      <c r="A847" s="503"/>
      <c r="B847" s="504"/>
      <c r="C847" s="504"/>
      <c r="D847" s="504"/>
      <c r="E847" s="504"/>
      <c r="F847" s="504"/>
      <c r="G847" s="504"/>
      <c r="H847" s="504"/>
      <c r="I847" s="504"/>
      <c r="J847" s="498"/>
      <c r="K847" s="498"/>
      <c r="L847" s="498"/>
      <c r="M847" s="498"/>
      <c r="N847" s="498"/>
      <c r="O847" s="498"/>
      <c r="P847" s="498"/>
      <c r="Q847" s="498"/>
      <c r="R847" s="498"/>
      <c r="S847" s="498"/>
      <c r="T847" s="498"/>
      <c r="U847" s="498"/>
      <c r="V847" s="498"/>
      <c r="W847" s="498"/>
      <c r="X847" s="498"/>
      <c r="Y847" s="498"/>
      <c r="Z847" s="498"/>
      <c r="AA847" s="498"/>
      <c r="AB847" s="498"/>
      <c r="AC847" s="498"/>
      <c r="AD847" s="498"/>
      <c r="AE847" s="498"/>
      <c r="AF847" s="498"/>
      <c r="AG847" s="498"/>
      <c r="AH847" s="498"/>
      <c r="AI847" s="498"/>
    </row>
    <row r="848" spans="1:35" s="505" customFormat="1" ht="20.100000000000001" customHeight="1">
      <c r="A848" s="503"/>
      <c r="B848" s="504"/>
      <c r="C848" s="504"/>
      <c r="D848" s="504"/>
      <c r="E848" s="504"/>
      <c r="F848" s="504"/>
      <c r="G848" s="504"/>
      <c r="H848" s="504"/>
      <c r="I848" s="504"/>
      <c r="J848" s="498"/>
      <c r="K848" s="498"/>
      <c r="L848" s="498"/>
      <c r="M848" s="498"/>
      <c r="N848" s="498"/>
      <c r="O848" s="498"/>
      <c r="P848" s="498"/>
      <c r="Q848" s="498"/>
      <c r="R848" s="498"/>
      <c r="S848" s="498"/>
      <c r="T848" s="498"/>
      <c r="U848" s="498"/>
      <c r="V848" s="498"/>
      <c r="W848" s="498"/>
      <c r="X848" s="498"/>
      <c r="Y848" s="498"/>
      <c r="Z848" s="498"/>
      <c r="AA848" s="498"/>
      <c r="AB848" s="498"/>
      <c r="AC848" s="498"/>
      <c r="AD848" s="498"/>
      <c r="AE848" s="498"/>
      <c r="AF848" s="498"/>
      <c r="AG848" s="498"/>
      <c r="AH848" s="498"/>
      <c r="AI848" s="498"/>
    </row>
    <row r="849" spans="1:35" s="505" customFormat="1" ht="20.100000000000001" customHeight="1">
      <c r="A849" s="503"/>
      <c r="B849" s="504"/>
      <c r="C849" s="504"/>
      <c r="D849" s="504"/>
      <c r="E849" s="504"/>
      <c r="F849" s="504"/>
      <c r="G849" s="504"/>
      <c r="H849" s="504"/>
      <c r="I849" s="504"/>
      <c r="J849" s="498"/>
      <c r="K849" s="498"/>
      <c r="L849" s="498"/>
      <c r="M849" s="498"/>
      <c r="N849" s="498"/>
      <c r="O849" s="498"/>
      <c r="P849" s="498"/>
      <c r="Q849" s="498"/>
      <c r="R849" s="498"/>
      <c r="S849" s="498"/>
      <c r="T849" s="498"/>
      <c r="U849" s="498"/>
      <c r="V849" s="498"/>
      <c r="W849" s="498"/>
      <c r="X849" s="498"/>
      <c r="Y849" s="498"/>
      <c r="Z849" s="498"/>
      <c r="AA849" s="498"/>
      <c r="AB849" s="498"/>
      <c r="AC849" s="498"/>
      <c r="AD849" s="498"/>
      <c r="AE849" s="498"/>
      <c r="AF849" s="498"/>
      <c r="AG849" s="498"/>
      <c r="AH849" s="498"/>
      <c r="AI849" s="498"/>
    </row>
    <row r="850" spans="1:35" s="505" customFormat="1" ht="20.100000000000001" customHeight="1">
      <c r="A850" s="503"/>
      <c r="B850" s="504"/>
      <c r="C850" s="504"/>
      <c r="D850" s="504"/>
      <c r="E850" s="504"/>
      <c r="F850" s="504"/>
      <c r="G850" s="504"/>
      <c r="H850" s="504"/>
      <c r="I850" s="504"/>
      <c r="J850" s="498"/>
      <c r="K850" s="498"/>
      <c r="L850" s="498"/>
      <c r="M850" s="498"/>
      <c r="N850" s="498"/>
      <c r="O850" s="498"/>
      <c r="P850" s="498"/>
      <c r="Q850" s="498"/>
      <c r="R850" s="498"/>
      <c r="S850" s="498"/>
      <c r="T850" s="498"/>
      <c r="U850" s="498"/>
      <c r="V850" s="498"/>
      <c r="W850" s="498"/>
      <c r="X850" s="498"/>
      <c r="Y850" s="498"/>
      <c r="Z850" s="498"/>
      <c r="AA850" s="498"/>
      <c r="AB850" s="498"/>
      <c r="AC850" s="498"/>
      <c r="AD850" s="498"/>
      <c r="AE850" s="498"/>
      <c r="AF850" s="498"/>
      <c r="AG850" s="498"/>
      <c r="AH850" s="498"/>
      <c r="AI850" s="498"/>
    </row>
    <row r="851" spans="1:35" s="505" customFormat="1" ht="20.100000000000001" customHeight="1">
      <c r="A851" s="503"/>
      <c r="B851" s="504"/>
      <c r="C851" s="504"/>
      <c r="D851" s="504"/>
      <c r="E851" s="504"/>
      <c r="F851" s="504"/>
      <c r="G851" s="504"/>
      <c r="H851" s="504"/>
      <c r="I851" s="504"/>
      <c r="J851" s="498"/>
      <c r="K851" s="498"/>
      <c r="L851" s="498"/>
      <c r="M851" s="498"/>
      <c r="N851" s="498"/>
      <c r="O851" s="498"/>
      <c r="P851" s="498"/>
      <c r="Q851" s="498"/>
      <c r="R851" s="498"/>
      <c r="S851" s="498"/>
      <c r="T851" s="498"/>
      <c r="U851" s="498"/>
      <c r="V851" s="498"/>
      <c r="W851" s="498"/>
      <c r="X851" s="498"/>
      <c r="Y851" s="498"/>
      <c r="Z851" s="498"/>
      <c r="AA851" s="498"/>
      <c r="AB851" s="498"/>
      <c r="AC851" s="498"/>
      <c r="AD851" s="498"/>
      <c r="AE851" s="498"/>
      <c r="AF851" s="498"/>
      <c r="AG851" s="498"/>
      <c r="AH851" s="498"/>
      <c r="AI851" s="498"/>
    </row>
    <row r="852" spans="1:35" s="505" customFormat="1" ht="20.100000000000001" customHeight="1">
      <c r="A852" s="503"/>
      <c r="B852" s="504"/>
      <c r="C852" s="504"/>
      <c r="D852" s="504"/>
      <c r="E852" s="504"/>
      <c r="F852" s="504"/>
      <c r="G852" s="504"/>
      <c r="H852" s="504"/>
      <c r="I852" s="504"/>
      <c r="J852" s="498"/>
      <c r="K852" s="498"/>
      <c r="L852" s="498"/>
      <c r="M852" s="498"/>
      <c r="N852" s="498"/>
      <c r="O852" s="498"/>
      <c r="P852" s="498"/>
      <c r="Q852" s="498"/>
      <c r="R852" s="498"/>
      <c r="S852" s="498"/>
      <c r="T852" s="498"/>
      <c r="U852" s="498"/>
      <c r="V852" s="498"/>
      <c r="W852" s="498"/>
      <c r="X852" s="498"/>
      <c r="Y852" s="498"/>
      <c r="Z852" s="498"/>
      <c r="AA852" s="498"/>
      <c r="AB852" s="498"/>
      <c r="AC852" s="498"/>
      <c r="AD852" s="498"/>
      <c r="AE852" s="498"/>
      <c r="AF852" s="498"/>
      <c r="AG852" s="498"/>
      <c r="AH852" s="498"/>
      <c r="AI852" s="498"/>
    </row>
    <row r="853" spans="1:35" s="505" customFormat="1" ht="20.100000000000001" customHeight="1">
      <c r="A853" s="503"/>
      <c r="B853" s="504"/>
      <c r="C853" s="504"/>
      <c r="D853" s="504"/>
      <c r="E853" s="504"/>
      <c r="F853" s="504"/>
      <c r="G853" s="504"/>
      <c r="H853" s="504"/>
      <c r="I853" s="504"/>
      <c r="J853" s="498"/>
      <c r="K853" s="498"/>
      <c r="L853" s="498"/>
      <c r="M853" s="498"/>
      <c r="N853" s="498"/>
      <c r="O853" s="498"/>
      <c r="P853" s="498"/>
      <c r="Q853" s="498"/>
      <c r="R853" s="498"/>
      <c r="S853" s="498"/>
      <c r="T853" s="498"/>
      <c r="U853" s="498"/>
      <c r="V853" s="498"/>
      <c r="W853" s="498"/>
      <c r="X853" s="498"/>
      <c r="Y853" s="498"/>
      <c r="Z853" s="498"/>
      <c r="AA853" s="498"/>
      <c r="AB853" s="498"/>
      <c r="AC853" s="498"/>
      <c r="AD853" s="498"/>
      <c r="AE853" s="498"/>
      <c r="AF853" s="498"/>
      <c r="AG853" s="498"/>
      <c r="AH853" s="498"/>
      <c r="AI853" s="498"/>
    </row>
    <row r="854" spans="1:35" s="505" customFormat="1" ht="20.100000000000001" customHeight="1">
      <c r="A854" s="503"/>
      <c r="B854" s="504"/>
      <c r="C854" s="504"/>
      <c r="D854" s="504"/>
      <c r="E854" s="504"/>
      <c r="F854" s="504"/>
      <c r="G854" s="504"/>
      <c r="H854" s="504"/>
      <c r="I854" s="504"/>
      <c r="J854" s="498"/>
      <c r="K854" s="498"/>
      <c r="L854" s="498"/>
      <c r="M854" s="498"/>
      <c r="N854" s="498"/>
      <c r="O854" s="498"/>
      <c r="P854" s="498"/>
      <c r="Q854" s="498"/>
      <c r="R854" s="498"/>
      <c r="S854" s="498"/>
      <c r="T854" s="498"/>
      <c r="U854" s="498"/>
      <c r="V854" s="498"/>
      <c r="W854" s="498"/>
      <c r="X854" s="498"/>
      <c r="Y854" s="498"/>
      <c r="Z854" s="498"/>
      <c r="AA854" s="498"/>
      <c r="AB854" s="498"/>
      <c r="AC854" s="498"/>
      <c r="AD854" s="498"/>
      <c r="AE854" s="498"/>
      <c r="AF854" s="498"/>
      <c r="AG854" s="498"/>
      <c r="AH854" s="498"/>
      <c r="AI854" s="498"/>
    </row>
    <row r="855" spans="1:35" s="505" customFormat="1" ht="20.100000000000001" customHeight="1">
      <c r="A855" s="503"/>
      <c r="B855" s="504"/>
      <c r="C855" s="504"/>
      <c r="D855" s="504"/>
      <c r="E855" s="504"/>
      <c r="F855" s="504"/>
      <c r="G855" s="504"/>
      <c r="H855" s="504"/>
      <c r="I855" s="504"/>
      <c r="J855" s="498"/>
      <c r="K855" s="498"/>
      <c r="L855" s="498"/>
      <c r="M855" s="498"/>
      <c r="N855" s="498"/>
      <c r="O855" s="498"/>
      <c r="P855" s="498"/>
      <c r="Q855" s="498"/>
      <c r="R855" s="498"/>
      <c r="S855" s="498"/>
      <c r="T855" s="498"/>
      <c r="U855" s="498"/>
      <c r="V855" s="498"/>
      <c r="W855" s="498"/>
      <c r="X855" s="498"/>
      <c r="Y855" s="498"/>
      <c r="Z855" s="498"/>
      <c r="AA855" s="498"/>
      <c r="AB855" s="498"/>
      <c r="AC855" s="498"/>
      <c r="AD855" s="498"/>
      <c r="AE855" s="498"/>
      <c r="AF855" s="498"/>
      <c r="AG855" s="498"/>
      <c r="AH855" s="498"/>
      <c r="AI855" s="498"/>
    </row>
    <row r="856" spans="1:35" s="505" customFormat="1" ht="20.100000000000001" customHeight="1">
      <c r="A856" s="503"/>
      <c r="B856" s="504"/>
      <c r="C856" s="504"/>
      <c r="D856" s="504"/>
      <c r="E856" s="504"/>
      <c r="F856" s="504"/>
      <c r="G856" s="504"/>
      <c r="H856" s="504"/>
      <c r="I856" s="504"/>
      <c r="J856" s="498"/>
      <c r="K856" s="498"/>
      <c r="L856" s="498"/>
      <c r="M856" s="498"/>
      <c r="N856" s="498"/>
      <c r="O856" s="498"/>
      <c r="P856" s="498"/>
      <c r="Q856" s="498"/>
      <c r="R856" s="498"/>
      <c r="S856" s="498"/>
      <c r="T856" s="498"/>
      <c r="U856" s="498"/>
      <c r="V856" s="498"/>
      <c r="W856" s="498"/>
      <c r="X856" s="498"/>
      <c r="Y856" s="498"/>
      <c r="Z856" s="498"/>
      <c r="AA856" s="498"/>
      <c r="AB856" s="498"/>
      <c r="AC856" s="498"/>
      <c r="AD856" s="498"/>
      <c r="AE856" s="498"/>
      <c r="AF856" s="498"/>
      <c r="AG856" s="498"/>
      <c r="AH856" s="498"/>
      <c r="AI856" s="498"/>
    </row>
    <row r="857" spans="1:35" s="505" customFormat="1" ht="20.100000000000001" customHeight="1">
      <c r="A857" s="503"/>
      <c r="B857" s="504"/>
      <c r="C857" s="504"/>
      <c r="D857" s="504"/>
      <c r="E857" s="504"/>
      <c r="F857" s="504"/>
      <c r="G857" s="504"/>
      <c r="H857" s="504"/>
      <c r="I857" s="504"/>
      <c r="J857" s="498"/>
      <c r="K857" s="498"/>
      <c r="L857" s="498"/>
      <c r="M857" s="498"/>
      <c r="N857" s="498"/>
      <c r="O857" s="498"/>
      <c r="P857" s="498"/>
      <c r="Q857" s="498"/>
      <c r="R857" s="498"/>
      <c r="S857" s="498"/>
      <c r="T857" s="498"/>
      <c r="U857" s="498"/>
      <c r="V857" s="498"/>
      <c r="W857" s="498"/>
      <c r="X857" s="498"/>
      <c r="Y857" s="498"/>
      <c r="Z857" s="498"/>
      <c r="AA857" s="498"/>
      <c r="AB857" s="498"/>
      <c r="AC857" s="498"/>
      <c r="AD857" s="498"/>
      <c r="AE857" s="498"/>
      <c r="AF857" s="498"/>
      <c r="AG857" s="498"/>
      <c r="AH857" s="498"/>
      <c r="AI857" s="498"/>
    </row>
    <row r="858" spans="1:35" s="505" customFormat="1" ht="20.100000000000001" customHeight="1">
      <c r="A858" s="503"/>
      <c r="B858" s="504"/>
      <c r="C858" s="504"/>
      <c r="D858" s="504"/>
      <c r="E858" s="504"/>
      <c r="F858" s="504"/>
      <c r="G858" s="504"/>
      <c r="H858" s="504"/>
      <c r="I858" s="504"/>
      <c r="J858" s="498"/>
      <c r="K858" s="498"/>
      <c r="L858" s="498"/>
      <c r="M858" s="498"/>
      <c r="N858" s="498"/>
      <c r="O858" s="498"/>
      <c r="P858" s="498"/>
      <c r="Q858" s="498"/>
      <c r="R858" s="498"/>
      <c r="S858" s="498"/>
      <c r="T858" s="498"/>
      <c r="U858" s="498"/>
      <c r="V858" s="498"/>
      <c r="W858" s="498"/>
      <c r="X858" s="498"/>
      <c r="Y858" s="498"/>
      <c r="Z858" s="498"/>
      <c r="AA858" s="498"/>
      <c r="AB858" s="498"/>
      <c r="AC858" s="498"/>
      <c r="AD858" s="498"/>
      <c r="AE858" s="498"/>
      <c r="AF858" s="498"/>
      <c r="AG858" s="498"/>
      <c r="AH858" s="498"/>
      <c r="AI858" s="498"/>
    </row>
    <row r="859" spans="1:35" s="505" customFormat="1" ht="20.100000000000001" customHeight="1">
      <c r="A859" s="503"/>
      <c r="B859" s="504"/>
      <c r="C859" s="504"/>
      <c r="D859" s="504"/>
      <c r="E859" s="504"/>
      <c r="F859" s="504"/>
      <c r="G859" s="504"/>
      <c r="H859" s="504"/>
      <c r="I859" s="504"/>
      <c r="J859" s="498"/>
      <c r="K859" s="498"/>
      <c r="L859" s="498"/>
      <c r="M859" s="498"/>
      <c r="N859" s="498"/>
      <c r="O859" s="498"/>
      <c r="P859" s="498"/>
      <c r="Q859" s="498"/>
      <c r="R859" s="498"/>
      <c r="S859" s="498"/>
      <c r="T859" s="498"/>
      <c r="U859" s="498"/>
      <c r="V859" s="498"/>
      <c r="W859" s="498"/>
      <c r="X859" s="498"/>
      <c r="Y859" s="498"/>
      <c r="Z859" s="498"/>
      <c r="AA859" s="498"/>
      <c r="AB859" s="498"/>
      <c r="AC859" s="498"/>
      <c r="AD859" s="498"/>
      <c r="AE859" s="498"/>
      <c r="AF859" s="498"/>
      <c r="AG859" s="498"/>
      <c r="AH859" s="498"/>
      <c r="AI859" s="498"/>
    </row>
    <row r="860" spans="1:35" s="505" customFormat="1" ht="20.100000000000001" customHeight="1">
      <c r="A860" s="503"/>
      <c r="B860" s="504"/>
      <c r="C860" s="504"/>
      <c r="D860" s="504"/>
      <c r="E860" s="504"/>
      <c r="F860" s="504"/>
      <c r="G860" s="504"/>
      <c r="H860" s="504"/>
      <c r="I860" s="504"/>
      <c r="J860" s="498"/>
      <c r="K860" s="498"/>
      <c r="L860" s="498"/>
      <c r="M860" s="498"/>
      <c r="N860" s="498"/>
      <c r="O860" s="498"/>
      <c r="P860" s="498"/>
      <c r="Q860" s="498"/>
      <c r="R860" s="498"/>
      <c r="S860" s="498"/>
      <c r="T860" s="498"/>
      <c r="U860" s="498"/>
      <c r="V860" s="498"/>
      <c r="W860" s="498"/>
      <c r="X860" s="498"/>
      <c r="Y860" s="498"/>
      <c r="Z860" s="498"/>
      <c r="AA860" s="498"/>
      <c r="AB860" s="498"/>
      <c r="AC860" s="498"/>
      <c r="AD860" s="498"/>
      <c r="AE860" s="498"/>
      <c r="AF860" s="498"/>
      <c r="AG860" s="498"/>
      <c r="AH860" s="498"/>
      <c r="AI860" s="498"/>
    </row>
    <row r="861" spans="1:35" s="505" customFormat="1" ht="20.100000000000001" customHeight="1">
      <c r="A861" s="503"/>
      <c r="B861" s="504"/>
      <c r="C861" s="504"/>
      <c r="D861" s="504"/>
      <c r="E861" s="504"/>
      <c r="F861" s="504"/>
      <c r="G861" s="504"/>
      <c r="H861" s="504"/>
      <c r="I861" s="504"/>
      <c r="J861" s="498"/>
      <c r="K861" s="498"/>
      <c r="L861" s="498"/>
      <c r="M861" s="498"/>
      <c r="N861" s="498"/>
      <c r="O861" s="498"/>
      <c r="P861" s="498"/>
      <c r="Q861" s="498"/>
      <c r="R861" s="498"/>
      <c r="S861" s="498"/>
      <c r="T861" s="498"/>
      <c r="U861" s="498"/>
      <c r="V861" s="498"/>
      <c r="W861" s="498"/>
      <c r="X861" s="498"/>
      <c r="Y861" s="498"/>
      <c r="Z861" s="498"/>
      <c r="AA861" s="498"/>
      <c r="AB861" s="498"/>
      <c r="AC861" s="498"/>
      <c r="AD861" s="498"/>
      <c r="AE861" s="498"/>
      <c r="AF861" s="498"/>
      <c r="AG861" s="498"/>
      <c r="AH861" s="498"/>
      <c r="AI861" s="498"/>
    </row>
    <row r="862" spans="1:35" s="505" customFormat="1" ht="20.100000000000001" customHeight="1">
      <c r="A862" s="503"/>
      <c r="B862" s="504"/>
      <c r="C862" s="504"/>
      <c r="D862" s="504"/>
      <c r="E862" s="504"/>
      <c r="F862" s="504"/>
      <c r="G862" s="504"/>
      <c r="H862" s="504"/>
      <c r="I862" s="504"/>
      <c r="J862" s="498"/>
      <c r="K862" s="498"/>
      <c r="L862" s="498"/>
      <c r="M862" s="498"/>
      <c r="N862" s="498"/>
      <c r="O862" s="498"/>
      <c r="P862" s="498"/>
      <c r="Q862" s="498"/>
      <c r="R862" s="498"/>
      <c r="S862" s="498"/>
      <c r="T862" s="498"/>
      <c r="U862" s="498"/>
      <c r="V862" s="498"/>
      <c r="W862" s="498"/>
      <c r="X862" s="498"/>
      <c r="Y862" s="498"/>
      <c r="Z862" s="498"/>
      <c r="AA862" s="498"/>
      <c r="AB862" s="498"/>
      <c r="AC862" s="498"/>
      <c r="AD862" s="498"/>
      <c r="AE862" s="498"/>
      <c r="AF862" s="498"/>
      <c r="AG862" s="498"/>
      <c r="AH862" s="498"/>
      <c r="AI862" s="498"/>
    </row>
    <row r="863" spans="1:35" s="505" customFormat="1" ht="20.100000000000001" customHeight="1">
      <c r="A863" s="503"/>
      <c r="B863" s="504"/>
      <c r="C863" s="504"/>
      <c r="D863" s="504"/>
      <c r="E863" s="504"/>
      <c r="F863" s="504"/>
      <c r="G863" s="504"/>
      <c r="H863" s="504"/>
      <c r="I863" s="504"/>
      <c r="J863" s="498"/>
      <c r="K863" s="498"/>
      <c r="L863" s="498"/>
      <c r="M863" s="498"/>
      <c r="N863" s="498"/>
      <c r="O863" s="498"/>
      <c r="P863" s="498"/>
      <c r="Q863" s="498"/>
      <c r="R863" s="498"/>
      <c r="S863" s="498"/>
      <c r="T863" s="498"/>
      <c r="U863" s="498"/>
      <c r="V863" s="498"/>
      <c r="W863" s="498"/>
      <c r="X863" s="498"/>
      <c r="Y863" s="498"/>
      <c r="Z863" s="498"/>
      <c r="AA863" s="498"/>
      <c r="AB863" s="498"/>
      <c r="AC863" s="498"/>
      <c r="AD863" s="498"/>
      <c r="AE863" s="498"/>
      <c r="AF863" s="498"/>
      <c r="AG863" s="498"/>
      <c r="AH863" s="498"/>
      <c r="AI863" s="498"/>
    </row>
    <row r="864" spans="1:35" s="505" customFormat="1" ht="20.100000000000001" customHeight="1">
      <c r="A864" s="503"/>
      <c r="B864" s="504"/>
      <c r="C864" s="504"/>
      <c r="D864" s="504"/>
      <c r="E864" s="504"/>
      <c r="F864" s="504"/>
      <c r="G864" s="504"/>
      <c r="H864" s="504"/>
      <c r="I864" s="504"/>
      <c r="J864" s="498"/>
      <c r="K864" s="498"/>
      <c r="L864" s="498"/>
      <c r="M864" s="498"/>
      <c r="N864" s="498"/>
      <c r="O864" s="498"/>
      <c r="P864" s="498"/>
      <c r="Q864" s="498"/>
      <c r="R864" s="498"/>
      <c r="S864" s="498"/>
      <c r="T864" s="498"/>
      <c r="U864" s="498"/>
      <c r="V864" s="498"/>
      <c r="W864" s="498"/>
      <c r="X864" s="498"/>
      <c r="Y864" s="498"/>
      <c r="Z864" s="498"/>
      <c r="AA864" s="498"/>
      <c r="AB864" s="498"/>
      <c r="AC864" s="498"/>
      <c r="AD864" s="498"/>
      <c r="AE864" s="498"/>
      <c r="AF864" s="498"/>
      <c r="AG864" s="498"/>
      <c r="AH864" s="498"/>
      <c r="AI864" s="498"/>
    </row>
    <row r="865" spans="1:35" s="505" customFormat="1" ht="20.100000000000001" customHeight="1">
      <c r="A865" s="503"/>
      <c r="B865" s="504"/>
      <c r="C865" s="504"/>
      <c r="D865" s="504"/>
      <c r="E865" s="504"/>
      <c r="F865" s="504"/>
      <c r="G865" s="504"/>
      <c r="H865" s="504"/>
      <c r="I865" s="504"/>
      <c r="J865" s="498"/>
      <c r="K865" s="498"/>
      <c r="L865" s="498"/>
      <c r="M865" s="498"/>
      <c r="N865" s="498"/>
      <c r="O865" s="498"/>
      <c r="P865" s="498"/>
      <c r="Q865" s="498"/>
      <c r="R865" s="498"/>
      <c r="S865" s="498"/>
      <c r="T865" s="498"/>
      <c r="U865" s="498"/>
      <c r="V865" s="498"/>
      <c r="W865" s="498"/>
      <c r="X865" s="498"/>
      <c r="Y865" s="498"/>
      <c r="Z865" s="498"/>
      <c r="AA865" s="498"/>
      <c r="AB865" s="498"/>
      <c r="AC865" s="498"/>
      <c r="AD865" s="498"/>
      <c r="AE865" s="498"/>
      <c r="AF865" s="498"/>
      <c r="AG865" s="498"/>
      <c r="AH865" s="498"/>
      <c r="AI865" s="498"/>
    </row>
    <row r="866" spans="1:35" s="505" customFormat="1" ht="20.100000000000001" customHeight="1">
      <c r="A866" s="503"/>
      <c r="B866" s="504"/>
      <c r="C866" s="504"/>
      <c r="D866" s="504"/>
      <c r="E866" s="504"/>
      <c r="F866" s="504"/>
      <c r="G866" s="504"/>
      <c r="H866" s="504"/>
      <c r="I866" s="504"/>
      <c r="J866" s="498"/>
      <c r="K866" s="498"/>
      <c r="L866" s="498"/>
      <c r="M866" s="498"/>
      <c r="N866" s="498"/>
      <c r="O866" s="498"/>
      <c r="P866" s="498"/>
      <c r="Q866" s="498"/>
      <c r="R866" s="498"/>
      <c r="S866" s="498"/>
      <c r="T866" s="498"/>
      <c r="U866" s="498"/>
      <c r="V866" s="498"/>
      <c r="W866" s="498"/>
      <c r="X866" s="498"/>
      <c r="Y866" s="498"/>
      <c r="Z866" s="498"/>
      <c r="AA866" s="498"/>
      <c r="AB866" s="498"/>
      <c r="AC866" s="498"/>
      <c r="AD866" s="498"/>
      <c r="AE866" s="498"/>
      <c r="AF866" s="498"/>
      <c r="AG866" s="498"/>
      <c r="AH866" s="498"/>
      <c r="AI866" s="498"/>
    </row>
    <row r="867" spans="1:35" s="505" customFormat="1" ht="20.100000000000001" customHeight="1">
      <c r="A867" s="503"/>
      <c r="B867" s="504"/>
      <c r="C867" s="504"/>
      <c r="D867" s="504"/>
      <c r="E867" s="504"/>
      <c r="F867" s="504"/>
      <c r="G867" s="504"/>
      <c r="H867" s="504"/>
      <c r="I867" s="504"/>
      <c r="J867" s="498"/>
      <c r="K867" s="498"/>
      <c r="L867" s="498"/>
      <c r="M867" s="498"/>
      <c r="N867" s="498"/>
      <c r="O867" s="498"/>
      <c r="P867" s="498"/>
      <c r="Q867" s="498"/>
      <c r="R867" s="498"/>
      <c r="S867" s="498"/>
      <c r="T867" s="498"/>
      <c r="U867" s="498"/>
      <c r="V867" s="498"/>
      <c r="W867" s="498"/>
      <c r="X867" s="498"/>
      <c r="Y867" s="498"/>
      <c r="Z867" s="498"/>
      <c r="AA867" s="498"/>
      <c r="AB867" s="498"/>
      <c r="AC867" s="498"/>
      <c r="AD867" s="498"/>
      <c r="AE867" s="498"/>
      <c r="AF867" s="498"/>
      <c r="AG867" s="498"/>
      <c r="AH867" s="498"/>
      <c r="AI867" s="498"/>
    </row>
    <row r="868" spans="1:35" s="505" customFormat="1" ht="20.100000000000001" customHeight="1">
      <c r="A868" s="503"/>
      <c r="B868" s="504"/>
      <c r="C868" s="504"/>
      <c r="D868" s="504"/>
      <c r="E868" s="504"/>
      <c r="F868" s="504"/>
      <c r="G868" s="504"/>
      <c r="H868" s="504"/>
      <c r="I868" s="504"/>
      <c r="J868" s="498"/>
      <c r="K868" s="498"/>
      <c r="L868" s="498"/>
      <c r="M868" s="498"/>
      <c r="N868" s="498"/>
      <c r="O868" s="498"/>
      <c r="P868" s="498"/>
      <c r="Q868" s="498"/>
      <c r="R868" s="498"/>
      <c r="S868" s="498"/>
      <c r="T868" s="498"/>
      <c r="U868" s="498"/>
      <c r="V868" s="498"/>
      <c r="W868" s="498"/>
      <c r="X868" s="498"/>
      <c r="Y868" s="498"/>
      <c r="Z868" s="498"/>
      <c r="AA868" s="498"/>
      <c r="AB868" s="498"/>
      <c r="AC868" s="498"/>
      <c r="AD868" s="498"/>
      <c r="AE868" s="498"/>
      <c r="AF868" s="498"/>
      <c r="AG868" s="498"/>
      <c r="AH868" s="498"/>
      <c r="AI868" s="498"/>
    </row>
    <row r="869" spans="1:35" s="505" customFormat="1" ht="20.100000000000001" customHeight="1">
      <c r="A869" s="503"/>
      <c r="B869" s="504"/>
      <c r="C869" s="504"/>
      <c r="D869" s="504"/>
      <c r="E869" s="504"/>
      <c r="F869" s="504"/>
      <c r="G869" s="504"/>
      <c r="H869" s="504"/>
      <c r="I869" s="504"/>
      <c r="J869" s="498"/>
      <c r="K869" s="498"/>
      <c r="L869" s="498"/>
      <c r="M869" s="498"/>
      <c r="N869" s="498"/>
      <c r="O869" s="498"/>
      <c r="P869" s="498"/>
      <c r="Q869" s="498"/>
      <c r="R869" s="498"/>
      <c r="S869" s="498"/>
      <c r="T869" s="498"/>
      <c r="U869" s="498"/>
      <c r="V869" s="498"/>
      <c r="W869" s="498"/>
      <c r="X869" s="498"/>
      <c r="Y869" s="498"/>
      <c r="Z869" s="498"/>
      <c r="AA869" s="498"/>
      <c r="AB869" s="498"/>
      <c r="AC869" s="498"/>
      <c r="AD869" s="498"/>
      <c r="AE869" s="498"/>
      <c r="AF869" s="498"/>
      <c r="AG869" s="498"/>
      <c r="AH869" s="498"/>
      <c r="AI869" s="498"/>
    </row>
    <row r="870" spans="1:35" s="505" customFormat="1" ht="20.100000000000001" customHeight="1">
      <c r="A870" s="503"/>
      <c r="B870" s="504"/>
      <c r="C870" s="504"/>
      <c r="D870" s="504"/>
      <c r="E870" s="504"/>
      <c r="F870" s="504"/>
      <c r="G870" s="504"/>
      <c r="H870" s="504"/>
      <c r="I870" s="504"/>
      <c r="J870" s="498"/>
      <c r="K870" s="498"/>
      <c r="L870" s="498"/>
      <c r="M870" s="498"/>
      <c r="N870" s="498"/>
      <c r="O870" s="498"/>
      <c r="P870" s="498"/>
      <c r="Q870" s="498"/>
      <c r="R870" s="498"/>
      <c r="S870" s="498"/>
      <c r="T870" s="498"/>
      <c r="U870" s="498"/>
      <c r="V870" s="498"/>
      <c r="W870" s="498"/>
      <c r="X870" s="498"/>
      <c r="Y870" s="498"/>
      <c r="Z870" s="498"/>
      <c r="AA870" s="498"/>
      <c r="AB870" s="498"/>
      <c r="AC870" s="498"/>
      <c r="AD870" s="498"/>
      <c r="AE870" s="498"/>
      <c r="AF870" s="498"/>
      <c r="AG870" s="498"/>
      <c r="AH870" s="498"/>
      <c r="AI870" s="498"/>
    </row>
    <row r="871" spans="1:35" s="505" customFormat="1" ht="20.100000000000001" customHeight="1">
      <c r="A871" s="503"/>
      <c r="B871" s="504"/>
      <c r="C871" s="504"/>
      <c r="D871" s="504"/>
      <c r="E871" s="504"/>
      <c r="F871" s="504"/>
      <c r="G871" s="504"/>
      <c r="H871" s="504"/>
      <c r="I871" s="504"/>
      <c r="J871" s="498"/>
      <c r="K871" s="498"/>
      <c r="L871" s="498"/>
      <c r="M871" s="498"/>
      <c r="N871" s="498"/>
      <c r="O871" s="498"/>
      <c r="P871" s="498"/>
      <c r="Q871" s="498"/>
      <c r="R871" s="498"/>
      <c r="S871" s="498"/>
      <c r="T871" s="498"/>
      <c r="U871" s="498"/>
      <c r="V871" s="498"/>
      <c r="W871" s="498"/>
      <c r="X871" s="498"/>
      <c r="Y871" s="498"/>
      <c r="Z871" s="498"/>
      <c r="AA871" s="498"/>
      <c r="AB871" s="498"/>
      <c r="AC871" s="498"/>
      <c r="AD871" s="498"/>
      <c r="AE871" s="498"/>
      <c r="AF871" s="498"/>
      <c r="AG871" s="498"/>
      <c r="AH871" s="498"/>
      <c r="AI871" s="498"/>
    </row>
    <row r="872" spans="1:35" s="505" customFormat="1" ht="20.100000000000001" customHeight="1">
      <c r="A872" s="503"/>
      <c r="B872" s="504"/>
      <c r="C872" s="504"/>
      <c r="D872" s="504"/>
      <c r="E872" s="504"/>
      <c r="F872" s="504"/>
      <c r="G872" s="504"/>
      <c r="H872" s="504"/>
      <c r="I872" s="504"/>
      <c r="J872" s="498"/>
      <c r="K872" s="498"/>
      <c r="L872" s="498"/>
      <c r="M872" s="498"/>
      <c r="N872" s="498"/>
      <c r="O872" s="498"/>
      <c r="P872" s="498"/>
      <c r="Q872" s="498"/>
      <c r="R872" s="498"/>
      <c r="S872" s="498"/>
      <c r="T872" s="498"/>
      <c r="U872" s="498"/>
      <c r="V872" s="498"/>
      <c r="W872" s="498"/>
      <c r="X872" s="498"/>
      <c r="Y872" s="498"/>
      <c r="Z872" s="498"/>
      <c r="AA872" s="498"/>
      <c r="AB872" s="498"/>
      <c r="AC872" s="498"/>
      <c r="AD872" s="498"/>
      <c r="AE872" s="498"/>
      <c r="AF872" s="498"/>
      <c r="AG872" s="498"/>
      <c r="AH872" s="498"/>
      <c r="AI872" s="498"/>
    </row>
    <row r="873" spans="1:35" s="505" customFormat="1" ht="20.100000000000001" customHeight="1">
      <c r="A873" s="503"/>
      <c r="B873" s="504"/>
      <c r="C873" s="504"/>
      <c r="D873" s="504"/>
      <c r="E873" s="504"/>
      <c r="F873" s="504"/>
      <c r="G873" s="504"/>
      <c r="H873" s="504"/>
      <c r="I873" s="504"/>
      <c r="J873" s="498"/>
      <c r="K873" s="498"/>
      <c r="L873" s="498"/>
      <c r="M873" s="498"/>
      <c r="N873" s="498"/>
      <c r="O873" s="498"/>
      <c r="P873" s="498"/>
      <c r="Q873" s="498"/>
      <c r="R873" s="498"/>
      <c r="S873" s="498"/>
      <c r="T873" s="498"/>
      <c r="U873" s="498"/>
      <c r="V873" s="498"/>
      <c r="W873" s="498"/>
      <c r="X873" s="498"/>
      <c r="Y873" s="498"/>
      <c r="Z873" s="498"/>
      <c r="AA873" s="498"/>
      <c r="AB873" s="498"/>
      <c r="AC873" s="498"/>
      <c r="AD873" s="498"/>
      <c r="AE873" s="498"/>
      <c r="AF873" s="498"/>
      <c r="AG873" s="498"/>
      <c r="AH873" s="498"/>
      <c r="AI873" s="498"/>
    </row>
    <row r="874" spans="1:35" s="505" customFormat="1" ht="20.100000000000001" customHeight="1">
      <c r="A874" s="503"/>
      <c r="B874" s="504"/>
      <c r="C874" s="504"/>
      <c r="D874" s="504"/>
      <c r="E874" s="504"/>
      <c r="F874" s="504"/>
      <c r="G874" s="504"/>
      <c r="H874" s="504"/>
      <c r="I874" s="504"/>
      <c r="J874" s="498"/>
      <c r="K874" s="498"/>
      <c r="L874" s="498"/>
      <c r="M874" s="498"/>
      <c r="N874" s="498"/>
      <c r="O874" s="498"/>
      <c r="P874" s="498"/>
      <c r="Q874" s="498"/>
      <c r="R874" s="498"/>
      <c r="S874" s="498"/>
      <c r="T874" s="498"/>
      <c r="U874" s="498"/>
      <c r="V874" s="498"/>
      <c r="W874" s="498"/>
      <c r="X874" s="498"/>
      <c r="Y874" s="498"/>
      <c r="Z874" s="498"/>
      <c r="AA874" s="498"/>
      <c r="AB874" s="498"/>
      <c r="AC874" s="498"/>
      <c r="AD874" s="498"/>
      <c r="AE874" s="498"/>
      <c r="AF874" s="498"/>
      <c r="AG874" s="498"/>
      <c r="AH874" s="498"/>
      <c r="AI874" s="498"/>
    </row>
    <row r="875" spans="1:35" s="505" customFormat="1" ht="20.100000000000001" customHeight="1">
      <c r="A875" s="503"/>
      <c r="B875" s="504"/>
      <c r="C875" s="504"/>
      <c r="D875" s="504"/>
      <c r="E875" s="504"/>
      <c r="F875" s="504"/>
      <c r="G875" s="504"/>
      <c r="H875" s="504"/>
      <c r="I875" s="504"/>
      <c r="J875" s="498"/>
      <c r="K875" s="498"/>
      <c r="L875" s="498"/>
      <c r="M875" s="498"/>
      <c r="N875" s="498"/>
      <c r="O875" s="498"/>
      <c r="P875" s="498"/>
      <c r="Q875" s="498"/>
      <c r="R875" s="498"/>
      <c r="S875" s="498"/>
      <c r="T875" s="498"/>
      <c r="U875" s="498"/>
      <c r="V875" s="498"/>
      <c r="W875" s="498"/>
      <c r="X875" s="498"/>
      <c r="Y875" s="498"/>
      <c r="Z875" s="498"/>
      <c r="AA875" s="498"/>
      <c r="AB875" s="498"/>
      <c r="AC875" s="498"/>
      <c r="AD875" s="498"/>
      <c r="AE875" s="498"/>
      <c r="AF875" s="498"/>
      <c r="AG875" s="498"/>
      <c r="AH875" s="498"/>
      <c r="AI875" s="498"/>
    </row>
    <row r="876" spans="1:35" s="505" customFormat="1" ht="20.100000000000001" customHeight="1">
      <c r="A876" s="503"/>
      <c r="B876" s="504"/>
      <c r="C876" s="504"/>
      <c r="D876" s="504"/>
      <c r="E876" s="504"/>
      <c r="F876" s="504"/>
      <c r="G876" s="504"/>
      <c r="H876" s="504"/>
      <c r="I876" s="504"/>
      <c r="J876" s="498"/>
      <c r="K876" s="498"/>
      <c r="L876" s="498"/>
      <c r="M876" s="498"/>
      <c r="N876" s="498"/>
      <c r="O876" s="498"/>
      <c r="P876" s="498"/>
      <c r="Q876" s="498"/>
      <c r="R876" s="498"/>
      <c r="S876" s="498"/>
      <c r="T876" s="498"/>
      <c r="U876" s="498"/>
      <c r="V876" s="498"/>
      <c r="W876" s="498"/>
      <c r="X876" s="498"/>
      <c r="Y876" s="498"/>
      <c r="Z876" s="498"/>
      <c r="AA876" s="498"/>
      <c r="AB876" s="498"/>
      <c r="AC876" s="498"/>
      <c r="AD876" s="498"/>
      <c r="AE876" s="498"/>
      <c r="AF876" s="498"/>
      <c r="AG876" s="498"/>
      <c r="AH876" s="498"/>
      <c r="AI876" s="498"/>
    </row>
    <row r="877" spans="1:35" s="505" customFormat="1" ht="20.100000000000001" customHeight="1">
      <c r="A877" s="503"/>
      <c r="B877" s="504"/>
      <c r="C877" s="504"/>
      <c r="D877" s="504"/>
      <c r="E877" s="504"/>
      <c r="F877" s="504"/>
      <c r="G877" s="504"/>
      <c r="H877" s="504"/>
      <c r="I877" s="504"/>
      <c r="J877" s="498"/>
      <c r="K877" s="498"/>
      <c r="L877" s="498"/>
      <c r="M877" s="498"/>
      <c r="N877" s="498"/>
      <c r="O877" s="498"/>
      <c r="P877" s="498"/>
      <c r="Q877" s="498"/>
      <c r="R877" s="498"/>
      <c r="S877" s="498"/>
      <c r="T877" s="498"/>
      <c r="U877" s="498"/>
      <c r="V877" s="498"/>
      <c r="W877" s="498"/>
      <c r="X877" s="498"/>
      <c r="Y877" s="498"/>
      <c r="Z877" s="498"/>
      <c r="AA877" s="498"/>
      <c r="AB877" s="498"/>
      <c r="AC877" s="498"/>
      <c r="AD877" s="498"/>
      <c r="AE877" s="498"/>
      <c r="AF877" s="498"/>
      <c r="AG877" s="498"/>
      <c r="AH877" s="498"/>
      <c r="AI877" s="498"/>
    </row>
    <row r="878" spans="1:35" s="505" customFormat="1" ht="20.100000000000001" customHeight="1">
      <c r="A878" s="503"/>
      <c r="B878" s="504"/>
      <c r="C878" s="504"/>
      <c r="D878" s="504"/>
      <c r="E878" s="504"/>
      <c r="F878" s="504"/>
      <c r="G878" s="504"/>
      <c r="H878" s="504"/>
      <c r="I878" s="504"/>
      <c r="J878" s="498"/>
      <c r="K878" s="498"/>
      <c r="L878" s="498"/>
      <c r="M878" s="498"/>
      <c r="N878" s="498"/>
      <c r="O878" s="498"/>
      <c r="P878" s="498"/>
      <c r="Q878" s="498"/>
      <c r="R878" s="498"/>
      <c r="S878" s="498"/>
      <c r="T878" s="498"/>
      <c r="U878" s="498"/>
      <c r="V878" s="498"/>
      <c r="W878" s="498"/>
      <c r="X878" s="498"/>
      <c r="Y878" s="498"/>
      <c r="Z878" s="498"/>
      <c r="AA878" s="498"/>
      <c r="AB878" s="498"/>
      <c r="AC878" s="498"/>
      <c r="AD878" s="498"/>
      <c r="AE878" s="498"/>
      <c r="AF878" s="498"/>
      <c r="AG878" s="498"/>
      <c r="AH878" s="498"/>
      <c r="AI878" s="498"/>
    </row>
    <row r="879" spans="1:35" s="505" customFormat="1" ht="20.100000000000001" customHeight="1">
      <c r="A879" s="503"/>
      <c r="B879" s="504"/>
      <c r="C879" s="504"/>
      <c r="D879" s="504"/>
      <c r="E879" s="504"/>
      <c r="F879" s="504"/>
      <c r="G879" s="504"/>
      <c r="H879" s="504"/>
      <c r="I879" s="504"/>
      <c r="J879" s="498"/>
      <c r="K879" s="498"/>
      <c r="L879" s="498"/>
      <c r="M879" s="498"/>
      <c r="N879" s="498"/>
      <c r="O879" s="498"/>
      <c r="P879" s="498"/>
      <c r="Q879" s="498"/>
      <c r="R879" s="498"/>
      <c r="S879" s="498"/>
      <c r="T879" s="498"/>
      <c r="U879" s="498"/>
      <c r="V879" s="498"/>
      <c r="W879" s="498"/>
      <c r="X879" s="498"/>
      <c r="Y879" s="498"/>
      <c r="Z879" s="498"/>
      <c r="AA879" s="498"/>
      <c r="AB879" s="498"/>
      <c r="AC879" s="498"/>
      <c r="AD879" s="498"/>
      <c r="AE879" s="498"/>
      <c r="AF879" s="498"/>
      <c r="AG879" s="498"/>
      <c r="AH879" s="498"/>
      <c r="AI879" s="498"/>
    </row>
    <row r="880" spans="1:35" s="505" customFormat="1" ht="20.100000000000001" customHeight="1">
      <c r="A880" s="503"/>
      <c r="B880" s="504"/>
      <c r="C880" s="504"/>
      <c r="D880" s="504"/>
      <c r="E880" s="504"/>
      <c r="F880" s="504"/>
      <c r="G880" s="504"/>
      <c r="H880" s="504"/>
      <c r="I880" s="504"/>
      <c r="J880" s="498"/>
      <c r="K880" s="498"/>
      <c r="L880" s="498"/>
      <c r="M880" s="498"/>
      <c r="N880" s="498"/>
      <c r="O880" s="498"/>
      <c r="P880" s="498"/>
      <c r="Q880" s="498"/>
      <c r="R880" s="498"/>
      <c r="S880" s="498"/>
      <c r="T880" s="498"/>
      <c r="U880" s="498"/>
      <c r="V880" s="498"/>
      <c r="W880" s="498"/>
      <c r="X880" s="498"/>
      <c r="Y880" s="498"/>
      <c r="Z880" s="498"/>
      <c r="AA880" s="498"/>
      <c r="AB880" s="498"/>
      <c r="AC880" s="498"/>
      <c r="AD880" s="498"/>
      <c r="AE880" s="498"/>
      <c r="AF880" s="498"/>
      <c r="AG880" s="498"/>
      <c r="AH880" s="498"/>
      <c r="AI880" s="498"/>
    </row>
    <row r="881" spans="1:35" s="505" customFormat="1" ht="20.100000000000001" customHeight="1">
      <c r="A881" s="503"/>
      <c r="B881" s="504"/>
      <c r="C881" s="504"/>
      <c r="D881" s="504"/>
      <c r="E881" s="504"/>
      <c r="F881" s="504"/>
      <c r="G881" s="504"/>
      <c r="H881" s="504"/>
      <c r="I881" s="504"/>
      <c r="J881" s="498"/>
      <c r="K881" s="498"/>
      <c r="L881" s="498"/>
      <c r="M881" s="498"/>
      <c r="N881" s="498"/>
      <c r="O881" s="498"/>
      <c r="P881" s="498"/>
      <c r="Q881" s="498"/>
      <c r="R881" s="498"/>
      <c r="S881" s="498"/>
      <c r="T881" s="498"/>
      <c r="U881" s="498"/>
      <c r="V881" s="498"/>
      <c r="W881" s="498"/>
      <c r="X881" s="498"/>
      <c r="Y881" s="498"/>
      <c r="Z881" s="498"/>
      <c r="AA881" s="498"/>
      <c r="AB881" s="498"/>
      <c r="AC881" s="498"/>
      <c r="AD881" s="498"/>
      <c r="AE881" s="498"/>
      <c r="AF881" s="498"/>
      <c r="AG881" s="498"/>
      <c r="AH881" s="498"/>
      <c r="AI881" s="498"/>
    </row>
    <row r="882" spans="1:35" s="505" customFormat="1" ht="20.100000000000001" customHeight="1">
      <c r="A882" s="503"/>
      <c r="B882" s="504"/>
      <c r="C882" s="504"/>
      <c r="D882" s="504"/>
      <c r="E882" s="504"/>
      <c r="F882" s="504"/>
      <c r="G882" s="504"/>
      <c r="H882" s="504"/>
      <c r="I882" s="504"/>
      <c r="J882" s="498"/>
      <c r="K882" s="498"/>
      <c r="L882" s="498"/>
      <c r="M882" s="498"/>
      <c r="N882" s="498"/>
      <c r="O882" s="498"/>
      <c r="P882" s="498"/>
      <c r="Q882" s="498"/>
      <c r="R882" s="498"/>
      <c r="S882" s="498"/>
      <c r="T882" s="498"/>
      <c r="U882" s="498"/>
      <c r="V882" s="498"/>
      <c r="W882" s="498"/>
      <c r="X882" s="498"/>
      <c r="Y882" s="498"/>
      <c r="Z882" s="498"/>
      <c r="AA882" s="498"/>
      <c r="AB882" s="498"/>
      <c r="AC882" s="498"/>
      <c r="AD882" s="498"/>
      <c r="AE882" s="498"/>
      <c r="AF882" s="498"/>
      <c r="AG882" s="498"/>
      <c r="AH882" s="498"/>
      <c r="AI882" s="498"/>
    </row>
    <row r="883" spans="1:35" s="505" customFormat="1" ht="20.100000000000001" customHeight="1">
      <c r="A883" s="503"/>
      <c r="B883" s="504"/>
      <c r="C883" s="504"/>
      <c r="D883" s="504"/>
      <c r="E883" s="504"/>
      <c r="F883" s="504"/>
      <c r="G883" s="504"/>
      <c r="H883" s="504"/>
      <c r="I883" s="504"/>
      <c r="J883" s="498"/>
      <c r="K883" s="498"/>
      <c r="L883" s="498"/>
      <c r="M883" s="498"/>
      <c r="N883" s="498"/>
      <c r="O883" s="498"/>
      <c r="P883" s="498"/>
      <c r="Q883" s="498"/>
      <c r="R883" s="498"/>
      <c r="S883" s="498"/>
      <c r="T883" s="498"/>
      <c r="U883" s="498"/>
      <c r="V883" s="498"/>
      <c r="W883" s="498"/>
      <c r="X883" s="498"/>
      <c r="Y883" s="498"/>
      <c r="Z883" s="498"/>
      <c r="AA883" s="498"/>
      <c r="AB883" s="498"/>
      <c r="AC883" s="498"/>
      <c r="AD883" s="498"/>
      <c r="AE883" s="498"/>
      <c r="AF883" s="498"/>
      <c r="AG883" s="498"/>
      <c r="AH883" s="498"/>
      <c r="AI883" s="498"/>
    </row>
    <row r="884" spans="1:35" s="505" customFormat="1" ht="20.100000000000001" customHeight="1">
      <c r="A884" s="503"/>
      <c r="B884" s="504"/>
      <c r="C884" s="504"/>
      <c r="D884" s="504"/>
      <c r="E884" s="504"/>
      <c r="F884" s="504"/>
      <c r="G884" s="504"/>
      <c r="H884" s="504"/>
      <c r="I884" s="504"/>
      <c r="J884" s="498"/>
      <c r="K884" s="498"/>
      <c r="L884" s="498"/>
      <c r="M884" s="498"/>
      <c r="N884" s="498"/>
      <c r="O884" s="498"/>
      <c r="P884" s="498"/>
      <c r="Q884" s="498"/>
      <c r="R884" s="498"/>
      <c r="S884" s="498"/>
      <c r="T884" s="498"/>
      <c r="U884" s="498"/>
      <c r="V884" s="498"/>
      <c r="W884" s="498"/>
      <c r="X884" s="498"/>
      <c r="Y884" s="498"/>
      <c r="Z884" s="498"/>
      <c r="AA884" s="498"/>
      <c r="AB884" s="498"/>
      <c r="AC884" s="498"/>
      <c r="AD884" s="498"/>
      <c r="AE884" s="498"/>
      <c r="AF884" s="498"/>
      <c r="AG884" s="498"/>
      <c r="AH884" s="498"/>
      <c r="AI884" s="498"/>
    </row>
    <row r="885" spans="1:35" s="505" customFormat="1" ht="20.100000000000001" customHeight="1">
      <c r="A885" s="503"/>
      <c r="B885" s="504"/>
      <c r="C885" s="504"/>
      <c r="D885" s="504"/>
      <c r="E885" s="504"/>
      <c r="F885" s="504"/>
      <c r="G885" s="504"/>
      <c r="H885" s="504"/>
      <c r="I885" s="504"/>
      <c r="J885" s="498"/>
      <c r="K885" s="498"/>
      <c r="L885" s="498"/>
      <c r="M885" s="498"/>
      <c r="N885" s="498"/>
      <c r="O885" s="498"/>
      <c r="P885" s="498"/>
      <c r="Q885" s="498"/>
      <c r="R885" s="498"/>
      <c r="S885" s="498"/>
      <c r="T885" s="498"/>
      <c r="U885" s="498"/>
      <c r="V885" s="498"/>
      <c r="W885" s="498"/>
      <c r="X885" s="498"/>
      <c r="Y885" s="498"/>
      <c r="Z885" s="498"/>
      <c r="AA885" s="498"/>
      <c r="AB885" s="498"/>
      <c r="AC885" s="498"/>
      <c r="AD885" s="498"/>
      <c r="AE885" s="498"/>
      <c r="AF885" s="498"/>
      <c r="AG885" s="498"/>
      <c r="AH885" s="498"/>
      <c r="AI885" s="498"/>
    </row>
    <row r="886" spans="1:35" s="505" customFormat="1" ht="20.100000000000001" customHeight="1">
      <c r="A886" s="503"/>
      <c r="B886" s="504"/>
      <c r="C886" s="504"/>
      <c r="D886" s="504"/>
      <c r="E886" s="504"/>
      <c r="F886" s="504"/>
      <c r="G886" s="504"/>
      <c r="H886" s="504"/>
      <c r="I886" s="504"/>
      <c r="J886" s="498"/>
      <c r="K886" s="498"/>
      <c r="L886" s="498"/>
      <c r="M886" s="498"/>
      <c r="N886" s="498"/>
      <c r="O886" s="498"/>
      <c r="P886" s="498"/>
      <c r="Q886" s="498"/>
      <c r="R886" s="498"/>
      <c r="S886" s="498"/>
      <c r="T886" s="498"/>
      <c r="U886" s="498"/>
      <c r="V886" s="498"/>
      <c r="W886" s="498"/>
      <c r="X886" s="498"/>
      <c r="Y886" s="498"/>
      <c r="Z886" s="498"/>
      <c r="AA886" s="498"/>
      <c r="AB886" s="498"/>
      <c r="AC886" s="498"/>
      <c r="AD886" s="498"/>
      <c r="AE886" s="498"/>
      <c r="AF886" s="498"/>
      <c r="AG886" s="498"/>
      <c r="AH886" s="498"/>
      <c r="AI886" s="498"/>
    </row>
    <row r="887" spans="1:35" s="505" customFormat="1" ht="20.100000000000001" customHeight="1">
      <c r="A887" s="503"/>
      <c r="B887" s="504"/>
      <c r="C887" s="504"/>
      <c r="D887" s="504"/>
      <c r="E887" s="504"/>
      <c r="F887" s="504"/>
      <c r="G887" s="504"/>
      <c r="H887" s="504"/>
      <c r="I887" s="504"/>
      <c r="J887" s="498"/>
      <c r="K887" s="498"/>
      <c r="L887" s="498"/>
      <c r="M887" s="498"/>
      <c r="N887" s="498"/>
      <c r="O887" s="498"/>
      <c r="P887" s="498"/>
      <c r="Q887" s="498"/>
      <c r="R887" s="498"/>
      <c r="S887" s="498"/>
      <c r="T887" s="498"/>
      <c r="U887" s="498"/>
      <c r="V887" s="498"/>
      <c r="W887" s="498"/>
      <c r="X887" s="498"/>
      <c r="Y887" s="498"/>
      <c r="Z887" s="498"/>
      <c r="AA887" s="498"/>
      <c r="AB887" s="498"/>
      <c r="AC887" s="498"/>
      <c r="AD887" s="498"/>
      <c r="AE887" s="498"/>
      <c r="AF887" s="498"/>
      <c r="AG887" s="498"/>
      <c r="AH887" s="498"/>
      <c r="AI887" s="498"/>
    </row>
    <row r="888" spans="1:35" s="505" customFormat="1" ht="20.100000000000001" customHeight="1">
      <c r="A888" s="503"/>
      <c r="B888" s="504"/>
      <c r="C888" s="504"/>
      <c r="D888" s="504"/>
      <c r="E888" s="504"/>
      <c r="F888" s="504"/>
      <c r="G888" s="504"/>
      <c r="H888" s="504"/>
      <c r="I888" s="504"/>
      <c r="J888" s="498"/>
      <c r="K888" s="498"/>
      <c r="L888" s="498"/>
      <c r="M888" s="498"/>
      <c r="N888" s="498"/>
      <c r="O888" s="498"/>
      <c r="P888" s="498"/>
      <c r="Q888" s="498"/>
      <c r="R888" s="498"/>
      <c r="S888" s="498"/>
      <c r="T888" s="498"/>
      <c r="U888" s="498"/>
      <c r="V888" s="498"/>
      <c r="W888" s="498"/>
      <c r="X888" s="498"/>
      <c r="Y888" s="498"/>
      <c r="Z888" s="498"/>
      <c r="AA888" s="498"/>
      <c r="AB888" s="498"/>
      <c r="AC888" s="498"/>
      <c r="AD888" s="498"/>
      <c r="AE888" s="498"/>
      <c r="AF888" s="498"/>
      <c r="AG888" s="498"/>
      <c r="AH888" s="498"/>
      <c r="AI888" s="498"/>
    </row>
    <row r="889" spans="1:35" s="505" customFormat="1" ht="20.100000000000001" customHeight="1">
      <c r="A889" s="503"/>
      <c r="B889" s="504"/>
      <c r="C889" s="504"/>
      <c r="D889" s="504"/>
      <c r="E889" s="504"/>
      <c r="F889" s="504"/>
      <c r="G889" s="504"/>
      <c r="H889" s="504"/>
      <c r="I889" s="504"/>
      <c r="J889" s="498"/>
      <c r="K889" s="498"/>
      <c r="L889" s="498"/>
      <c r="M889" s="498"/>
      <c r="N889" s="498"/>
      <c r="O889" s="498"/>
      <c r="P889" s="498"/>
      <c r="Q889" s="498"/>
      <c r="R889" s="498"/>
      <c r="S889" s="498"/>
      <c r="T889" s="498"/>
      <c r="U889" s="498"/>
      <c r="V889" s="498"/>
      <c r="W889" s="498"/>
      <c r="X889" s="498"/>
      <c r="Y889" s="498"/>
      <c r="Z889" s="498"/>
      <c r="AA889" s="498"/>
      <c r="AB889" s="498"/>
      <c r="AC889" s="498"/>
      <c r="AD889" s="498"/>
      <c r="AE889" s="498"/>
      <c r="AF889" s="498"/>
      <c r="AG889" s="498"/>
      <c r="AH889" s="498"/>
      <c r="AI889" s="498"/>
    </row>
    <row r="890" spans="1:35" s="505" customFormat="1" ht="20.100000000000001" customHeight="1">
      <c r="A890" s="503"/>
      <c r="B890" s="504"/>
      <c r="C890" s="504"/>
      <c r="D890" s="504"/>
      <c r="E890" s="504"/>
      <c r="F890" s="504"/>
      <c r="G890" s="504"/>
      <c r="H890" s="504"/>
      <c r="I890" s="504"/>
      <c r="J890" s="498"/>
      <c r="K890" s="498"/>
      <c r="L890" s="498"/>
      <c r="M890" s="498"/>
      <c r="N890" s="498"/>
      <c r="O890" s="498"/>
      <c r="P890" s="498"/>
      <c r="Q890" s="498"/>
      <c r="R890" s="498"/>
      <c r="S890" s="498"/>
      <c r="T890" s="498"/>
      <c r="U890" s="498"/>
      <c r="V890" s="498"/>
      <c r="W890" s="498"/>
      <c r="X890" s="498"/>
      <c r="Y890" s="498"/>
      <c r="Z890" s="498"/>
      <c r="AA890" s="498"/>
      <c r="AB890" s="498"/>
      <c r="AC890" s="498"/>
      <c r="AD890" s="498"/>
      <c r="AE890" s="498"/>
      <c r="AF890" s="498"/>
      <c r="AG890" s="498"/>
      <c r="AH890" s="498"/>
      <c r="AI890" s="498"/>
    </row>
    <row r="891" spans="1:35" s="505" customFormat="1" ht="20.100000000000001" customHeight="1">
      <c r="A891" s="503"/>
      <c r="B891" s="504"/>
      <c r="C891" s="504"/>
      <c r="D891" s="504"/>
      <c r="E891" s="504"/>
      <c r="F891" s="504"/>
      <c r="G891" s="504"/>
      <c r="H891" s="504"/>
      <c r="I891" s="504"/>
      <c r="J891" s="498"/>
      <c r="K891" s="498"/>
      <c r="L891" s="498"/>
      <c r="M891" s="498"/>
      <c r="N891" s="498"/>
      <c r="O891" s="498"/>
      <c r="P891" s="498"/>
      <c r="Q891" s="498"/>
      <c r="R891" s="498"/>
      <c r="S891" s="498"/>
      <c r="T891" s="498"/>
      <c r="U891" s="498"/>
      <c r="V891" s="498"/>
      <c r="W891" s="498"/>
      <c r="X891" s="498"/>
      <c r="Y891" s="498"/>
      <c r="Z891" s="498"/>
      <c r="AA891" s="498"/>
      <c r="AB891" s="498"/>
      <c r="AC891" s="498"/>
      <c r="AD891" s="498"/>
      <c r="AE891" s="498"/>
      <c r="AF891" s="498"/>
      <c r="AG891" s="498"/>
      <c r="AH891" s="498"/>
      <c r="AI891" s="498"/>
    </row>
    <row r="892" spans="1:35" s="505" customFormat="1" ht="20.100000000000001" customHeight="1">
      <c r="A892" s="503"/>
      <c r="B892" s="504"/>
      <c r="C892" s="504"/>
      <c r="D892" s="504"/>
      <c r="E892" s="504"/>
      <c r="F892" s="504"/>
      <c r="G892" s="504"/>
      <c r="H892" s="504"/>
      <c r="I892" s="504"/>
      <c r="J892" s="498"/>
      <c r="K892" s="498"/>
      <c r="L892" s="498"/>
      <c r="M892" s="498"/>
      <c r="N892" s="498"/>
      <c r="O892" s="498"/>
      <c r="P892" s="498"/>
      <c r="Q892" s="498"/>
      <c r="R892" s="498"/>
      <c r="S892" s="498"/>
      <c r="T892" s="498"/>
      <c r="U892" s="498"/>
      <c r="V892" s="498"/>
      <c r="W892" s="498"/>
      <c r="X892" s="498"/>
      <c r="Y892" s="498"/>
      <c r="Z892" s="498"/>
      <c r="AA892" s="498"/>
      <c r="AB892" s="498"/>
      <c r="AC892" s="498"/>
      <c r="AD892" s="498"/>
      <c r="AE892" s="498"/>
      <c r="AF892" s="498"/>
      <c r="AG892" s="498"/>
      <c r="AH892" s="498"/>
      <c r="AI892" s="498"/>
    </row>
    <row r="893" spans="1:35" s="505" customFormat="1" ht="20.100000000000001" customHeight="1">
      <c r="A893" s="503"/>
      <c r="B893" s="504"/>
      <c r="C893" s="504"/>
      <c r="D893" s="504"/>
      <c r="E893" s="504"/>
      <c r="F893" s="504"/>
      <c r="G893" s="504"/>
      <c r="H893" s="504"/>
      <c r="I893" s="504"/>
      <c r="J893" s="498"/>
      <c r="K893" s="498"/>
      <c r="L893" s="498"/>
      <c r="M893" s="498"/>
      <c r="N893" s="498"/>
      <c r="O893" s="498"/>
      <c r="P893" s="498"/>
      <c r="Q893" s="498"/>
      <c r="R893" s="498"/>
      <c r="S893" s="498"/>
      <c r="T893" s="498"/>
      <c r="U893" s="498"/>
      <c r="V893" s="498"/>
      <c r="W893" s="498"/>
      <c r="X893" s="498"/>
      <c r="Y893" s="498"/>
      <c r="Z893" s="498"/>
      <c r="AA893" s="498"/>
      <c r="AB893" s="498"/>
      <c r="AC893" s="498"/>
      <c r="AD893" s="498"/>
      <c r="AE893" s="498"/>
      <c r="AF893" s="498"/>
      <c r="AG893" s="498"/>
      <c r="AH893" s="498"/>
      <c r="AI893" s="498"/>
    </row>
    <row r="894" spans="1:35" s="505" customFormat="1" ht="20.100000000000001" customHeight="1">
      <c r="A894" s="503"/>
      <c r="B894" s="504"/>
      <c r="C894" s="504"/>
      <c r="D894" s="504"/>
      <c r="E894" s="504"/>
      <c r="F894" s="504"/>
      <c r="G894" s="504"/>
      <c r="H894" s="504"/>
      <c r="I894" s="504"/>
      <c r="J894" s="498"/>
      <c r="K894" s="498"/>
      <c r="L894" s="498"/>
      <c r="M894" s="498"/>
      <c r="N894" s="498"/>
      <c r="O894" s="498"/>
      <c r="P894" s="498"/>
      <c r="Q894" s="498"/>
      <c r="R894" s="498"/>
      <c r="S894" s="498"/>
      <c r="T894" s="498"/>
      <c r="U894" s="498"/>
      <c r="V894" s="498"/>
      <c r="W894" s="498"/>
      <c r="X894" s="498"/>
      <c r="Y894" s="498"/>
      <c r="Z894" s="498"/>
      <c r="AA894" s="498"/>
      <c r="AB894" s="498"/>
      <c r="AC894" s="498"/>
      <c r="AD894" s="498"/>
      <c r="AE894" s="498"/>
      <c r="AF894" s="498"/>
      <c r="AG894" s="498"/>
      <c r="AH894" s="498"/>
      <c r="AI894" s="498"/>
    </row>
    <row r="895" spans="1:35" s="505" customFormat="1" ht="20.100000000000001" customHeight="1">
      <c r="A895" s="503"/>
      <c r="B895" s="504"/>
      <c r="C895" s="504"/>
      <c r="D895" s="504"/>
      <c r="E895" s="504"/>
      <c r="F895" s="504"/>
      <c r="G895" s="504"/>
      <c r="H895" s="504"/>
      <c r="I895" s="504"/>
      <c r="J895" s="498"/>
      <c r="K895" s="498"/>
      <c r="L895" s="498"/>
      <c r="M895" s="498"/>
      <c r="N895" s="498"/>
      <c r="O895" s="498"/>
      <c r="P895" s="498"/>
      <c r="Q895" s="498"/>
      <c r="R895" s="498"/>
      <c r="S895" s="498"/>
      <c r="T895" s="498"/>
      <c r="U895" s="498"/>
      <c r="V895" s="498"/>
      <c r="W895" s="498"/>
      <c r="X895" s="498"/>
      <c r="Y895" s="498"/>
      <c r="Z895" s="498"/>
      <c r="AA895" s="498"/>
      <c r="AB895" s="498"/>
      <c r="AC895" s="498"/>
      <c r="AD895" s="498"/>
      <c r="AE895" s="498"/>
      <c r="AF895" s="498"/>
      <c r="AG895" s="498"/>
      <c r="AH895" s="498"/>
      <c r="AI895" s="498"/>
    </row>
    <row r="896" spans="1:35" s="505" customFormat="1" ht="20.100000000000001" customHeight="1">
      <c r="A896" s="503"/>
      <c r="B896" s="504"/>
      <c r="C896" s="504"/>
      <c r="D896" s="504"/>
      <c r="E896" s="504"/>
      <c r="F896" s="504"/>
      <c r="G896" s="504"/>
      <c r="H896" s="504"/>
      <c r="I896" s="504"/>
      <c r="J896" s="498"/>
      <c r="K896" s="498"/>
      <c r="L896" s="498"/>
      <c r="M896" s="498"/>
      <c r="N896" s="498"/>
      <c r="O896" s="498"/>
      <c r="P896" s="498"/>
      <c r="Q896" s="498"/>
      <c r="R896" s="498"/>
      <c r="S896" s="498"/>
      <c r="T896" s="498"/>
      <c r="U896" s="498"/>
      <c r="V896" s="498"/>
      <c r="W896" s="498"/>
      <c r="X896" s="498"/>
      <c r="Y896" s="498"/>
      <c r="Z896" s="498"/>
      <c r="AA896" s="498"/>
      <c r="AB896" s="498"/>
      <c r="AC896" s="498"/>
      <c r="AD896" s="498"/>
      <c r="AE896" s="498"/>
      <c r="AF896" s="498"/>
      <c r="AG896" s="498"/>
      <c r="AH896" s="498"/>
      <c r="AI896" s="498"/>
    </row>
    <row r="897" spans="1:35" s="505" customFormat="1" ht="20.100000000000001" customHeight="1">
      <c r="A897" s="503"/>
      <c r="B897" s="504"/>
      <c r="C897" s="504"/>
      <c r="D897" s="504"/>
      <c r="E897" s="504"/>
      <c r="F897" s="504"/>
      <c r="G897" s="504"/>
      <c r="H897" s="504"/>
      <c r="I897" s="504"/>
      <c r="J897" s="498"/>
      <c r="K897" s="498"/>
      <c r="L897" s="498"/>
      <c r="M897" s="498"/>
      <c r="N897" s="498"/>
      <c r="O897" s="498"/>
      <c r="P897" s="498"/>
      <c r="Q897" s="498"/>
      <c r="R897" s="498"/>
      <c r="S897" s="498"/>
      <c r="T897" s="498"/>
      <c r="U897" s="498"/>
      <c r="V897" s="498"/>
      <c r="W897" s="498"/>
      <c r="X897" s="498"/>
      <c r="Y897" s="498"/>
      <c r="Z897" s="498"/>
      <c r="AA897" s="498"/>
      <c r="AB897" s="498"/>
      <c r="AC897" s="498"/>
      <c r="AD897" s="498"/>
      <c r="AE897" s="498"/>
      <c r="AF897" s="498"/>
      <c r="AG897" s="498"/>
      <c r="AH897" s="498"/>
      <c r="AI897" s="498"/>
    </row>
    <row r="898" spans="1:35" s="505" customFormat="1" ht="20.100000000000001" customHeight="1">
      <c r="A898" s="503"/>
      <c r="B898" s="504"/>
      <c r="C898" s="504"/>
      <c r="D898" s="504"/>
      <c r="E898" s="504"/>
      <c r="F898" s="504"/>
      <c r="G898" s="504"/>
      <c r="H898" s="504"/>
      <c r="I898" s="504"/>
      <c r="J898" s="498"/>
      <c r="K898" s="498"/>
      <c r="L898" s="498"/>
      <c r="M898" s="498"/>
      <c r="N898" s="498"/>
      <c r="O898" s="498"/>
      <c r="P898" s="498"/>
      <c r="Q898" s="498"/>
      <c r="R898" s="498"/>
      <c r="S898" s="498"/>
      <c r="T898" s="498"/>
      <c r="U898" s="498"/>
      <c r="V898" s="498"/>
      <c r="W898" s="498"/>
      <c r="X898" s="498"/>
      <c r="Y898" s="498"/>
      <c r="Z898" s="498"/>
      <c r="AA898" s="498"/>
      <c r="AB898" s="498"/>
      <c r="AC898" s="498"/>
      <c r="AD898" s="498"/>
      <c r="AE898" s="498"/>
      <c r="AF898" s="498"/>
      <c r="AG898" s="498"/>
      <c r="AH898" s="498"/>
      <c r="AI898" s="498"/>
    </row>
    <row r="899" spans="1:35" s="505" customFormat="1" ht="20.100000000000001" customHeight="1">
      <c r="A899" s="503"/>
      <c r="B899" s="504"/>
      <c r="C899" s="504"/>
      <c r="D899" s="504"/>
      <c r="E899" s="504"/>
      <c r="F899" s="504"/>
      <c r="G899" s="504"/>
      <c r="H899" s="504"/>
      <c r="I899" s="504"/>
      <c r="J899" s="498"/>
      <c r="K899" s="498"/>
      <c r="L899" s="498"/>
      <c r="M899" s="498"/>
      <c r="N899" s="498"/>
      <c r="O899" s="498"/>
      <c r="P899" s="498"/>
      <c r="Q899" s="498"/>
      <c r="R899" s="498"/>
      <c r="S899" s="498"/>
      <c r="T899" s="498"/>
      <c r="U899" s="498"/>
      <c r="V899" s="498"/>
      <c r="W899" s="498"/>
      <c r="X899" s="498"/>
      <c r="Y899" s="498"/>
      <c r="Z899" s="498"/>
      <c r="AA899" s="498"/>
      <c r="AB899" s="498"/>
      <c r="AC899" s="498"/>
      <c r="AD899" s="498"/>
      <c r="AE899" s="498"/>
      <c r="AF899" s="498"/>
      <c r="AG899" s="498"/>
      <c r="AH899" s="498"/>
      <c r="AI899" s="498"/>
    </row>
    <row r="900" spans="1:35" s="505" customFormat="1" ht="20.100000000000001" customHeight="1">
      <c r="A900" s="503"/>
      <c r="B900" s="504"/>
      <c r="C900" s="504"/>
      <c r="D900" s="504"/>
      <c r="E900" s="504"/>
      <c r="F900" s="504"/>
      <c r="G900" s="504"/>
      <c r="H900" s="504"/>
      <c r="I900" s="504"/>
      <c r="J900" s="498"/>
      <c r="K900" s="498"/>
      <c r="L900" s="498"/>
      <c r="M900" s="498"/>
      <c r="N900" s="498"/>
      <c r="O900" s="498"/>
      <c r="P900" s="498"/>
      <c r="Q900" s="498"/>
      <c r="R900" s="498"/>
      <c r="S900" s="498"/>
      <c r="T900" s="498"/>
      <c r="U900" s="498"/>
      <c r="V900" s="498"/>
      <c r="W900" s="498"/>
      <c r="X900" s="498"/>
      <c r="Y900" s="498"/>
      <c r="Z900" s="498"/>
      <c r="AA900" s="498"/>
      <c r="AB900" s="498"/>
      <c r="AC900" s="498"/>
      <c r="AD900" s="498"/>
      <c r="AE900" s="498"/>
      <c r="AF900" s="498"/>
      <c r="AG900" s="498"/>
      <c r="AH900" s="498"/>
      <c r="AI900" s="498"/>
    </row>
    <row r="901" spans="1:35" s="505" customFormat="1" ht="20.100000000000001" customHeight="1">
      <c r="A901" s="503"/>
      <c r="B901" s="504"/>
      <c r="C901" s="504"/>
      <c r="D901" s="504"/>
      <c r="E901" s="504"/>
      <c r="F901" s="504"/>
      <c r="G901" s="504"/>
      <c r="H901" s="504"/>
      <c r="I901" s="504"/>
      <c r="J901" s="498"/>
      <c r="K901" s="498"/>
      <c r="L901" s="498"/>
      <c r="M901" s="498"/>
      <c r="N901" s="498"/>
      <c r="O901" s="498"/>
      <c r="P901" s="498"/>
      <c r="Q901" s="498"/>
      <c r="R901" s="498"/>
      <c r="S901" s="498"/>
      <c r="T901" s="498"/>
      <c r="U901" s="498"/>
      <c r="V901" s="498"/>
      <c r="W901" s="498"/>
      <c r="X901" s="498"/>
      <c r="Y901" s="498"/>
      <c r="Z901" s="498"/>
      <c r="AA901" s="498"/>
      <c r="AB901" s="498"/>
      <c r="AC901" s="498"/>
      <c r="AD901" s="498"/>
      <c r="AE901" s="498"/>
      <c r="AF901" s="498"/>
      <c r="AG901" s="498"/>
      <c r="AH901" s="498"/>
      <c r="AI901" s="498"/>
    </row>
    <row r="902" spans="1:35" s="505" customFormat="1" ht="20.100000000000001" customHeight="1">
      <c r="A902" s="503"/>
      <c r="B902" s="504"/>
      <c r="C902" s="504"/>
      <c r="D902" s="504"/>
      <c r="E902" s="504"/>
      <c r="F902" s="504"/>
      <c r="G902" s="504"/>
      <c r="H902" s="504"/>
      <c r="I902" s="504"/>
      <c r="J902" s="498"/>
      <c r="K902" s="498"/>
      <c r="L902" s="498"/>
      <c r="M902" s="498"/>
      <c r="N902" s="498"/>
      <c r="O902" s="498"/>
      <c r="P902" s="498"/>
      <c r="Q902" s="498"/>
      <c r="R902" s="498"/>
      <c r="S902" s="498"/>
      <c r="T902" s="498"/>
      <c r="U902" s="498"/>
      <c r="V902" s="498"/>
      <c r="W902" s="498"/>
      <c r="X902" s="498"/>
      <c r="Y902" s="498"/>
      <c r="Z902" s="498"/>
      <c r="AA902" s="498"/>
      <c r="AB902" s="498"/>
      <c r="AC902" s="498"/>
      <c r="AD902" s="498"/>
      <c r="AE902" s="498"/>
      <c r="AF902" s="498"/>
      <c r="AG902" s="498"/>
      <c r="AH902" s="498"/>
      <c r="AI902" s="498"/>
    </row>
    <row r="903" spans="1:35" s="505" customFormat="1" ht="20.100000000000001" customHeight="1">
      <c r="A903" s="503"/>
      <c r="B903" s="504"/>
      <c r="C903" s="504"/>
      <c r="D903" s="504"/>
      <c r="E903" s="504"/>
      <c r="F903" s="504"/>
      <c r="G903" s="504"/>
      <c r="H903" s="504"/>
      <c r="I903" s="504"/>
      <c r="J903" s="498"/>
      <c r="K903" s="498"/>
      <c r="L903" s="498"/>
      <c r="M903" s="498"/>
      <c r="N903" s="498"/>
      <c r="O903" s="498"/>
      <c r="P903" s="498"/>
      <c r="Q903" s="498"/>
      <c r="R903" s="498"/>
      <c r="S903" s="498"/>
      <c r="T903" s="498"/>
      <c r="U903" s="498"/>
      <c r="V903" s="498"/>
      <c r="W903" s="498"/>
      <c r="X903" s="498"/>
      <c r="Y903" s="498"/>
      <c r="Z903" s="498"/>
      <c r="AA903" s="498"/>
      <c r="AB903" s="498"/>
      <c r="AC903" s="498"/>
      <c r="AD903" s="498"/>
      <c r="AE903" s="498"/>
      <c r="AF903" s="498"/>
      <c r="AG903" s="498"/>
      <c r="AH903" s="498"/>
      <c r="AI903" s="498"/>
    </row>
    <row r="904" spans="1:35" s="505" customFormat="1" ht="20.100000000000001" customHeight="1">
      <c r="A904" s="503"/>
      <c r="B904" s="504"/>
      <c r="C904" s="504"/>
      <c r="D904" s="504"/>
      <c r="E904" s="504"/>
      <c r="F904" s="504"/>
      <c r="G904" s="504"/>
      <c r="H904" s="504"/>
      <c r="I904" s="504"/>
      <c r="J904" s="498"/>
      <c r="K904" s="498"/>
      <c r="L904" s="498"/>
      <c r="M904" s="498"/>
      <c r="N904" s="498"/>
      <c r="O904" s="498"/>
      <c r="P904" s="498"/>
      <c r="Q904" s="498"/>
      <c r="R904" s="498"/>
      <c r="S904" s="498"/>
      <c r="T904" s="498"/>
      <c r="U904" s="498"/>
      <c r="V904" s="498"/>
      <c r="W904" s="498"/>
      <c r="X904" s="498"/>
      <c r="Y904" s="498"/>
      <c r="Z904" s="498"/>
      <c r="AA904" s="498"/>
      <c r="AB904" s="498"/>
      <c r="AC904" s="498"/>
      <c r="AD904" s="498"/>
      <c r="AE904" s="498"/>
      <c r="AF904" s="498"/>
      <c r="AG904" s="498"/>
      <c r="AH904" s="498"/>
      <c r="AI904" s="498"/>
    </row>
    <row r="905" spans="1:35" s="505" customFormat="1" ht="20.100000000000001" customHeight="1">
      <c r="A905" s="503"/>
      <c r="B905" s="504"/>
      <c r="C905" s="504"/>
      <c r="D905" s="504"/>
      <c r="E905" s="504"/>
      <c r="F905" s="504"/>
      <c r="G905" s="504"/>
      <c r="H905" s="504"/>
      <c r="I905" s="504"/>
      <c r="J905" s="498"/>
      <c r="K905" s="498"/>
      <c r="L905" s="498"/>
      <c r="M905" s="498"/>
      <c r="N905" s="498"/>
      <c r="O905" s="498"/>
      <c r="P905" s="498"/>
      <c r="Q905" s="498"/>
      <c r="R905" s="498"/>
      <c r="S905" s="498"/>
      <c r="T905" s="498"/>
      <c r="U905" s="498"/>
      <c r="V905" s="498"/>
      <c r="W905" s="498"/>
      <c r="X905" s="498"/>
      <c r="Y905" s="498"/>
      <c r="Z905" s="498"/>
      <c r="AA905" s="498"/>
      <c r="AB905" s="498"/>
      <c r="AC905" s="498"/>
      <c r="AD905" s="498"/>
      <c r="AE905" s="498"/>
      <c r="AF905" s="498"/>
      <c r="AG905" s="498"/>
      <c r="AH905" s="498"/>
      <c r="AI905" s="498"/>
    </row>
    <row r="906" spans="1:35" s="505" customFormat="1" ht="20.100000000000001" customHeight="1">
      <c r="A906" s="503"/>
      <c r="B906" s="504"/>
      <c r="C906" s="504"/>
      <c r="D906" s="504"/>
      <c r="E906" s="504"/>
      <c r="F906" s="504"/>
      <c r="G906" s="504"/>
      <c r="H906" s="504"/>
      <c r="I906" s="504"/>
      <c r="J906" s="498"/>
      <c r="K906" s="498"/>
      <c r="L906" s="498"/>
      <c r="M906" s="498"/>
      <c r="N906" s="498"/>
      <c r="O906" s="498"/>
      <c r="P906" s="498"/>
      <c r="Q906" s="498"/>
      <c r="R906" s="498"/>
      <c r="S906" s="498"/>
      <c r="T906" s="498"/>
      <c r="U906" s="498"/>
      <c r="V906" s="498"/>
      <c r="W906" s="498"/>
      <c r="X906" s="498"/>
      <c r="Y906" s="498"/>
      <c r="Z906" s="498"/>
      <c r="AA906" s="498"/>
      <c r="AB906" s="498"/>
      <c r="AC906" s="498"/>
      <c r="AD906" s="498"/>
      <c r="AE906" s="498"/>
      <c r="AF906" s="498"/>
      <c r="AG906" s="498"/>
      <c r="AH906" s="498"/>
      <c r="AI906" s="498"/>
    </row>
    <row r="907" spans="1:35" s="505" customFormat="1" ht="20.100000000000001" customHeight="1">
      <c r="A907" s="503"/>
      <c r="B907" s="504"/>
      <c r="C907" s="504"/>
      <c r="D907" s="504"/>
      <c r="E907" s="504"/>
      <c r="F907" s="504"/>
      <c r="G907" s="504"/>
      <c r="H907" s="504"/>
      <c r="I907" s="504"/>
      <c r="J907" s="498"/>
      <c r="K907" s="498"/>
      <c r="L907" s="498"/>
      <c r="M907" s="498"/>
      <c r="N907" s="498"/>
      <c r="O907" s="498"/>
      <c r="P907" s="498"/>
      <c r="Q907" s="498"/>
      <c r="R907" s="498"/>
      <c r="S907" s="498"/>
      <c r="T907" s="498"/>
      <c r="U907" s="498"/>
      <c r="V907" s="498"/>
      <c r="W907" s="498"/>
      <c r="X907" s="498"/>
      <c r="Y907" s="498"/>
      <c r="Z907" s="498"/>
      <c r="AA907" s="498"/>
      <c r="AB907" s="498"/>
      <c r="AC907" s="498"/>
      <c r="AD907" s="498"/>
      <c r="AE907" s="498"/>
      <c r="AF907" s="498"/>
      <c r="AG907" s="498"/>
      <c r="AH907" s="498"/>
      <c r="AI907" s="498"/>
    </row>
    <row r="908" spans="1:35" s="505" customFormat="1" ht="20.100000000000001" customHeight="1">
      <c r="A908" s="503"/>
      <c r="B908" s="504"/>
      <c r="C908" s="504"/>
      <c r="D908" s="504"/>
      <c r="E908" s="504"/>
      <c r="F908" s="504"/>
      <c r="G908" s="504"/>
      <c r="H908" s="504"/>
      <c r="I908" s="504"/>
      <c r="J908" s="498"/>
      <c r="K908" s="498"/>
      <c r="L908" s="498"/>
      <c r="M908" s="498"/>
      <c r="N908" s="498"/>
      <c r="O908" s="498"/>
      <c r="P908" s="498"/>
      <c r="Q908" s="498"/>
      <c r="R908" s="498"/>
      <c r="S908" s="498"/>
      <c r="T908" s="498"/>
      <c r="U908" s="498"/>
      <c r="V908" s="498"/>
      <c r="W908" s="498"/>
      <c r="X908" s="498"/>
      <c r="Y908" s="498"/>
      <c r="Z908" s="498"/>
      <c r="AA908" s="498"/>
      <c r="AB908" s="498"/>
      <c r="AC908" s="498"/>
      <c r="AD908" s="498"/>
      <c r="AE908" s="498"/>
      <c r="AF908" s="498"/>
      <c r="AG908" s="498"/>
      <c r="AH908" s="498"/>
      <c r="AI908" s="498"/>
    </row>
    <row r="909" spans="1:35" s="505" customFormat="1" ht="20.100000000000001" customHeight="1">
      <c r="A909" s="503"/>
      <c r="B909" s="504"/>
      <c r="C909" s="504"/>
      <c r="D909" s="504"/>
      <c r="E909" s="504"/>
      <c r="F909" s="504"/>
      <c r="G909" s="504"/>
      <c r="H909" s="504"/>
      <c r="I909" s="504"/>
      <c r="J909" s="498"/>
      <c r="K909" s="498"/>
      <c r="L909" s="498"/>
      <c r="M909" s="498"/>
      <c r="N909" s="498"/>
      <c r="O909" s="498"/>
      <c r="P909" s="498"/>
      <c r="Q909" s="498"/>
      <c r="R909" s="498"/>
      <c r="S909" s="498"/>
      <c r="T909" s="498"/>
      <c r="U909" s="498"/>
      <c r="V909" s="498"/>
      <c r="W909" s="498"/>
      <c r="X909" s="498"/>
      <c r="Y909" s="498"/>
      <c r="Z909" s="498"/>
      <c r="AA909" s="498"/>
      <c r="AB909" s="498"/>
      <c r="AC909" s="498"/>
      <c r="AD909" s="498"/>
      <c r="AE909" s="498"/>
      <c r="AF909" s="498"/>
      <c r="AG909" s="498"/>
      <c r="AH909" s="498"/>
      <c r="AI909" s="498"/>
    </row>
    <row r="910" spans="1:35" s="505" customFormat="1" ht="20.100000000000001" customHeight="1">
      <c r="A910" s="503"/>
      <c r="B910" s="504"/>
      <c r="C910" s="504"/>
      <c r="D910" s="504"/>
      <c r="E910" s="504"/>
      <c r="F910" s="504"/>
      <c r="G910" s="504"/>
      <c r="H910" s="504"/>
      <c r="I910" s="504"/>
      <c r="J910" s="498"/>
      <c r="K910" s="498"/>
      <c r="L910" s="498"/>
      <c r="M910" s="498"/>
      <c r="N910" s="498"/>
      <c r="O910" s="498"/>
      <c r="P910" s="498"/>
      <c r="Q910" s="498"/>
      <c r="R910" s="498"/>
      <c r="S910" s="498"/>
      <c r="T910" s="498"/>
      <c r="U910" s="498"/>
      <c r="V910" s="498"/>
      <c r="W910" s="498"/>
      <c r="X910" s="498"/>
      <c r="Y910" s="498"/>
      <c r="Z910" s="498"/>
      <c r="AA910" s="498"/>
      <c r="AB910" s="498"/>
      <c r="AC910" s="498"/>
      <c r="AD910" s="498"/>
      <c r="AE910" s="498"/>
      <c r="AF910" s="498"/>
      <c r="AG910" s="498"/>
      <c r="AH910" s="498"/>
      <c r="AI910" s="498"/>
    </row>
    <row r="911" spans="1:35" s="505" customFormat="1" ht="20.100000000000001" customHeight="1">
      <c r="A911" s="503"/>
      <c r="B911" s="504"/>
      <c r="C911" s="504"/>
      <c r="D911" s="504"/>
      <c r="E911" s="504"/>
      <c r="F911" s="504"/>
      <c r="G911" s="504"/>
      <c r="H911" s="504"/>
      <c r="I911" s="504"/>
      <c r="J911" s="498"/>
      <c r="K911" s="498"/>
      <c r="L911" s="498"/>
      <c r="M911" s="498"/>
      <c r="N911" s="498"/>
      <c r="O911" s="498"/>
      <c r="P911" s="498"/>
      <c r="Q911" s="498"/>
      <c r="R911" s="498"/>
      <c r="S911" s="498"/>
      <c r="T911" s="498"/>
      <c r="U911" s="498"/>
      <c r="V911" s="498"/>
      <c r="W911" s="498"/>
      <c r="X911" s="498"/>
      <c r="Y911" s="498"/>
      <c r="Z911" s="498"/>
      <c r="AA911" s="498"/>
      <c r="AB911" s="498"/>
      <c r="AC911" s="498"/>
      <c r="AD911" s="498"/>
      <c r="AE911" s="498"/>
      <c r="AF911" s="498"/>
      <c r="AG911" s="498"/>
      <c r="AH911" s="498"/>
      <c r="AI911" s="498"/>
    </row>
    <row r="912" spans="1:35" s="505" customFormat="1" ht="20.100000000000001" customHeight="1">
      <c r="A912" s="503"/>
      <c r="B912" s="504"/>
      <c r="C912" s="504"/>
      <c r="D912" s="504"/>
      <c r="E912" s="504"/>
      <c r="F912" s="504"/>
      <c r="G912" s="504"/>
      <c r="H912" s="504"/>
      <c r="I912" s="504"/>
      <c r="J912" s="498"/>
      <c r="K912" s="498"/>
      <c r="L912" s="498"/>
      <c r="M912" s="498"/>
      <c r="N912" s="498"/>
      <c r="O912" s="498"/>
      <c r="P912" s="498"/>
      <c r="Q912" s="498"/>
      <c r="R912" s="498"/>
      <c r="S912" s="498"/>
      <c r="T912" s="498"/>
      <c r="U912" s="498"/>
      <c r="V912" s="498"/>
      <c r="W912" s="498"/>
      <c r="X912" s="498"/>
      <c r="Y912" s="498"/>
      <c r="Z912" s="498"/>
      <c r="AA912" s="498"/>
      <c r="AB912" s="498"/>
      <c r="AC912" s="498"/>
      <c r="AD912" s="498"/>
      <c r="AE912" s="498"/>
      <c r="AF912" s="498"/>
      <c r="AG912" s="498"/>
      <c r="AH912" s="498"/>
      <c r="AI912" s="498"/>
    </row>
    <row r="913" spans="1:35" s="505" customFormat="1" ht="20.100000000000001" customHeight="1">
      <c r="A913" s="503"/>
      <c r="B913" s="504"/>
      <c r="C913" s="504"/>
      <c r="D913" s="504"/>
      <c r="E913" s="504"/>
      <c r="F913" s="504"/>
      <c r="G913" s="504"/>
      <c r="H913" s="504"/>
      <c r="I913" s="504"/>
      <c r="J913" s="498"/>
      <c r="K913" s="498"/>
      <c r="L913" s="498"/>
      <c r="M913" s="498"/>
      <c r="N913" s="498"/>
      <c r="O913" s="498"/>
      <c r="P913" s="498"/>
      <c r="Q913" s="498"/>
      <c r="R913" s="498"/>
      <c r="S913" s="498"/>
      <c r="T913" s="498"/>
      <c r="U913" s="498"/>
      <c r="V913" s="498"/>
      <c r="W913" s="498"/>
      <c r="X913" s="498"/>
      <c r="Y913" s="498"/>
      <c r="Z913" s="498"/>
      <c r="AA913" s="498"/>
      <c r="AB913" s="498"/>
      <c r="AC913" s="498"/>
      <c r="AD913" s="498"/>
      <c r="AE913" s="498"/>
      <c r="AF913" s="498"/>
      <c r="AG913" s="498"/>
      <c r="AH913" s="498"/>
      <c r="AI913" s="498"/>
    </row>
    <row r="914" spans="1:35" s="505" customFormat="1" ht="20.100000000000001" customHeight="1">
      <c r="A914" s="503"/>
      <c r="B914" s="504"/>
      <c r="C914" s="504"/>
      <c r="D914" s="504"/>
      <c r="E914" s="504"/>
      <c r="F914" s="504"/>
      <c r="G914" s="504"/>
      <c r="H914" s="504"/>
      <c r="I914" s="504"/>
      <c r="J914" s="498"/>
      <c r="K914" s="498"/>
      <c r="L914" s="498"/>
      <c r="M914" s="498"/>
      <c r="N914" s="498"/>
      <c r="O914" s="498"/>
      <c r="P914" s="498"/>
      <c r="Q914" s="498"/>
      <c r="R914" s="498"/>
      <c r="S914" s="498"/>
      <c r="T914" s="498"/>
      <c r="U914" s="498"/>
      <c r="V914" s="498"/>
      <c r="W914" s="498"/>
      <c r="X914" s="498"/>
      <c r="Y914" s="498"/>
      <c r="Z914" s="498"/>
      <c r="AA914" s="498"/>
      <c r="AB914" s="498"/>
      <c r="AC914" s="498"/>
      <c r="AD914" s="498"/>
      <c r="AE914" s="498"/>
      <c r="AF914" s="498"/>
      <c r="AG914" s="498"/>
      <c r="AH914" s="498"/>
      <c r="AI914" s="498"/>
    </row>
    <row r="915" spans="1:35" s="505" customFormat="1" ht="20.100000000000001" customHeight="1">
      <c r="A915" s="503"/>
      <c r="B915" s="504"/>
      <c r="C915" s="504"/>
      <c r="D915" s="504"/>
      <c r="E915" s="504"/>
      <c r="F915" s="504"/>
      <c r="G915" s="504"/>
      <c r="H915" s="504"/>
      <c r="I915" s="504"/>
      <c r="J915" s="498"/>
      <c r="K915" s="498"/>
      <c r="L915" s="498"/>
      <c r="M915" s="498"/>
      <c r="N915" s="498"/>
      <c r="O915" s="498"/>
      <c r="P915" s="498"/>
      <c r="Q915" s="498"/>
      <c r="R915" s="498"/>
      <c r="S915" s="498"/>
      <c r="T915" s="498"/>
      <c r="U915" s="498"/>
      <c r="V915" s="498"/>
      <c r="W915" s="498"/>
      <c r="X915" s="498"/>
      <c r="Y915" s="498"/>
      <c r="Z915" s="498"/>
      <c r="AA915" s="498"/>
      <c r="AB915" s="498"/>
      <c r="AC915" s="498"/>
      <c r="AD915" s="498"/>
      <c r="AE915" s="498"/>
      <c r="AF915" s="498"/>
      <c r="AG915" s="498"/>
      <c r="AH915" s="498"/>
      <c r="AI915" s="498"/>
    </row>
    <row r="916" spans="1:35" s="505" customFormat="1" ht="20.100000000000001" customHeight="1">
      <c r="A916" s="503"/>
      <c r="B916" s="504"/>
      <c r="C916" s="504"/>
      <c r="D916" s="504"/>
      <c r="E916" s="504"/>
      <c r="F916" s="504"/>
      <c r="G916" s="504"/>
      <c r="H916" s="504"/>
      <c r="I916" s="504"/>
      <c r="J916" s="498"/>
      <c r="K916" s="498"/>
      <c r="L916" s="498"/>
      <c r="M916" s="498"/>
      <c r="N916" s="498"/>
      <c r="O916" s="498"/>
      <c r="P916" s="498"/>
      <c r="Q916" s="498"/>
      <c r="R916" s="498"/>
      <c r="S916" s="498"/>
      <c r="T916" s="498"/>
      <c r="U916" s="498"/>
      <c r="V916" s="498"/>
      <c r="W916" s="498"/>
      <c r="X916" s="498"/>
      <c r="Y916" s="498"/>
      <c r="Z916" s="498"/>
      <c r="AA916" s="498"/>
      <c r="AB916" s="498"/>
      <c r="AC916" s="498"/>
      <c r="AD916" s="498"/>
      <c r="AE916" s="498"/>
      <c r="AF916" s="498"/>
      <c r="AG916" s="498"/>
      <c r="AH916" s="498"/>
      <c r="AI916" s="498"/>
    </row>
    <row r="917" spans="1:35" s="505" customFormat="1" ht="20.100000000000001" customHeight="1">
      <c r="A917" s="503"/>
      <c r="B917" s="504"/>
      <c r="C917" s="504"/>
      <c r="D917" s="504"/>
      <c r="E917" s="504"/>
      <c r="F917" s="504"/>
      <c r="G917" s="504"/>
      <c r="H917" s="504"/>
      <c r="I917" s="504"/>
      <c r="J917" s="498"/>
      <c r="K917" s="498"/>
      <c r="L917" s="498"/>
      <c r="M917" s="498"/>
      <c r="N917" s="498"/>
      <c r="O917" s="498"/>
      <c r="P917" s="498"/>
      <c r="Q917" s="498"/>
      <c r="R917" s="498"/>
      <c r="S917" s="498"/>
      <c r="T917" s="498"/>
      <c r="U917" s="498"/>
      <c r="V917" s="498"/>
      <c r="W917" s="498"/>
      <c r="X917" s="498"/>
      <c r="Y917" s="498"/>
      <c r="Z917" s="498"/>
      <c r="AA917" s="498"/>
      <c r="AB917" s="498"/>
      <c r="AC917" s="498"/>
      <c r="AD917" s="498"/>
      <c r="AE917" s="498"/>
      <c r="AF917" s="498"/>
      <c r="AG917" s="498"/>
      <c r="AH917" s="498"/>
      <c r="AI917" s="498"/>
    </row>
    <row r="918" spans="1:35" s="505" customFormat="1" ht="20.100000000000001" customHeight="1">
      <c r="A918" s="503"/>
      <c r="B918" s="504"/>
      <c r="C918" s="504"/>
      <c r="D918" s="504"/>
      <c r="E918" s="504"/>
      <c r="F918" s="504"/>
      <c r="G918" s="504"/>
      <c r="H918" s="504"/>
      <c r="I918" s="504"/>
      <c r="J918" s="498"/>
      <c r="K918" s="498"/>
      <c r="L918" s="498"/>
      <c r="M918" s="498"/>
      <c r="N918" s="498"/>
      <c r="O918" s="498"/>
      <c r="P918" s="498"/>
      <c r="Q918" s="498"/>
      <c r="R918" s="498"/>
      <c r="S918" s="498"/>
      <c r="T918" s="498"/>
      <c r="U918" s="498"/>
      <c r="V918" s="498"/>
      <c r="W918" s="498"/>
      <c r="X918" s="498"/>
      <c r="Y918" s="498"/>
      <c r="Z918" s="498"/>
      <c r="AA918" s="498"/>
      <c r="AB918" s="498"/>
      <c r="AC918" s="498"/>
      <c r="AD918" s="498"/>
      <c r="AE918" s="498"/>
      <c r="AF918" s="498"/>
      <c r="AG918" s="498"/>
      <c r="AH918" s="498"/>
      <c r="AI918" s="498"/>
    </row>
    <row r="919" spans="1:35" s="505" customFormat="1" ht="20.100000000000001" customHeight="1">
      <c r="A919" s="503"/>
      <c r="B919" s="504"/>
      <c r="C919" s="504"/>
      <c r="D919" s="504"/>
      <c r="E919" s="504"/>
      <c r="F919" s="504"/>
      <c r="G919" s="504"/>
      <c r="H919" s="504"/>
      <c r="I919" s="504"/>
      <c r="J919" s="498"/>
      <c r="K919" s="498"/>
      <c r="L919" s="498"/>
      <c r="M919" s="498"/>
      <c r="N919" s="498"/>
      <c r="O919" s="498"/>
      <c r="P919" s="498"/>
      <c r="Q919" s="498"/>
      <c r="R919" s="498"/>
      <c r="S919" s="498"/>
      <c r="T919" s="498"/>
      <c r="U919" s="498"/>
      <c r="V919" s="498"/>
      <c r="W919" s="498"/>
      <c r="X919" s="498"/>
      <c r="Y919" s="498"/>
      <c r="Z919" s="498"/>
      <c r="AA919" s="498"/>
      <c r="AB919" s="498"/>
      <c r="AC919" s="498"/>
      <c r="AD919" s="498"/>
      <c r="AE919" s="498"/>
      <c r="AF919" s="498"/>
      <c r="AG919" s="498"/>
      <c r="AH919" s="498"/>
      <c r="AI919" s="498"/>
    </row>
    <row r="920" spans="1:35" s="505" customFormat="1" ht="20.100000000000001" customHeight="1">
      <c r="A920" s="503"/>
      <c r="B920" s="504"/>
      <c r="C920" s="504"/>
      <c r="D920" s="504"/>
      <c r="E920" s="504"/>
      <c r="F920" s="504"/>
      <c r="G920" s="504"/>
      <c r="H920" s="504"/>
      <c r="I920" s="504"/>
      <c r="J920" s="498"/>
      <c r="K920" s="498"/>
      <c r="L920" s="498"/>
      <c r="M920" s="498"/>
      <c r="N920" s="498"/>
      <c r="O920" s="498"/>
      <c r="P920" s="498"/>
      <c r="Q920" s="498"/>
      <c r="R920" s="498"/>
      <c r="S920" s="498"/>
      <c r="T920" s="498"/>
      <c r="U920" s="498"/>
      <c r="V920" s="498"/>
      <c r="W920" s="498"/>
      <c r="X920" s="498"/>
      <c r="Y920" s="498"/>
      <c r="Z920" s="498"/>
      <c r="AA920" s="498"/>
      <c r="AB920" s="498"/>
      <c r="AC920" s="498"/>
      <c r="AD920" s="498"/>
      <c r="AE920" s="498"/>
      <c r="AF920" s="498"/>
      <c r="AG920" s="498"/>
      <c r="AH920" s="498"/>
      <c r="AI920" s="498"/>
    </row>
    <row r="921" spans="1:35" s="505" customFormat="1" ht="20.100000000000001" customHeight="1">
      <c r="A921" s="503"/>
      <c r="B921" s="504"/>
      <c r="C921" s="504"/>
      <c r="D921" s="504"/>
      <c r="E921" s="504"/>
      <c r="F921" s="504"/>
      <c r="G921" s="504"/>
      <c r="H921" s="504"/>
      <c r="I921" s="504"/>
      <c r="J921" s="498"/>
      <c r="K921" s="498"/>
      <c r="L921" s="498"/>
      <c r="M921" s="498"/>
      <c r="N921" s="498"/>
      <c r="O921" s="498"/>
      <c r="P921" s="498"/>
      <c r="Q921" s="498"/>
      <c r="R921" s="498"/>
      <c r="S921" s="498"/>
      <c r="T921" s="498"/>
      <c r="U921" s="498"/>
      <c r="V921" s="498"/>
      <c r="W921" s="498"/>
      <c r="X921" s="498"/>
      <c r="Y921" s="498"/>
      <c r="Z921" s="498"/>
      <c r="AA921" s="498"/>
      <c r="AB921" s="498"/>
      <c r="AC921" s="498"/>
      <c r="AD921" s="498"/>
      <c r="AE921" s="498"/>
      <c r="AF921" s="498"/>
      <c r="AG921" s="498"/>
      <c r="AH921" s="498"/>
      <c r="AI921" s="498"/>
    </row>
    <row r="922" spans="1:35" s="505" customFormat="1" ht="20.100000000000001" customHeight="1">
      <c r="A922" s="503"/>
      <c r="B922" s="504"/>
      <c r="C922" s="504"/>
      <c r="D922" s="504"/>
      <c r="E922" s="504"/>
      <c r="F922" s="504"/>
      <c r="G922" s="504"/>
      <c r="H922" s="504"/>
      <c r="I922" s="504"/>
      <c r="J922" s="498"/>
      <c r="K922" s="498"/>
      <c r="L922" s="498"/>
      <c r="M922" s="498"/>
      <c r="N922" s="498"/>
      <c r="O922" s="498"/>
      <c r="P922" s="498"/>
      <c r="Q922" s="498"/>
      <c r="R922" s="498"/>
      <c r="S922" s="498"/>
      <c r="T922" s="498"/>
      <c r="U922" s="498"/>
      <c r="V922" s="498"/>
      <c r="W922" s="498"/>
      <c r="X922" s="498"/>
      <c r="Y922" s="498"/>
      <c r="Z922" s="498"/>
      <c r="AA922" s="498"/>
      <c r="AB922" s="498"/>
      <c r="AC922" s="498"/>
      <c r="AD922" s="498"/>
      <c r="AE922" s="498"/>
      <c r="AF922" s="498"/>
      <c r="AG922" s="498"/>
      <c r="AH922" s="498"/>
      <c r="AI922" s="498"/>
    </row>
    <row r="923" spans="1:35" s="505" customFormat="1" ht="20.100000000000001" customHeight="1">
      <c r="A923" s="503"/>
      <c r="B923" s="504"/>
      <c r="C923" s="504"/>
      <c r="D923" s="504"/>
      <c r="E923" s="504"/>
      <c r="F923" s="504"/>
      <c r="G923" s="504"/>
      <c r="H923" s="504"/>
      <c r="I923" s="504"/>
      <c r="J923" s="498"/>
      <c r="K923" s="498"/>
      <c r="L923" s="498"/>
      <c r="M923" s="498"/>
      <c r="N923" s="498"/>
      <c r="O923" s="498"/>
      <c r="P923" s="498"/>
      <c r="Q923" s="498"/>
      <c r="R923" s="498"/>
      <c r="S923" s="498"/>
      <c r="T923" s="498"/>
      <c r="U923" s="498"/>
      <c r="V923" s="498"/>
      <c r="W923" s="498"/>
      <c r="X923" s="498"/>
      <c r="Y923" s="498"/>
      <c r="Z923" s="498"/>
      <c r="AA923" s="498"/>
      <c r="AB923" s="498"/>
      <c r="AC923" s="498"/>
      <c r="AD923" s="498"/>
      <c r="AE923" s="498"/>
      <c r="AF923" s="498"/>
      <c r="AG923" s="498"/>
      <c r="AH923" s="498"/>
      <c r="AI923" s="498"/>
    </row>
    <row r="924" spans="1:35" s="505" customFormat="1" ht="20.100000000000001" customHeight="1">
      <c r="A924" s="503"/>
      <c r="B924" s="504"/>
      <c r="C924" s="504"/>
      <c r="D924" s="504"/>
      <c r="E924" s="504"/>
      <c r="F924" s="504"/>
      <c r="G924" s="504"/>
      <c r="H924" s="504"/>
      <c r="I924" s="504"/>
      <c r="J924" s="498"/>
      <c r="K924" s="498"/>
      <c r="L924" s="498"/>
      <c r="M924" s="498"/>
      <c r="N924" s="498"/>
      <c r="O924" s="498"/>
      <c r="P924" s="498"/>
      <c r="Q924" s="498"/>
      <c r="R924" s="498"/>
      <c r="S924" s="498"/>
      <c r="T924" s="498"/>
      <c r="U924" s="498"/>
      <c r="V924" s="498"/>
      <c r="W924" s="498"/>
      <c r="X924" s="498"/>
      <c r="Y924" s="498"/>
      <c r="Z924" s="498"/>
      <c r="AA924" s="498"/>
      <c r="AB924" s="498"/>
      <c r="AC924" s="498"/>
      <c r="AD924" s="498"/>
      <c r="AE924" s="498"/>
      <c r="AF924" s="498"/>
      <c r="AG924" s="498"/>
      <c r="AH924" s="498"/>
      <c r="AI924" s="498"/>
    </row>
    <row r="925" spans="1:35" s="505" customFormat="1" ht="20.100000000000001" customHeight="1">
      <c r="A925" s="503"/>
      <c r="B925" s="504"/>
      <c r="C925" s="504"/>
      <c r="D925" s="504"/>
      <c r="E925" s="504"/>
      <c r="F925" s="504"/>
      <c r="G925" s="504"/>
      <c r="H925" s="504"/>
      <c r="I925" s="504"/>
      <c r="J925" s="498"/>
      <c r="K925" s="498"/>
      <c r="L925" s="498"/>
      <c r="M925" s="498"/>
      <c r="N925" s="498"/>
      <c r="O925" s="498"/>
      <c r="P925" s="498"/>
      <c r="Q925" s="498"/>
      <c r="R925" s="498"/>
      <c r="S925" s="498"/>
      <c r="T925" s="498"/>
      <c r="U925" s="498"/>
      <c r="V925" s="498"/>
      <c r="W925" s="498"/>
      <c r="X925" s="498"/>
      <c r="Y925" s="498"/>
      <c r="Z925" s="498"/>
      <c r="AA925" s="498"/>
      <c r="AB925" s="498"/>
      <c r="AC925" s="498"/>
      <c r="AD925" s="498"/>
      <c r="AE925" s="498"/>
      <c r="AF925" s="498"/>
      <c r="AG925" s="498"/>
      <c r="AH925" s="498"/>
      <c r="AI925" s="498"/>
    </row>
    <row r="926" spans="1:35" s="505" customFormat="1" ht="20.100000000000001" customHeight="1">
      <c r="A926" s="503"/>
      <c r="B926" s="504"/>
      <c r="C926" s="504"/>
      <c r="D926" s="504"/>
      <c r="E926" s="504"/>
      <c r="F926" s="504"/>
      <c r="G926" s="504"/>
      <c r="H926" s="504"/>
      <c r="I926" s="504"/>
      <c r="J926" s="498"/>
      <c r="K926" s="498"/>
      <c r="L926" s="498"/>
      <c r="M926" s="498"/>
      <c r="N926" s="498"/>
      <c r="O926" s="498"/>
      <c r="P926" s="498"/>
      <c r="Q926" s="498"/>
      <c r="R926" s="498"/>
      <c r="S926" s="498"/>
      <c r="T926" s="498"/>
      <c r="U926" s="498"/>
      <c r="V926" s="498"/>
      <c r="W926" s="498"/>
      <c r="X926" s="498"/>
      <c r="Y926" s="498"/>
      <c r="Z926" s="498"/>
      <c r="AA926" s="498"/>
      <c r="AB926" s="498"/>
      <c r="AC926" s="498"/>
      <c r="AD926" s="498"/>
      <c r="AE926" s="498"/>
      <c r="AF926" s="498"/>
      <c r="AG926" s="498"/>
      <c r="AH926" s="498"/>
      <c r="AI926" s="498"/>
    </row>
    <row r="927" spans="1:35" s="505" customFormat="1" ht="20.100000000000001" customHeight="1">
      <c r="A927" s="503"/>
      <c r="B927" s="504"/>
      <c r="C927" s="504"/>
      <c r="D927" s="504"/>
      <c r="E927" s="504"/>
      <c r="F927" s="504"/>
      <c r="G927" s="504"/>
      <c r="H927" s="504"/>
      <c r="I927" s="504"/>
      <c r="J927" s="498"/>
      <c r="K927" s="498"/>
      <c r="L927" s="498"/>
      <c r="M927" s="498"/>
      <c r="N927" s="498"/>
      <c r="O927" s="498"/>
      <c r="P927" s="498"/>
      <c r="Q927" s="498"/>
      <c r="R927" s="498"/>
      <c r="S927" s="498"/>
      <c r="T927" s="498"/>
      <c r="U927" s="498"/>
      <c r="V927" s="498"/>
      <c r="W927" s="498"/>
      <c r="X927" s="498"/>
      <c r="Y927" s="498"/>
      <c r="Z927" s="498"/>
      <c r="AA927" s="498"/>
      <c r="AB927" s="498"/>
      <c r="AC927" s="498"/>
      <c r="AD927" s="498"/>
      <c r="AE927" s="498"/>
      <c r="AF927" s="498"/>
      <c r="AG927" s="498"/>
      <c r="AH927" s="498"/>
      <c r="AI927" s="498"/>
    </row>
    <row r="928" spans="1:35" s="505" customFormat="1" ht="20.100000000000001" customHeight="1">
      <c r="A928" s="503"/>
      <c r="B928" s="504"/>
      <c r="C928" s="504"/>
      <c r="D928" s="504"/>
      <c r="E928" s="504"/>
      <c r="F928" s="504"/>
      <c r="G928" s="504"/>
      <c r="H928" s="504"/>
      <c r="I928" s="504"/>
      <c r="J928" s="498"/>
      <c r="K928" s="498"/>
      <c r="L928" s="498"/>
      <c r="M928" s="498"/>
      <c r="N928" s="498"/>
      <c r="O928" s="498"/>
      <c r="P928" s="498"/>
      <c r="Q928" s="498"/>
      <c r="R928" s="498"/>
      <c r="S928" s="498"/>
      <c r="T928" s="498"/>
      <c r="U928" s="498"/>
      <c r="V928" s="498"/>
      <c r="W928" s="498"/>
      <c r="X928" s="498"/>
      <c r="Y928" s="498"/>
      <c r="Z928" s="498"/>
      <c r="AA928" s="498"/>
      <c r="AB928" s="498"/>
      <c r="AC928" s="498"/>
      <c r="AD928" s="498"/>
      <c r="AE928" s="498"/>
      <c r="AF928" s="498"/>
      <c r="AG928" s="498"/>
      <c r="AH928" s="498"/>
      <c r="AI928" s="498"/>
    </row>
    <row r="929" spans="1:35" s="505" customFormat="1" ht="20.100000000000001" customHeight="1">
      <c r="A929" s="503"/>
      <c r="B929" s="504"/>
      <c r="C929" s="504"/>
      <c r="D929" s="504"/>
      <c r="E929" s="504"/>
      <c r="F929" s="504"/>
      <c r="G929" s="504"/>
      <c r="H929" s="504"/>
      <c r="I929" s="504"/>
      <c r="J929" s="498"/>
      <c r="K929" s="498"/>
      <c r="L929" s="498"/>
      <c r="M929" s="498"/>
      <c r="N929" s="498"/>
      <c r="O929" s="498"/>
      <c r="P929" s="498"/>
      <c r="Q929" s="498"/>
      <c r="R929" s="498"/>
      <c r="S929" s="498"/>
      <c r="T929" s="498"/>
      <c r="U929" s="498"/>
      <c r="V929" s="498"/>
      <c r="W929" s="498"/>
      <c r="X929" s="498"/>
      <c r="Y929" s="498"/>
      <c r="Z929" s="498"/>
      <c r="AA929" s="498"/>
      <c r="AB929" s="498"/>
      <c r="AC929" s="498"/>
      <c r="AD929" s="498"/>
      <c r="AE929" s="498"/>
      <c r="AF929" s="498"/>
      <c r="AG929" s="498"/>
      <c r="AH929" s="498"/>
      <c r="AI929" s="498"/>
    </row>
    <row r="930" spans="1:35" s="505" customFormat="1" ht="20.100000000000001" customHeight="1">
      <c r="A930" s="503"/>
      <c r="B930" s="504"/>
      <c r="C930" s="504"/>
      <c r="D930" s="504"/>
      <c r="E930" s="504"/>
      <c r="F930" s="504"/>
      <c r="G930" s="504"/>
      <c r="H930" s="504"/>
      <c r="I930" s="504"/>
      <c r="J930" s="498"/>
      <c r="K930" s="498"/>
      <c r="L930" s="498"/>
      <c r="M930" s="498"/>
      <c r="N930" s="498"/>
      <c r="O930" s="498"/>
      <c r="P930" s="498"/>
      <c r="Q930" s="498"/>
      <c r="R930" s="498"/>
      <c r="S930" s="498"/>
      <c r="T930" s="498"/>
      <c r="U930" s="498"/>
      <c r="V930" s="498"/>
      <c r="W930" s="498"/>
      <c r="X930" s="498"/>
      <c r="Y930" s="498"/>
      <c r="Z930" s="498"/>
      <c r="AA930" s="498"/>
      <c r="AB930" s="498"/>
      <c r="AC930" s="498"/>
      <c r="AD930" s="498"/>
      <c r="AE930" s="498"/>
      <c r="AF930" s="498"/>
      <c r="AG930" s="498"/>
      <c r="AH930" s="498"/>
      <c r="AI930" s="498"/>
    </row>
    <row r="931" spans="1:35" s="505" customFormat="1" ht="20.100000000000001" customHeight="1">
      <c r="A931" s="503"/>
      <c r="B931" s="504"/>
      <c r="C931" s="504"/>
      <c r="D931" s="504"/>
      <c r="E931" s="504"/>
      <c r="F931" s="504"/>
      <c r="G931" s="504"/>
      <c r="H931" s="504"/>
      <c r="I931" s="504"/>
      <c r="J931" s="498"/>
      <c r="K931" s="498"/>
      <c r="L931" s="498"/>
      <c r="M931" s="498"/>
      <c r="N931" s="498"/>
      <c r="O931" s="498"/>
      <c r="P931" s="498"/>
      <c r="Q931" s="498"/>
      <c r="R931" s="498"/>
      <c r="S931" s="498"/>
      <c r="T931" s="498"/>
      <c r="U931" s="498"/>
      <c r="V931" s="498"/>
      <c r="W931" s="498"/>
      <c r="X931" s="498"/>
      <c r="Y931" s="498"/>
      <c r="Z931" s="498"/>
      <c r="AA931" s="498"/>
      <c r="AB931" s="498"/>
      <c r="AC931" s="498"/>
      <c r="AD931" s="498"/>
      <c r="AE931" s="498"/>
      <c r="AF931" s="498"/>
      <c r="AG931" s="498"/>
      <c r="AH931" s="498"/>
      <c r="AI931" s="498"/>
    </row>
    <row r="932" spans="1:35" s="505" customFormat="1" ht="20.100000000000001" customHeight="1">
      <c r="A932" s="503"/>
      <c r="B932" s="504"/>
      <c r="C932" s="504"/>
      <c r="D932" s="504"/>
      <c r="E932" s="504"/>
      <c r="F932" s="504"/>
      <c r="G932" s="504"/>
      <c r="H932" s="504"/>
      <c r="I932" s="504"/>
      <c r="J932" s="498"/>
      <c r="K932" s="498"/>
      <c r="L932" s="498"/>
      <c r="M932" s="498"/>
      <c r="N932" s="498"/>
      <c r="O932" s="498"/>
      <c r="P932" s="498"/>
      <c r="Q932" s="498"/>
      <c r="R932" s="498"/>
      <c r="S932" s="498"/>
      <c r="T932" s="498"/>
      <c r="U932" s="498"/>
      <c r="V932" s="498"/>
      <c r="W932" s="498"/>
      <c r="X932" s="498"/>
      <c r="Y932" s="498"/>
      <c r="Z932" s="498"/>
      <c r="AA932" s="498"/>
      <c r="AB932" s="498"/>
      <c r="AC932" s="498"/>
      <c r="AD932" s="498"/>
      <c r="AE932" s="498"/>
      <c r="AF932" s="498"/>
      <c r="AG932" s="498"/>
      <c r="AH932" s="498"/>
      <c r="AI932" s="498"/>
    </row>
    <row r="933" spans="1:35" s="505" customFormat="1" ht="20.100000000000001" customHeight="1">
      <c r="A933" s="503"/>
      <c r="B933" s="504"/>
      <c r="C933" s="504"/>
      <c r="D933" s="504"/>
      <c r="E933" s="504"/>
      <c r="F933" s="504"/>
      <c r="G933" s="504"/>
      <c r="H933" s="504"/>
      <c r="I933" s="504"/>
      <c r="J933" s="498"/>
      <c r="K933" s="498"/>
      <c r="L933" s="498"/>
      <c r="M933" s="498"/>
      <c r="N933" s="498"/>
      <c r="O933" s="498"/>
      <c r="P933" s="498"/>
      <c r="Q933" s="498"/>
      <c r="R933" s="498"/>
      <c r="S933" s="498"/>
      <c r="T933" s="498"/>
      <c r="U933" s="498"/>
      <c r="V933" s="498"/>
      <c r="W933" s="498"/>
      <c r="X933" s="498"/>
      <c r="Y933" s="498"/>
      <c r="Z933" s="498"/>
      <c r="AA933" s="498"/>
      <c r="AB933" s="498"/>
      <c r="AC933" s="498"/>
      <c r="AD933" s="498"/>
      <c r="AE933" s="498"/>
      <c r="AF933" s="498"/>
      <c r="AG933" s="498"/>
      <c r="AH933" s="498"/>
      <c r="AI933" s="498"/>
    </row>
    <row r="934" spans="1:35" s="505" customFormat="1" ht="20.100000000000001" customHeight="1">
      <c r="A934" s="503"/>
      <c r="B934" s="504"/>
      <c r="C934" s="504"/>
      <c r="D934" s="504"/>
      <c r="E934" s="504"/>
      <c r="F934" s="504"/>
      <c r="G934" s="504"/>
      <c r="H934" s="504"/>
      <c r="I934" s="504"/>
      <c r="J934" s="498"/>
      <c r="K934" s="498"/>
      <c r="L934" s="498"/>
      <c r="M934" s="498"/>
      <c r="N934" s="498"/>
      <c r="O934" s="498"/>
      <c r="P934" s="498"/>
      <c r="Q934" s="498"/>
      <c r="R934" s="498"/>
      <c r="S934" s="498"/>
      <c r="T934" s="498"/>
      <c r="U934" s="498"/>
      <c r="V934" s="498"/>
      <c r="W934" s="498"/>
      <c r="X934" s="498"/>
      <c r="Y934" s="498"/>
      <c r="Z934" s="498"/>
      <c r="AA934" s="498"/>
      <c r="AB934" s="498"/>
      <c r="AC934" s="498"/>
      <c r="AD934" s="498"/>
      <c r="AE934" s="498"/>
      <c r="AF934" s="498"/>
      <c r="AG934" s="498"/>
      <c r="AH934" s="498"/>
      <c r="AI934" s="498"/>
    </row>
    <row r="935" spans="1:35" s="505" customFormat="1" ht="20.100000000000001" customHeight="1">
      <c r="A935" s="503"/>
      <c r="B935" s="504"/>
      <c r="C935" s="504"/>
      <c r="D935" s="504"/>
      <c r="E935" s="504"/>
      <c r="F935" s="504"/>
      <c r="G935" s="504"/>
      <c r="H935" s="504"/>
      <c r="I935" s="504"/>
      <c r="J935" s="498"/>
      <c r="K935" s="498"/>
      <c r="L935" s="498"/>
      <c r="M935" s="498"/>
      <c r="N935" s="498"/>
      <c r="O935" s="498"/>
      <c r="P935" s="498"/>
      <c r="Q935" s="498"/>
      <c r="R935" s="498"/>
      <c r="S935" s="498"/>
      <c r="T935" s="498"/>
      <c r="U935" s="498"/>
      <c r="V935" s="498"/>
      <c r="W935" s="498"/>
      <c r="X935" s="498"/>
      <c r="Y935" s="498"/>
      <c r="Z935" s="498"/>
      <c r="AA935" s="498"/>
      <c r="AB935" s="498"/>
      <c r="AC935" s="498"/>
      <c r="AD935" s="498"/>
      <c r="AE935" s="498"/>
      <c r="AF935" s="498"/>
      <c r="AG935" s="498"/>
      <c r="AH935" s="498"/>
      <c r="AI935" s="498"/>
    </row>
    <row r="936" spans="1:35" s="505" customFormat="1" ht="20.100000000000001" customHeight="1">
      <c r="A936" s="503"/>
      <c r="B936" s="504"/>
      <c r="C936" s="504"/>
      <c r="D936" s="504"/>
      <c r="E936" s="504"/>
      <c r="F936" s="504"/>
      <c r="G936" s="504"/>
      <c r="H936" s="504"/>
      <c r="I936" s="504"/>
      <c r="J936" s="498"/>
      <c r="K936" s="498"/>
      <c r="L936" s="498"/>
      <c r="M936" s="498"/>
      <c r="N936" s="498"/>
      <c r="O936" s="498"/>
      <c r="P936" s="498"/>
      <c r="Q936" s="498"/>
      <c r="R936" s="498"/>
      <c r="S936" s="498"/>
      <c r="T936" s="498"/>
      <c r="U936" s="498"/>
      <c r="V936" s="498"/>
      <c r="W936" s="498"/>
      <c r="X936" s="498"/>
      <c r="Y936" s="498"/>
      <c r="Z936" s="498"/>
      <c r="AA936" s="498"/>
      <c r="AB936" s="498"/>
      <c r="AC936" s="498"/>
      <c r="AD936" s="498"/>
      <c r="AE936" s="498"/>
      <c r="AF936" s="498"/>
      <c r="AG936" s="498"/>
      <c r="AH936" s="498"/>
      <c r="AI936" s="498"/>
    </row>
    <row r="937" spans="1:35" s="505" customFormat="1" ht="20.100000000000001" customHeight="1">
      <c r="A937" s="503"/>
      <c r="B937" s="504"/>
      <c r="C937" s="504"/>
      <c r="D937" s="504"/>
      <c r="E937" s="504"/>
      <c r="F937" s="504"/>
      <c r="G937" s="504"/>
      <c r="H937" s="504"/>
      <c r="I937" s="504"/>
      <c r="J937" s="498"/>
      <c r="K937" s="498"/>
      <c r="L937" s="498"/>
      <c r="M937" s="498"/>
      <c r="N937" s="498"/>
      <c r="O937" s="498"/>
      <c r="P937" s="498"/>
      <c r="Q937" s="498"/>
      <c r="R937" s="498"/>
      <c r="S937" s="498"/>
      <c r="T937" s="498"/>
      <c r="U937" s="498"/>
      <c r="V937" s="498"/>
      <c r="W937" s="498"/>
      <c r="X937" s="498"/>
      <c r="Y937" s="498"/>
      <c r="Z937" s="498"/>
      <c r="AA937" s="498"/>
      <c r="AB937" s="498"/>
      <c r="AC937" s="498"/>
      <c r="AD937" s="498"/>
      <c r="AE937" s="498"/>
      <c r="AF937" s="498"/>
      <c r="AG937" s="498"/>
      <c r="AH937" s="498"/>
      <c r="AI937" s="498"/>
    </row>
    <row r="938" spans="1:35" s="505" customFormat="1" ht="20.100000000000001" customHeight="1">
      <c r="A938" s="503"/>
      <c r="B938" s="504"/>
      <c r="C938" s="504"/>
      <c r="D938" s="504"/>
      <c r="E938" s="504"/>
      <c r="F938" s="504"/>
      <c r="G938" s="504"/>
      <c r="H938" s="504"/>
      <c r="I938" s="504"/>
      <c r="J938" s="498"/>
      <c r="K938" s="498"/>
      <c r="L938" s="498"/>
      <c r="M938" s="498"/>
      <c r="N938" s="498"/>
      <c r="O938" s="498"/>
      <c r="P938" s="498"/>
      <c r="Q938" s="498"/>
      <c r="R938" s="498"/>
      <c r="S938" s="498"/>
      <c r="T938" s="498"/>
      <c r="U938" s="498"/>
      <c r="V938" s="498"/>
      <c r="W938" s="498"/>
      <c r="X938" s="498"/>
      <c r="Y938" s="498"/>
      <c r="Z938" s="498"/>
      <c r="AA938" s="498"/>
      <c r="AB938" s="498"/>
      <c r="AC938" s="498"/>
      <c r="AD938" s="498"/>
      <c r="AE938" s="498"/>
      <c r="AF938" s="498"/>
      <c r="AG938" s="498"/>
      <c r="AH938" s="498"/>
      <c r="AI938" s="498"/>
    </row>
    <row r="939" spans="1:35" s="505" customFormat="1" ht="20.100000000000001" customHeight="1">
      <c r="A939" s="503"/>
      <c r="B939" s="504"/>
      <c r="C939" s="504"/>
      <c r="D939" s="504"/>
      <c r="E939" s="504"/>
      <c r="F939" s="504"/>
      <c r="G939" s="504"/>
      <c r="H939" s="504"/>
      <c r="I939" s="504"/>
      <c r="J939" s="498"/>
      <c r="K939" s="498"/>
      <c r="L939" s="498"/>
      <c r="M939" s="498"/>
      <c r="N939" s="498"/>
      <c r="O939" s="498"/>
      <c r="P939" s="498"/>
      <c r="Q939" s="498"/>
      <c r="R939" s="498"/>
      <c r="S939" s="498"/>
      <c r="T939" s="498"/>
      <c r="U939" s="498"/>
      <c r="V939" s="498"/>
      <c r="W939" s="498"/>
      <c r="X939" s="498"/>
      <c r="Y939" s="498"/>
      <c r="Z939" s="498"/>
      <c r="AA939" s="498"/>
      <c r="AB939" s="498"/>
      <c r="AC939" s="498"/>
      <c r="AD939" s="498"/>
      <c r="AE939" s="498"/>
      <c r="AF939" s="498"/>
      <c r="AG939" s="498"/>
      <c r="AH939" s="498"/>
      <c r="AI939" s="498"/>
    </row>
    <row r="940" spans="1:35" s="505" customFormat="1" ht="20.100000000000001" customHeight="1">
      <c r="A940" s="503"/>
      <c r="B940" s="504"/>
      <c r="C940" s="504"/>
      <c r="D940" s="504"/>
      <c r="E940" s="504"/>
      <c r="F940" s="504"/>
      <c r="G940" s="504"/>
      <c r="H940" s="504"/>
      <c r="I940" s="504"/>
      <c r="J940" s="498"/>
      <c r="K940" s="498"/>
      <c r="L940" s="498"/>
      <c r="M940" s="498"/>
      <c r="N940" s="498"/>
      <c r="O940" s="498"/>
      <c r="P940" s="498"/>
      <c r="Q940" s="498"/>
      <c r="R940" s="498"/>
      <c r="S940" s="498"/>
      <c r="T940" s="498"/>
      <c r="U940" s="498"/>
      <c r="V940" s="498"/>
      <c r="W940" s="498"/>
      <c r="X940" s="498"/>
      <c r="Y940" s="498"/>
      <c r="Z940" s="498"/>
      <c r="AA940" s="498"/>
      <c r="AB940" s="498"/>
      <c r="AC940" s="498"/>
      <c r="AD940" s="498"/>
      <c r="AE940" s="498"/>
      <c r="AF940" s="498"/>
      <c r="AG940" s="498"/>
      <c r="AH940" s="498"/>
      <c r="AI940" s="498"/>
    </row>
    <row r="941" spans="1:35" s="505" customFormat="1" ht="20.100000000000001" customHeight="1">
      <c r="A941" s="503"/>
      <c r="B941" s="504"/>
      <c r="C941" s="504"/>
      <c r="D941" s="504"/>
      <c r="E941" s="504"/>
      <c r="F941" s="504"/>
      <c r="G941" s="504"/>
      <c r="H941" s="504"/>
      <c r="I941" s="504"/>
      <c r="J941" s="498"/>
      <c r="K941" s="498"/>
      <c r="L941" s="498"/>
      <c r="M941" s="498"/>
      <c r="N941" s="498"/>
      <c r="O941" s="498"/>
      <c r="P941" s="498"/>
      <c r="Q941" s="498"/>
      <c r="R941" s="498"/>
      <c r="S941" s="498"/>
      <c r="T941" s="498"/>
      <c r="U941" s="498"/>
      <c r="V941" s="498"/>
      <c r="W941" s="498"/>
      <c r="X941" s="498"/>
      <c r="Y941" s="498"/>
      <c r="Z941" s="498"/>
      <c r="AA941" s="498"/>
      <c r="AB941" s="498"/>
      <c r="AC941" s="498"/>
      <c r="AD941" s="498"/>
      <c r="AE941" s="498"/>
      <c r="AF941" s="498"/>
      <c r="AG941" s="498"/>
      <c r="AH941" s="498"/>
      <c r="AI941" s="498"/>
    </row>
    <row r="942" spans="1:35" s="505" customFormat="1" ht="20.100000000000001" customHeight="1">
      <c r="A942" s="503"/>
      <c r="B942" s="504"/>
      <c r="C942" s="504"/>
      <c r="D942" s="504"/>
      <c r="E942" s="504"/>
      <c r="F942" s="504"/>
      <c r="G942" s="504"/>
      <c r="H942" s="504"/>
      <c r="I942" s="504"/>
      <c r="J942" s="498"/>
      <c r="K942" s="498"/>
      <c r="L942" s="498"/>
      <c r="M942" s="498"/>
      <c r="N942" s="498"/>
      <c r="O942" s="498"/>
      <c r="P942" s="498"/>
      <c r="Q942" s="498"/>
      <c r="R942" s="498"/>
      <c r="S942" s="498"/>
      <c r="T942" s="498"/>
      <c r="U942" s="498"/>
      <c r="V942" s="498"/>
      <c r="W942" s="498"/>
      <c r="X942" s="498"/>
      <c r="Y942" s="498"/>
      <c r="Z942" s="498"/>
      <c r="AA942" s="498"/>
      <c r="AB942" s="498"/>
      <c r="AC942" s="498"/>
      <c r="AD942" s="498"/>
      <c r="AE942" s="498"/>
      <c r="AF942" s="498"/>
      <c r="AG942" s="498"/>
      <c r="AH942" s="498"/>
      <c r="AI942" s="498"/>
    </row>
    <row r="943" spans="1:35" s="505" customFormat="1" ht="20.100000000000001" customHeight="1">
      <c r="A943" s="503"/>
      <c r="B943" s="504"/>
      <c r="C943" s="504"/>
      <c r="D943" s="504"/>
      <c r="E943" s="504"/>
      <c r="F943" s="504"/>
      <c r="G943" s="504"/>
      <c r="H943" s="504"/>
      <c r="I943" s="504"/>
      <c r="J943" s="498"/>
      <c r="K943" s="498"/>
      <c r="L943" s="498"/>
      <c r="M943" s="498"/>
      <c r="N943" s="498"/>
      <c r="O943" s="498"/>
      <c r="P943" s="498"/>
      <c r="Q943" s="498"/>
      <c r="R943" s="498"/>
      <c r="S943" s="498"/>
      <c r="T943" s="498"/>
      <c r="U943" s="498"/>
      <c r="V943" s="498"/>
      <c r="W943" s="498"/>
      <c r="X943" s="498"/>
      <c r="Y943" s="498"/>
      <c r="Z943" s="498"/>
      <c r="AA943" s="498"/>
      <c r="AB943" s="498"/>
      <c r="AC943" s="498"/>
      <c r="AD943" s="498"/>
      <c r="AE943" s="498"/>
      <c r="AF943" s="498"/>
      <c r="AG943" s="498"/>
      <c r="AH943" s="498"/>
      <c r="AI943" s="498"/>
    </row>
    <row r="944" spans="1:35" s="505" customFormat="1" ht="20.100000000000001" customHeight="1">
      <c r="A944" s="503"/>
      <c r="B944" s="504"/>
      <c r="C944" s="504"/>
      <c r="D944" s="504"/>
      <c r="E944" s="504"/>
      <c r="F944" s="504"/>
      <c r="G944" s="504"/>
      <c r="H944" s="504"/>
      <c r="I944" s="504"/>
      <c r="J944" s="498"/>
      <c r="K944" s="498"/>
      <c r="L944" s="498"/>
      <c r="M944" s="498"/>
      <c r="N944" s="498"/>
      <c r="O944" s="498"/>
      <c r="P944" s="498"/>
      <c r="Q944" s="498"/>
      <c r="R944" s="498"/>
      <c r="S944" s="498"/>
      <c r="T944" s="498"/>
      <c r="U944" s="498"/>
      <c r="V944" s="498"/>
      <c r="W944" s="498"/>
      <c r="X944" s="498"/>
      <c r="Y944" s="498"/>
      <c r="Z944" s="498"/>
      <c r="AA944" s="498"/>
      <c r="AB944" s="498"/>
      <c r="AC944" s="498"/>
      <c r="AD944" s="498"/>
      <c r="AE944" s="498"/>
      <c r="AF944" s="498"/>
      <c r="AG944" s="498"/>
      <c r="AH944" s="498"/>
      <c r="AI944" s="498"/>
    </row>
    <row r="945" spans="1:35" s="505" customFormat="1" ht="20.100000000000001" customHeight="1">
      <c r="A945" s="503"/>
      <c r="B945" s="504"/>
      <c r="C945" s="504"/>
      <c r="D945" s="504"/>
      <c r="E945" s="504"/>
      <c r="F945" s="504"/>
      <c r="G945" s="504"/>
      <c r="H945" s="504"/>
      <c r="I945" s="504"/>
      <c r="J945" s="498"/>
      <c r="K945" s="498"/>
      <c r="L945" s="498"/>
      <c r="M945" s="498"/>
      <c r="N945" s="498"/>
      <c r="O945" s="498"/>
      <c r="P945" s="498"/>
      <c r="Q945" s="498"/>
      <c r="R945" s="498"/>
      <c r="S945" s="498"/>
      <c r="T945" s="498"/>
      <c r="U945" s="498"/>
      <c r="V945" s="498"/>
      <c r="W945" s="498"/>
      <c r="X945" s="498"/>
      <c r="Y945" s="498"/>
      <c r="Z945" s="498"/>
      <c r="AA945" s="498"/>
      <c r="AB945" s="498"/>
      <c r="AC945" s="498"/>
      <c r="AD945" s="498"/>
      <c r="AE945" s="498"/>
      <c r="AF945" s="498"/>
      <c r="AG945" s="498"/>
      <c r="AH945" s="498"/>
      <c r="AI945" s="498"/>
    </row>
    <row r="946" spans="1:35" s="505" customFormat="1" ht="20.100000000000001" customHeight="1">
      <c r="A946" s="503"/>
      <c r="B946" s="504"/>
      <c r="C946" s="504"/>
      <c r="D946" s="504"/>
      <c r="E946" s="504"/>
      <c r="F946" s="504"/>
      <c r="G946" s="504"/>
      <c r="H946" s="504"/>
      <c r="I946" s="504"/>
      <c r="J946" s="498"/>
      <c r="K946" s="498"/>
      <c r="L946" s="498"/>
      <c r="M946" s="498"/>
      <c r="N946" s="498"/>
      <c r="O946" s="498"/>
      <c r="P946" s="498"/>
      <c r="Q946" s="498"/>
      <c r="R946" s="498"/>
      <c r="S946" s="498"/>
      <c r="T946" s="498"/>
      <c r="U946" s="498"/>
      <c r="V946" s="498"/>
      <c r="W946" s="498"/>
      <c r="X946" s="498"/>
      <c r="Y946" s="498"/>
      <c r="Z946" s="498"/>
      <c r="AA946" s="498"/>
      <c r="AB946" s="498"/>
      <c r="AC946" s="498"/>
      <c r="AD946" s="498"/>
      <c r="AE946" s="498"/>
      <c r="AF946" s="498"/>
      <c r="AG946" s="498"/>
      <c r="AH946" s="498"/>
      <c r="AI946" s="498"/>
    </row>
    <row r="947" spans="1:35" s="505" customFormat="1" ht="20.100000000000001" customHeight="1">
      <c r="A947" s="503"/>
      <c r="B947" s="504"/>
      <c r="C947" s="504"/>
      <c r="D947" s="504"/>
      <c r="E947" s="504"/>
      <c r="F947" s="504"/>
      <c r="G947" s="504"/>
      <c r="H947" s="504"/>
      <c r="I947" s="504"/>
      <c r="J947" s="498"/>
      <c r="K947" s="498"/>
      <c r="L947" s="498"/>
      <c r="M947" s="498"/>
      <c r="N947" s="498"/>
      <c r="O947" s="498"/>
      <c r="P947" s="498"/>
      <c r="Q947" s="498"/>
      <c r="R947" s="498"/>
      <c r="S947" s="498"/>
      <c r="T947" s="498"/>
      <c r="U947" s="498"/>
      <c r="V947" s="498"/>
      <c r="W947" s="498"/>
      <c r="X947" s="498"/>
      <c r="Y947" s="498"/>
      <c r="Z947" s="498"/>
      <c r="AA947" s="498"/>
      <c r="AB947" s="498"/>
      <c r="AC947" s="498"/>
      <c r="AD947" s="498"/>
      <c r="AE947" s="498"/>
      <c r="AF947" s="498"/>
      <c r="AG947" s="498"/>
      <c r="AH947" s="498"/>
      <c r="AI947" s="498"/>
    </row>
    <row r="948" spans="1:35" s="505" customFormat="1" ht="20.100000000000001" customHeight="1">
      <c r="A948" s="503"/>
      <c r="B948" s="504"/>
      <c r="C948" s="504"/>
      <c r="D948" s="504"/>
      <c r="E948" s="504"/>
      <c r="F948" s="504"/>
      <c r="G948" s="504"/>
      <c r="H948" s="504"/>
      <c r="I948" s="504"/>
      <c r="J948" s="498"/>
      <c r="K948" s="498"/>
      <c r="L948" s="498"/>
      <c r="M948" s="498"/>
      <c r="N948" s="498"/>
      <c r="O948" s="498"/>
      <c r="P948" s="498"/>
      <c r="Q948" s="498"/>
      <c r="R948" s="498"/>
      <c r="S948" s="498"/>
      <c r="T948" s="498"/>
      <c r="U948" s="498"/>
      <c r="V948" s="498"/>
      <c r="W948" s="498"/>
      <c r="X948" s="498"/>
      <c r="Y948" s="498"/>
      <c r="Z948" s="498"/>
      <c r="AA948" s="498"/>
      <c r="AB948" s="498"/>
      <c r="AC948" s="498"/>
      <c r="AD948" s="498"/>
      <c r="AE948" s="498"/>
      <c r="AF948" s="498"/>
      <c r="AG948" s="498"/>
      <c r="AH948" s="498"/>
      <c r="AI948" s="498"/>
    </row>
    <row r="949" spans="1:35" s="505" customFormat="1" ht="20.100000000000001" customHeight="1">
      <c r="A949" s="503"/>
      <c r="B949" s="504"/>
      <c r="C949" s="504"/>
      <c r="D949" s="504"/>
      <c r="E949" s="504"/>
      <c r="F949" s="504"/>
      <c r="G949" s="504"/>
      <c r="H949" s="504"/>
      <c r="I949" s="504"/>
      <c r="J949" s="498"/>
      <c r="K949" s="498"/>
      <c r="L949" s="498"/>
      <c r="M949" s="498"/>
      <c r="N949" s="498"/>
      <c r="O949" s="498"/>
      <c r="P949" s="498"/>
      <c r="Q949" s="498"/>
      <c r="R949" s="498"/>
      <c r="S949" s="498"/>
      <c r="T949" s="498"/>
      <c r="U949" s="498"/>
      <c r="V949" s="498"/>
      <c r="W949" s="498"/>
      <c r="X949" s="498"/>
      <c r="Y949" s="498"/>
      <c r="Z949" s="498"/>
      <c r="AA949" s="498"/>
      <c r="AB949" s="498"/>
      <c r="AC949" s="498"/>
      <c r="AD949" s="498"/>
      <c r="AE949" s="498"/>
      <c r="AF949" s="498"/>
      <c r="AG949" s="498"/>
      <c r="AH949" s="498"/>
      <c r="AI949" s="498"/>
    </row>
    <row r="950" spans="1:35" s="505" customFormat="1" ht="20.100000000000001" customHeight="1">
      <c r="A950" s="503"/>
      <c r="B950" s="504"/>
      <c r="C950" s="504"/>
      <c r="D950" s="504"/>
      <c r="E950" s="504"/>
      <c r="F950" s="504"/>
      <c r="G950" s="504"/>
      <c r="H950" s="504"/>
      <c r="I950" s="504"/>
      <c r="J950" s="498"/>
      <c r="K950" s="498"/>
      <c r="L950" s="498"/>
      <c r="M950" s="498"/>
      <c r="N950" s="498"/>
      <c r="O950" s="498"/>
      <c r="P950" s="498"/>
      <c r="Q950" s="498"/>
      <c r="R950" s="498"/>
      <c r="S950" s="498"/>
      <c r="T950" s="498"/>
      <c r="U950" s="498"/>
      <c r="V950" s="498"/>
      <c r="W950" s="498"/>
      <c r="X950" s="498"/>
      <c r="Y950" s="498"/>
      <c r="Z950" s="498"/>
      <c r="AA950" s="498"/>
      <c r="AB950" s="498"/>
      <c r="AC950" s="498"/>
      <c r="AD950" s="498"/>
      <c r="AE950" s="498"/>
      <c r="AF950" s="498"/>
      <c r="AG950" s="498"/>
      <c r="AH950" s="498"/>
      <c r="AI950" s="498"/>
    </row>
    <row r="951" spans="1:35" s="505" customFormat="1" ht="20.100000000000001" customHeight="1">
      <c r="A951" s="503"/>
      <c r="B951" s="504"/>
      <c r="C951" s="504"/>
      <c r="D951" s="504"/>
      <c r="E951" s="504"/>
      <c r="F951" s="504"/>
      <c r="G951" s="504"/>
      <c r="H951" s="504"/>
      <c r="I951" s="504"/>
      <c r="J951" s="498"/>
      <c r="K951" s="498"/>
      <c r="L951" s="498"/>
      <c r="M951" s="498"/>
      <c r="N951" s="498"/>
      <c r="O951" s="498"/>
      <c r="P951" s="498"/>
      <c r="Q951" s="498"/>
      <c r="R951" s="498"/>
      <c r="S951" s="498"/>
      <c r="T951" s="498"/>
      <c r="U951" s="498"/>
      <c r="V951" s="498"/>
      <c r="W951" s="498"/>
      <c r="X951" s="498"/>
      <c r="Y951" s="498"/>
      <c r="Z951" s="498"/>
      <c r="AA951" s="498"/>
      <c r="AB951" s="498"/>
      <c r="AC951" s="498"/>
      <c r="AD951" s="498"/>
      <c r="AE951" s="498"/>
      <c r="AF951" s="498"/>
      <c r="AG951" s="498"/>
      <c r="AH951" s="498"/>
      <c r="AI951" s="498"/>
    </row>
    <row r="952" spans="1:35" s="505" customFormat="1" ht="20.100000000000001" customHeight="1">
      <c r="A952" s="503"/>
      <c r="B952" s="504"/>
      <c r="C952" s="504"/>
      <c r="D952" s="504"/>
      <c r="E952" s="504"/>
      <c r="F952" s="504"/>
      <c r="G952" s="504"/>
      <c r="H952" s="504"/>
      <c r="I952" s="504"/>
      <c r="J952" s="498"/>
      <c r="K952" s="498"/>
      <c r="L952" s="498"/>
      <c r="M952" s="498"/>
      <c r="N952" s="498"/>
      <c r="O952" s="498"/>
      <c r="P952" s="498"/>
      <c r="Q952" s="498"/>
      <c r="R952" s="498"/>
      <c r="S952" s="498"/>
      <c r="T952" s="498"/>
      <c r="U952" s="498"/>
      <c r="V952" s="498"/>
      <c r="W952" s="498"/>
      <c r="X952" s="498"/>
      <c r="Y952" s="498"/>
      <c r="Z952" s="498"/>
      <c r="AA952" s="498"/>
      <c r="AB952" s="498"/>
      <c r="AC952" s="498"/>
      <c r="AD952" s="498"/>
      <c r="AE952" s="498"/>
      <c r="AF952" s="498"/>
      <c r="AG952" s="498"/>
      <c r="AH952" s="498"/>
      <c r="AI952" s="498"/>
    </row>
    <row r="953" spans="1:35" s="505" customFormat="1" ht="20.100000000000001" customHeight="1">
      <c r="A953" s="503"/>
      <c r="B953" s="504"/>
      <c r="C953" s="504"/>
      <c r="D953" s="504"/>
      <c r="E953" s="504"/>
      <c r="F953" s="504"/>
      <c r="G953" s="504"/>
      <c r="H953" s="504"/>
      <c r="I953" s="504"/>
      <c r="J953" s="498"/>
      <c r="K953" s="498"/>
      <c r="L953" s="498"/>
      <c r="M953" s="498"/>
      <c r="N953" s="498"/>
      <c r="O953" s="498"/>
      <c r="P953" s="498"/>
      <c r="Q953" s="498"/>
      <c r="R953" s="498"/>
      <c r="S953" s="498"/>
      <c r="T953" s="498"/>
      <c r="U953" s="498"/>
      <c r="V953" s="498"/>
      <c r="W953" s="498"/>
      <c r="X953" s="498"/>
      <c r="Y953" s="498"/>
      <c r="Z953" s="498"/>
      <c r="AA953" s="498"/>
      <c r="AB953" s="498"/>
      <c r="AC953" s="498"/>
      <c r="AD953" s="498"/>
      <c r="AE953" s="498"/>
      <c r="AF953" s="498"/>
      <c r="AG953" s="498"/>
      <c r="AH953" s="498"/>
      <c r="AI953" s="498"/>
    </row>
    <row r="954" spans="1:35" s="505" customFormat="1" ht="20.100000000000001" customHeight="1">
      <c r="A954" s="503"/>
      <c r="B954" s="504"/>
      <c r="C954" s="504"/>
      <c r="D954" s="504"/>
      <c r="E954" s="504"/>
      <c r="F954" s="504"/>
      <c r="G954" s="504"/>
      <c r="H954" s="504"/>
      <c r="I954" s="504"/>
      <c r="J954" s="498"/>
      <c r="K954" s="498"/>
      <c r="L954" s="498"/>
      <c r="M954" s="498"/>
      <c r="N954" s="498"/>
      <c r="O954" s="498"/>
      <c r="P954" s="498"/>
      <c r="Q954" s="498"/>
      <c r="R954" s="498"/>
      <c r="S954" s="498"/>
      <c r="T954" s="498"/>
      <c r="U954" s="498"/>
      <c r="V954" s="498"/>
      <c r="W954" s="498"/>
      <c r="X954" s="498"/>
      <c r="Y954" s="498"/>
      <c r="Z954" s="498"/>
      <c r="AA954" s="498"/>
      <c r="AB954" s="498"/>
      <c r="AC954" s="498"/>
      <c r="AD954" s="498"/>
      <c r="AE954" s="498"/>
      <c r="AF954" s="498"/>
      <c r="AG954" s="498"/>
      <c r="AH954" s="498"/>
      <c r="AI954" s="498"/>
    </row>
    <row r="955" spans="1:35" s="505" customFormat="1" ht="20.100000000000001" customHeight="1">
      <c r="A955" s="503"/>
      <c r="B955" s="504"/>
      <c r="C955" s="504"/>
      <c r="D955" s="504"/>
      <c r="E955" s="504"/>
      <c r="F955" s="504"/>
      <c r="G955" s="504"/>
      <c r="H955" s="504"/>
      <c r="I955" s="504"/>
      <c r="J955" s="498"/>
      <c r="K955" s="498"/>
      <c r="L955" s="498"/>
      <c r="M955" s="498"/>
      <c r="N955" s="498"/>
      <c r="O955" s="498"/>
      <c r="P955" s="498"/>
      <c r="Q955" s="498"/>
      <c r="R955" s="498"/>
      <c r="S955" s="498"/>
      <c r="T955" s="498"/>
      <c r="U955" s="498"/>
      <c r="V955" s="498"/>
      <c r="W955" s="498"/>
      <c r="X955" s="498"/>
      <c r="Y955" s="498"/>
      <c r="Z955" s="498"/>
      <c r="AA955" s="498"/>
      <c r="AB955" s="498"/>
      <c r="AC955" s="498"/>
      <c r="AD955" s="498"/>
      <c r="AE955" s="498"/>
      <c r="AF955" s="498"/>
      <c r="AG955" s="498"/>
      <c r="AH955" s="498"/>
      <c r="AI955" s="498"/>
    </row>
    <row r="956" spans="1:35" s="505" customFormat="1" ht="20.100000000000001" customHeight="1">
      <c r="A956" s="503"/>
      <c r="B956" s="504"/>
      <c r="C956" s="504"/>
      <c r="D956" s="504"/>
      <c r="E956" s="504"/>
      <c r="F956" s="504"/>
      <c r="G956" s="504"/>
      <c r="H956" s="504"/>
      <c r="I956" s="504"/>
      <c r="J956" s="498"/>
      <c r="K956" s="498"/>
      <c r="L956" s="498"/>
      <c r="M956" s="498"/>
      <c r="N956" s="498"/>
      <c r="O956" s="498"/>
      <c r="P956" s="498"/>
      <c r="Q956" s="498"/>
      <c r="R956" s="498"/>
      <c r="S956" s="498"/>
      <c r="T956" s="498"/>
      <c r="U956" s="498"/>
      <c r="V956" s="498"/>
      <c r="W956" s="498"/>
      <c r="X956" s="498"/>
      <c r="Y956" s="498"/>
      <c r="Z956" s="498"/>
      <c r="AA956" s="498"/>
      <c r="AB956" s="498"/>
      <c r="AC956" s="498"/>
      <c r="AD956" s="498"/>
      <c r="AE956" s="498"/>
      <c r="AF956" s="498"/>
      <c r="AG956" s="498"/>
      <c r="AH956" s="498"/>
      <c r="AI956" s="498"/>
    </row>
    <row r="957" spans="1:35" s="505" customFormat="1" ht="20.100000000000001" customHeight="1">
      <c r="A957" s="503"/>
      <c r="B957" s="504"/>
      <c r="C957" s="504"/>
      <c r="D957" s="504"/>
      <c r="E957" s="504"/>
      <c r="F957" s="504"/>
      <c r="G957" s="504"/>
      <c r="H957" s="504"/>
      <c r="I957" s="504"/>
      <c r="J957" s="498"/>
      <c r="K957" s="498"/>
      <c r="L957" s="498"/>
      <c r="M957" s="498"/>
      <c r="N957" s="498"/>
      <c r="O957" s="498"/>
      <c r="P957" s="498"/>
      <c r="Q957" s="498"/>
      <c r="R957" s="498"/>
      <c r="S957" s="498"/>
      <c r="T957" s="498"/>
      <c r="U957" s="498"/>
      <c r="V957" s="498"/>
      <c r="W957" s="498"/>
      <c r="X957" s="498"/>
      <c r="Y957" s="498"/>
      <c r="Z957" s="498"/>
      <c r="AA957" s="498"/>
      <c r="AB957" s="498"/>
      <c r="AC957" s="498"/>
      <c r="AD957" s="498"/>
      <c r="AE957" s="498"/>
      <c r="AF957" s="498"/>
      <c r="AG957" s="498"/>
      <c r="AH957" s="498"/>
      <c r="AI957" s="498"/>
    </row>
    <row r="958" spans="1:35" s="505" customFormat="1" ht="20.100000000000001" customHeight="1">
      <c r="A958" s="503"/>
      <c r="B958" s="504"/>
      <c r="C958" s="504"/>
      <c r="D958" s="504"/>
      <c r="E958" s="504"/>
      <c r="F958" s="504"/>
      <c r="G958" s="504"/>
      <c r="H958" s="504"/>
      <c r="I958" s="504"/>
      <c r="J958" s="498"/>
      <c r="K958" s="498"/>
      <c r="L958" s="498"/>
      <c r="M958" s="498"/>
      <c r="N958" s="498"/>
      <c r="O958" s="498"/>
      <c r="P958" s="498"/>
      <c r="Q958" s="498"/>
      <c r="R958" s="498"/>
      <c r="S958" s="498"/>
      <c r="T958" s="498"/>
      <c r="U958" s="498"/>
      <c r="V958" s="498"/>
      <c r="W958" s="498"/>
      <c r="X958" s="498"/>
      <c r="Y958" s="498"/>
      <c r="Z958" s="498"/>
      <c r="AA958" s="498"/>
      <c r="AB958" s="498"/>
      <c r="AC958" s="498"/>
      <c r="AD958" s="498"/>
      <c r="AE958" s="498"/>
      <c r="AF958" s="498"/>
      <c r="AG958" s="498"/>
      <c r="AH958" s="498"/>
      <c r="AI958" s="498"/>
    </row>
    <row r="959" spans="1:35" s="505" customFormat="1" ht="20.100000000000001" customHeight="1">
      <c r="A959" s="503"/>
      <c r="B959" s="504"/>
      <c r="C959" s="504"/>
      <c r="D959" s="504"/>
      <c r="E959" s="504"/>
      <c r="F959" s="504"/>
      <c r="G959" s="504"/>
      <c r="H959" s="504"/>
      <c r="I959" s="504"/>
      <c r="J959" s="498"/>
      <c r="K959" s="498"/>
      <c r="L959" s="498"/>
      <c r="M959" s="498"/>
      <c r="N959" s="498"/>
      <c r="O959" s="498"/>
      <c r="P959" s="498"/>
      <c r="Q959" s="498"/>
      <c r="R959" s="498"/>
      <c r="S959" s="498"/>
      <c r="T959" s="498"/>
      <c r="U959" s="498"/>
      <c r="V959" s="498"/>
      <c r="W959" s="498"/>
      <c r="X959" s="498"/>
      <c r="Y959" s="498"/>
      <c r="Z959" s="498"/>
      <c r="AA959" s="498"/>
      <c r="AB959" s="498"/>
      <c r="AC959" s="498"/>
      <c r="AD959" s="498"/>
      <c r="AE959" s="498"/>
      <c r="AF959" s="498"/>
      <c r="AG959" s="498"/>
      <c r="AH959" s="498"/>
      <c r="AI959" s="498"/>
    </row>
    <row r="960" spans="1:35" s="505" customFormat="1" ht="20.100000000000001" customHeight="1">
      <c r="A960" s="503"/>
      <c r="B960" s="504"/>
      <c r="C960" s="504"/>
      <c r="D960" s="504"/>
      <c r="E960" s="504"/>
      <c r="F960" s="504"/>
      <c r="G960" s="504"/>
      <c r="H960" s="504"/>
      <c r="I960" s="504"/>
      <c r="J960" s="498"/>
      <c r="K960" s="498"/>
      <c r="L960" s="498"/>
      <c r="M960" s="498"/>
      <c r="N960" s="498"/>
      <c r="O960" s="498"/>
      <c r="P960" s="498"/>
      <c r="Q960" s="498"/>
      <c r="R960" s="498"/>
      <c r="S960" s="498"/>
      <c r="T960" s="498"/>
      <c r="U960" s="498"/>
      <c r="V960" s="498"/>
      <c r="W960" s="498"/>
      <c r="X960" s="498"/>
      <c r="Y960" s="498"/>
      <c r="Z960" s="498"/>
      <c r="AA960" s="498"/>
      <c r="AB960" s="498"/>
      <c r="AC960" s="498"/>
      <c r="AD960" s="498"/>
      <c r="AE960" s="498"/>
      <c r="AF960" s="498"/>
      <c r="AG960" s="498"/>
      <c r="AH960" s="498"/>
      <c r="AI960" s="498"/>
    </row>
    <row r="961" spans="1:35" s="505" customFormat="1" ht="20.100000000000001" customHeight="1">
      <c r="A961" s="503"/>
      <c r="B961" s="504"/>
      <c r="C961" s="504"/>
      <c r="D961" s="504"/>
      <c r="E961" s="504"/>
      <c r="F961" s="504"/>
      <c r="G961" s="504"/>
      <c r="H961" s="504"/>
      <c r="I961" s="504"/>
      <c r="J961" s="498"/>
      <c r="K961" s="498"/>
      <c r="L961" s="498"/>
      <c r="M961" s="498"/>
      <c r="N961" s="498"/>
      <c r="O961" s="498"/>
      <c r="P961" s="498"/>
      <c r="Q961" s="498"/>
      <c r="R961" s="498"/>
      <c r="S961" s="498"/>
      <c r="T961" s="498"/>
      <c r="U961" s="498"/>
      <c r="V961" s="498"/>
      <c r="W961" s="498"/>
      <c r="X961" s="498"/>
      <c r="Y961" s="498"/>
      <c r="Z961" s="498"/>
      <c r="AA961" s="498"/>
      <c r="AB961" s="498"/>
      <c r="AC961" s="498"/>
      <c r="AD961" s="498"/>
      <c r="AE961" s="498"/>
      <c r="AF961" s="498"/>
      <c r="AG961" s="498"/>
      <c r="AH961" s="498"/>
      <c r="AI961" s="498"/>
    </row>
    <row r="962" spans="1:35" s="505" customFormat="1" ht="20.100000000000001" customHeight="1">
      <c r="A962" s="503"/>
      <c r="B962" s="504"/>
      <c r="C962" s="504"/>
      <c r="D962" s="504"/>
      <c r="E962" s="504"/>
      <c r="F962" s="504"/>
      <c r="G962" s="504"/>
      <c r="H962" s="504"/>
      <c r="I962" s="504"/>
      <c r="J962" s="498"/>
      <c r="K962" s="498"/>
      <c r="L962" s="498"/>
      <c r="M962" s="498"/>
      <c r="N962" s="498"/>
      <c r="O962" s="498"/>
      <c r="P962" s="498"/>
      <c r="Q962" s="498"/>
      <c r="R962" s="498"/>
      <c r="S962" s="498"/>
      <c r="T962" s="498"/>
      <c r="U962" s="498"/>
      <c r="V962" s="498"/>
      <c r="W962" s="498"/>
      <c r="X962" s="498"/>
      <c r="Y962" s="498"/>
      <c r="Z962" s="498"/>
      <c r="AA962" s="498"/>
      <c r="AB962" s="498"/>
      <c r="AC962" s="498"/>
      <c r="AD962" s="498"/>
      <c r="AE962" s="498"/>
      <c r="AF962" s="498"/>
      <c r="AG962" s="498"/>
      <c r="AH962" s="498"/>
      <c r="AI962" s="498"/>
    </row>
    <row r="963" spans="1:35" s="505" customFormat="1" ht="20.100000000000001" customHeight="1">
      <c r="A963" s="503"/>
      <c r="B963" s="504"/>
      <c r="C963" s="504"/>
      <c r="D963" s="504"/>
      <c r="E963" s="504"/>
      <c r="F963" s="504"/>
      <c r="G963" s="504"/>
      <c r="H963" s="504"/>
      <c r="I963" s="504"/>
      <c r="J963" s="498"/>
      <c r="K963" s="498"/>
      <c r="L963" s="498"/>
      <c r="M963" s="498"/>
      <c r="N963" s="498"/>
      <c r="O963" s="498"/>
      <c r="P963" s="498"/>
      <c r="Q963" s="498"/>
      <c r="R963" s="498"/>
      <c r="S963" s="498"/>
      <c r="T963" s="498"/>
      <c r="U963" s="498"/>
      <c r="V963" s="498"/>
      <c r="W963" s="498"/>
      <c r="X963" s="498"/>
      <c r="Y963" s="498"/>
      <c r="Z963" s="498"/>
      <c r="AA963" s="498"/>
      <c r="AB963" s="498"/>
      <c r="AC963" s="498"/>
      <c r="AD963" s="498"/>
      <c r="AE963" s="498"/>
      <c r="AF963" s="498"/>
      <c r="AG963" s="498"/>
      <c r="AH963" s="498"/>
      <c r="AI963" s="498"/>
    </row>
    <row r="964" spans="1:35" s="505" customFormat="1" ht="20.100000000000001" customHeight="1">
      <c r="A964" s="503"/>
      <c r="B964" s="504"/>
      <c r="C964" s="504"/>
      <c r="D964" s="504"/>
      <c r="E964" s="504"/>
      <c r="F964" s="504"/>
      <c r="G964" s="504"/>
      <c r="H964" s="504"/>
      <c r="I964" s="504"/>
      <c r="J964" s="498"/>
      <c r="K964" s="498"/>
      <c r="L964" s="498"/>
      <c r="M964" s="498"/>
      <c r="N964" s="498"/>
      <c r="O964" s="498"/>
      <c r="P964" s="498"/>
      <c r="Q964" s="498"/>
      <c r="R964" s="498"/>
      <c r="S964" s="498"/>
      <c r="T964" s="498"/>
      <c r="U964" s="498"/>
      <c r="V964" s="498"/>
      <c r="W964" s="498"/>
      <c r="X964" s="498"/>
      <c r="Y964" s="498"/>
      <c r="Z964" s="498"/>
      <c r="AA964" s="498"/>
      <c r="AB964" s="498"/>
      <c r="AC964" s="498"/>
      <c r="AD964" s="498"/>
      <c r="AE964" s="498"/>
      <c r="AF964" s="498"/>
      <c r="AG964" s="498"/>
      <c r="AH964" s="498"/>
      <c r="AI964" s="498"/>
    </row>
    <row r="965" spans="1:35" s="505" customFormat="1" ht="20.100000000000001" customHeight="1">
      <c r="A965" s="503"/>
      <c r="B965" s="504"/>
      <c r="C965" s="504"/>
      <c r="D965" s="504"/>
      <c r="E965" s="504"/>
      <c r="F965" s="504"/>
      <c r="G965" s="504"/>
      <c r="H965" s="504"/>
      <c r="I965" s="504"/>
      <c r="J965" s="498"/>
      <c r="K965" s="498"/>
      <c r="L965" s="498"/>
      <c r="M965" s="498"/>
      <c r="N965" s="498"/>
      <c r="O965" s="498"/>
      <c r="P965" s="498"/>
      <c r="Q965" s="498"/>
      <c r="R965" s="498"/>
      <c r="S965" s="498"/>
      <c r="T965" s="498"/>
      <c r="U965" s="498"/>
      <c r="V965" s="498"/>
      <c r="W965" s="498"/>
      <c r="X965" s="498"/>
      <c r="Y965" s="498"/>
      <c r="Z965" s="498"/>
      <c r="AA965" s="498"/>
      <c r="AB965" s="498"/>
      <c r="AC965" s="498"/>
      <c r="AD965" s="498"/>
      <c r="AE965" s="498"/>
      <c r="AF965" s="498"/>
      <c r="AG965" s="498"/>
      <c r="AH965" s="498"/>
      <c r="AI965" s="498"/>
    </row>
    <row r="966" spans="1:35" s="505" customFormat="1" ht="20.100000000000001" customHeight="1">
      <c r="A966" s="503"/>
      <c r="B966" s="504"/>
      <c r="C966" s="504"/>
      <c r="D966" s="504"/>
      <c r="E966" s="504"/>
      <c r="F966" s="504"/>
      <c r="G966" s="504"/>
      <c r="H966" s="504"/>
      <c r="I966" s="504"/>
      <c r="J966" s="498"/>
      <c r="K966" s="498"/>
      <c r="L966" s="498"/>
      <c r="M966" s="498"/>
      <c r="N966" s="498"/>
      <c r="O966" s="498"/>
      <c r="P966" s="498"/>
      <c r="Q966" s="498"/>
      <c r="R966" s="498"/>
      <c r="S966" s="498"/>
      <c r="T966" s="498"/>
      <c r="U966" s="498"/>
      <c r="V966" s="498"/>
      <c r="W966" s="498"/>
      <c r="X966" s="498"/>
      <c r="Y966" s="498"/>
      <c r="Z966" s="498"/>
      <c r="AA966" s="498"/>
      <c r="AB966" s="498"/>
      <c r="AC966" s="498"/>
      <c r="AD966" s="498"/>
      <c r="AE966" s="498"/>
      <c r="AF966" s="498"/>
      <c r="AG966" s="498"/>
      <c r="AH966" s="498"/>
      <c r="AI966" s="498"/>
    </row>
    <row r="967" spans="1:35" s="505" customFormat="1" ht="20.100000000000001" customHeight="1">
      <c r="A967" s="503"/>
      <c r="B967" s="504"/>
      <c r="C967" s="504"/>
      <c r="D967" s="504"/>
      <c r="E967" s="504"/>
      <c r="F967" s="504"/>
      <c r="G967" s="504"/>
      <c r="H967" s="504"/>
      <c r="I967" s="504"/>
      <c r="J967" s="498"/>
      <c r="K967" s="498"/>
      <c r="L967" s="498"/>
      <c r="M967" s="498"/>
      <c r="N967" s="498"/>
      <c r="O967" s="498"/>
      <c r="P967" s="498"/>
      <c r="Q967" s="498"/>
      <c r="R967" s="498"/>
      <c r="S967" s="498"/>
      <c r="T967" s="498"/>
      <c r="U967" s="498"/>
      <c r="V967" s="498"/>
      <c r="W967" s="498"/>
      <c r="X967" s="498"/>
      <c r="Y967" s="498"/>
      <c r="Z967" s="498"/>
      <c r="AA967" s="498"/>
      <c r="AB967" s="498"/>
      <c r="AC967" s="498"/>
      <c r="AD967" s="498"/>
      <c r="AE967" s="498"/>
      <c r="AF967" s="498"/>
      <c r="AG967" s="498"/>
      <c r="AH967" s="498"/>
      <c r="AI967" s="498"/>
    </row>
    <row r="968" spans="1:35" s="505" customFormat="1" ht="20.100000000000001" customHeight="1">
      <c r="A968" s="503"/>
      <c r="B968" s="504"/>
      <c r="C968" s="504"/>
      <c r="D968" s="504"/>
      <c r="E968" s="504"/>
      <c r="F968" s="504"/>
      <c r="G968" s="504"/>
      <c r="H968" s="504"/>
      <c r="I968" s="504"/>
      <c r="J968" s="498"/>
      <c r="K968" s="498"/>
      <c r="L968" s="498"/>
      <c r="M968" s="498"/>
      <c r="N968" s="498"/>
      <c r="O968" s="498"/>
      <c r="P968" s="498"/>
      <c r="Q968" s="498"/>
      <c r="R968" s="498"/>
      <c r="S968" s="498"/>
      <c r="T968" s="498"/>
      <c r="U968" s="498"/>
      <c r="V968" s="498"/>
      <c r="W968" s="498"/>
      <c r="X968" s="498"/>
      <c r="Y968" s="498"/>
      <c r="Z968" s="498"/>
      <c r="AA968" s="498"/>
      <c r="AB968" s="498"/>
      <c r="AC968" s="498"/>
      <c r="AD968" s="498"/>
      <c r="AE968" s="498"/>
      <c r="AF968" s="498"/>
      <c r="AG968" s="498"/>
      <c r="AH968" s="498"/>
      <c r="AI968" s="498"/>
    </row>
    <row r="969" spans="1:35" s="505" customFormat="1" ht="20.100000000000001" customHeight="1">
      <c r="A969" s="503"/>
      <c r="B969" s="504"/>
      <c r="C969" s="504"/>
      <c r="D969" s="504"/>
      <c r="E969" s="504"/>
      <c r="F969" s="504"/>
      <c r="G969" s="504"/>
      <c r="H969" s="504"/>
      <c r="I969" s="504"/>
      <c r="J969" s="498"/>
      <c r="K969" s="498"/>
      <c r="L969" s="498"/>
      <c r="M969" s="498"/>
      <c r="N969" s="498"/>
      <c r="O969" s="498"/>
      <c r="P969" s="498"/>
      <c r="Q969" s="498"/>
      <c r="R969" s="498"/>
      <c r="S969" s="498"/>
      <c r="T969" s="498"/>
      <c r="U969" s="498"/>
      <c r="V969" s="498"/>
      <c r="W969" s="498"/>
      <c r="X969" s="498"/>
      <c r="Y969" s="498"/>
      <c r="Z969" s="498"/>
      <c r="AA969" s="498"/>
      <c r="AB969" s="498"/>
      <c r="AC969" s="498"/>
      <c r="AD969" s="498"/>
      <c r="AE969" s="498"/>
      <c r="AF969" s="498"/>
      <c r="AG969" s="498"/>
      <c r="AH969" s="498"/>
      <c r="AI969" s="498"/>
    </row>
    <row r="970" spans="1:35" s="505" customFormat="1" ht="20.100000000000001" customHeight="1">
      <c r="A970" s="503"/>
      <c r="B970" s="504"/>
      <c r="C970" s="504"/>
      <c r="D970" s="504"/>
      <c r="E970" s="504"/>
      <c r="F970" s="504"/>
      <c r="G970" s="504"/>
      <c r="H970" s="504"/>
      <c r="I970" s="504"/>
      <c r="J970" s="498"/>
      <c r="K970" s="498"/>
      <c r="L970" s="498"/>
      <c r="M970" s="498"/>
      <c r="N970" s="498"/>
      <c r="O970" s="498"/>
      <c r="P970" s="498"/>
      <c r="Q970" s="498"/>
      <c r="R970" s="498"/>
      <c r="S970" s="498"/>
      <c r="T970" s="498"/>
      <c r="U970" s="498"/>
      <c r="V970" s="498"/>
      <c r="W970" s="498"/>
      <c r="X970" s="498"/>
      <c r="Y970" s="498"/>
      <c r="Z970" s="498"/>
      <c r="AA970" s="498"/>
      <c r="AB970" s="498"/>
      <c r="AC970" s="498"/>
      <c r="AD970" s="498"/>
      <c r="AE970" s="498"/>
      <c r="AF970" s="498"/>
      <c r="AG970" s="498"/>
      <c r="AH970" s="498"/>
      <c r="AI970" s="498"/>
    </row>
    <row r="971" spans="1:35" s="505" customFormat="1" ht="20.100000000000001" customHeight="1">
      <c r="A971" s="503"/>
      <c r="B971" s="504"/>
      <c r="C971" s="504"/>
      <c r="D971" s="504"/>
      <c r="E971" s="504"/>
      <c r="F971" s="504"/>
      <c r="G971" s="504"/>
      <c r="H971" s="504"/>
      <c r="I971" s="504"/>
      <c r="J971" s="498"/>
      <c r="K971" s="498"/>
      <c r="L971" s="498"/>
      <c r="M971" s="498"/>
      <c r="N971" s="498"/>
      <c r="O971" s="498"/>
      <c r="P971" s="498"/>
      <c r="Q971" s="498"/>
      <c r="R971" s="498"/>
      <c r="S971" s="498"/>
      <c r="T971" s="498"/>
      <c r="U971" s="498"/>
      <c r="V971" s="498"/>
      <c r="W971" s="498"/>
      <c r="X971" s="498"/>
      <c r="Y971" s="498"/>
      <c r="Z971" s="498"/>
      <c r="AA971" s="498"/>
      <c r="AB971" s="498"/>
      <c r="AC971" s="498"/>
      <c r="AD971" s="498"/>
      <c r="AE971" s="498"/>
      <c r="AF971" s="498"/>
      <c r="AG971" s="498"/>
      <c r="AH971" s="498"/>
      <c r="AI971" s="498"/>
    </row>
    <row r="972" spans="1:35" s="505" customFormat="1" ht="20.100000000000001" customHeight="1">
      <c r="A972" s="503"/>
      <c r="B972" s="504"/>
      <c r="C972" s="504"/>
      <c r="D972" s="504"/>
      <c r="E972" s="504"/>
      <c r="F972" s="504"/>
      <c r="G972" s="504"/>
      <c r="H972" s="504"/>
      <c r="I972" s="504"/>
      <c r="J972" s="498"/>
      <c r="K972" s="498"/>
      <c r="L972" s="498"/>
      <c r="M972" s="498"/>
      <c r="N972" s="498"/>
      <c r="O972" s="498"/>
      <c r="P972" s="498"/>
      <c r="Q972" s="498"/>
      <c r="R972" s="498"/>
      <c r="S972" s="498"/>
      <c r="T972" s="498"/>
      <c r="U972" s="498"/>
      <c r="V972" s="498"/>
      <c r="W972" s="498"/>
      <c r="X972" s="498"/>
      <c r="Y972" s="498"/>
      <c r="Z972" s="498"/>
      <c r="AA972" s="498"/>
      <c r="AB972" s="498"/>
      <c r="AC972" s="498"/>
      <c r="AD972" s="498"/>
      <c r="AE972" s="498"/>
      <c r="AF972" s="498"/>
      <c r="AG972" s="498"/>
      <c r="AH972" s="498"/>
      <c r="AI972" s="498"/>
    </row>
    <row r="973" spans="1:35" s="505" customFormat="1" ht="20.100000000000001" customHeight="1">
      <c r="A973" s="503"/>
      <c r="B973" s="504"/>
      <c r="C973" s="504"/>
      <c r="D973" s="504"/>
      <c r="E973" s="504"/>
      <c r="F973" s="504"/>
      <c r="G973" s="504"/>
      <c r="H973" s="504"/>
      <c r="I973" s="504"/>
      <c r="J973" s="498"/>
      <c r="K973" s="498"/>
      <c r="L973" s="498"/>
      <c r="M973" s="498"/>
      <c r="N973" s="498"/>
      <c r="O973" s="498"/>
      <c r="P973" s="498"/>
      <c r="Q973" s="498"/>
      <c r="R973" s="498"/>
      <c r="S973" s="498"/>
      <c r="T973" s="498"/>
      <c r="U973" s="498"/>
      <c r="V973" s="498"/>
      <c r="W973" s="498"/>
      <c r="X973" s="498"/>
      <c r="Y973" s="498"/>
      <c r="Z973" s="498"/>
      <c r="AA973" s="498"/>
      <c r="AB973" s="498"/>
      <c r="AC973" s="498"/>
      <c r="AD973" s="498"/>
      <c r="AE973" s="498"/>
      <c r="AF973" s="498"/>
      <c r="AG973" s="498"/>
      <c r="AH973" s="498"/>
      <c r="AI973" s="498"/>
    </row>
    <row r="974" spans="1:35" s="505" customFormat="1" ht="20.100000000000001" customHeight="1">
      <c r="A974" s="503"/>
      <c r="B974" s="504"/>
      <c r="C974" s="504"/>
      <c r="D974" s="504"/>
      <c r="E974" s="504"/>
      <c r="F974" s="504"/>
      <c r="G974" s="504"/>
      <c r="H974" s="504"/>
      <c r="I974" s="504"/>
      <c r="J974" s="498"/>
      <c r="K974" s="498"/>
      <c r="L974" s="498"/>
      <c r="M974" s="498"/>
      <c r="N974" s="498"/>
      <c r="O974" s="498"/>
      <c r="P974" s="498"/>
      <c r="Q974" s="498"/>
      <c r="R974" s="498"/>
      <c r="S974" s="498"/>
      <c r="T974" s="498"/>
      <c r="U974" s="498"/>
      <c r="V974" s="498"/>
      <c r="W974" s="498"/>
      <c r="X974" s="498"/>
      <c r="Y974" s="498"/>
      <c r="Z974" s="498"/>
      <c r="AA974" s="498"/>
      <c r="AB974" s="498"/>
      <c r="AC974" s="498"/>
      <c r="AD974" s="498"/>
      <c r="AE974" s="498"/>
      <c r="AF974" s="498"/>
      <c r="AG974" s="498"/>
      <c r="AH974" s="498"/>
      <c r="AI974" s="498"/>
    </row>
    <row r="975" spans="1:35" s="505" customFormat="1" ht="20.100000000000001" customHeight="1">
      <c r="A975" s="503"/>
      <c r="B975" s="504"/>
      <c r="C975" s="504"/>
      <c r="D975" s="504"/>
      <c r="E975" s="504"/>
      <c r="F975" s="504"/>
      <c r="G975" s="504"/>
      <c r="H975" s="504"/>
      <c r="I975" s="504"/>
      <c r="J975" s="498"/>
      <c r="K975" s="498"/>
      <c r="L975" s="498"/>
      <c r="M975" s="498"/>
      <c r="N975" s="498"/>
      <c r="O975" s="498"/>
      <c r="P975" s="498"/>
      <c r="Q975" s="498"/>
      <c r="R975" s="498"/>
      <c r="S975" s="498"/>
      <c r="T975" s="498"/>
      <c r="U975" s="498"/>
      <c r="V975" s="498"/>
      <c r="W975" s="498"/>
      <c r="X975" s="498"/>
      <c r="Y975" s="498"/>
      <c r="Z975" s="498"/>
      <c r="AA975" s="498"/>
      <c r="AB975" s="498"/>
      <c r="AC975" s="498"/>
      <c r="AD975" s="498"/>
      <c r="AE975" s="498"/>
      <c r="AF975" s="498"/>
      <c r="AG975" s="498"/>
      <c r="AH975" s="498"/>
      <c r="AI975" s="498"/>
    </row>
    <row r="976" spans="1:35" s="505" customFormat="1" ht="20.100000000000001" customHeight="1">
      <c r="A976" s="503"/>
      <c r="B976" s="504"/>
      <c r="C976" s="504"/>
      <c r="D976" s="504"/>
      <c r="E976" s="504"/>
      <c r="F976" s="504"/>
      <c r="G976" s="504"/>
      <c r="H976" s="504"/>
      <c r="I976" s="504"/>
      <c r="J976" s="498"/>
      <c r="K976" s="498"/>
      <c r="L976" s="498"/>
      <c r="M976" s="498"/>
      <c r="N976" s="498"/>
      <c r="O976" s="498"/>
      <c r="P976" s="498"/>
      <c r="Q976" s="498"/>
      <c r="R976" s="498"/>
      <c r="S976" s="498"/>
      <c r="T976" s="498"/>
      <c r="U976" s="498"/>
      <c r="V976" s="498"/>
      <c r="W976" s="498"/>
      <c r="X976" s="498"/>
      <c r="Y976" s="498"/>
      <c r="Z976" s="498"/>
      <c r="AA976" s="498"/>
      <c r="AB976" s="498"/>
      <c r="AC976" s="498"/>
      <c r="AD976" s="498"/>
      <c r="AE976" s="498"/>
      <c r="AF976" s="498"/>
      <c r="AG976" s="498"/>
      <c r="AH976" s="498"/>
      <c r="AI976" s="498"/>
    </row>
    <row r="977" spans="1:35" s="505" customFormat="1" ht="20.100000000000001" customHeight="1">
      <c r="A977" s="503"/>
      <c r="B977" s="504"/>
      <c r="C977" s="504"/>
      <c r="D977" s="504"/>
      <c r="E977" s="504"/>
      <c r="F977" s="504"/>
      <c r="G977" s="504"/>
      <c r="H977" s="504"/>
      <c r="I977" s="504"/>
      <c r="J977" s="498"/>
      <c r="K977" s="498"/>
      <c r="L977" s="498"/>
      <c r="M977" s="498"/>
      <c r="N977" s="498"/>
      <c r="O977" s="498"/>
      <c r="P977" s="498"/>
      <c r="Q977" s="498"/>
      <c r="R977" s="498"/>
      <c r="S977" s="498"/>
      <c r="T977" s="498"/>
      <c r="U977" s="498"/>
      <c r="V977" s="498"/>
      <c r="W977" s="498"/>
      <c r="X977" s="498"/>
      <c r="Y977" s="498"/>
      <c r="Z977" s="498"/>
      <c r="AA977" s="498"/>
      <c r="AB977" s="498"/>
      <c r="AC977" s="498"/>
      <c r="AD977" s="498"/>
      <c r="AE977" s="498"/>
      <c r="AF977" s="498"/>
      <c r="AG977" s="498"/>
      <c r="AH977" s="498"/>
      <c r="AI977" s="498"/>
    </row>
    <row r="978" spans="1:35" s="505" customFormat="1" ht="20.100000000000001" customHeight="1">
      <c r="A978" s="503"/>
      <c r="B978" s="504"/>
      <c r="C978" s="504"/>
      <c r="D978" s="504"/>
      <c r="E978" s="504"/>
      <c r="F978" s="504"/>
      <c r="G978" s="504"/>
      <c r="H978" s="504"/>
      <c r="I978" s="504"/>
      <c r="J978" s="498"/>
      <c r="K978" s="498"/>
      <c r="L978" s="498"/>
      <c r="M978" s="498"/>
      <c r="N978" s="498"/>
      <c r="O978" s="498"/>
      <c r="P978" s="498"/>
      <c r="Q978" s="498"/>
      <c r="R978" s="498"/>
      <c r="S978" s="498"/>
      <c r="T978" s="498"/>
      <c r="U978" s="498"/>
      <c r="V978" s="498"/>
      <c r="W978" s="498"/>
      <c r="X978" s="498"/>
      <c r="Y978" s="498"/>
      <c r="Z978" s="498"/>
      <c r="AA978" s="498"/>
      <c r="AB978" s="498"/>
      <c r="AC978" s="498"/>
      <c r="AD978" s="498"/>
      <c r="AE978" s="498"/>
      <c r="AF978" s="498"/>
      <c r="AG978" s="498"/>
      <c r="AH978" s="498"/>
      <c r="AI978" s="498"/>
    </row>
    <row r="979" spans="1:35" s="505" customFormat="1" ht="20.100000000000001" customHeight="1">
      <c r="A979" s="503"/>
      <c r="B979" s="504"/>
      <c r="C979" s="504"/>
      <c r="D979" s="504"/>
      <c r="E979" s="504"/>
      <c r="F979" s="504"/>
      <c r="G979" s="504"/>
      <c r="H979" s="504"/>
      <c r="I979" s="504"/>
      <c r="J979" s="498"/>
      <c r="K979" s="498"/>
      <c r="L979" s="498"/>
      <c r="M979" s="498"/>
      <c r="N979" s="498"/>
      <c r="O979" s="498"/>
      <c r="P979" s="498"/>
      <c r="Q979" s="498"/>
      <c r="R979" s="498"/>
      <c r="S979" s="498"/>
      <c r="T979" s="498"/>
      <c r="U979" s="498"/>
      <c r="V979" s="498"/>
      <c r="W979" s="498"/>
      <c r="X979" s="498"/>
      <c r="Y979" s="498"/>
      <c r="Z979" s="498"/>
      <c r="AA979" s="498"/>
      <c r="AB979" s="498"/>
      <c r="AC979" s="498"/>
      <c r="AD979" s="498"/>
      <c r="AE979" s="498"/>
      <c r="AF979" s="498"/>
      <c r="AG979" s="498"/>
      <c r="AH979" s="498"/>
      <c r="AI979" s="498"/>
    </row>
    <row r="980" spans="1:35" s="505" customFormat="1" ht="20.100000000000001" customHeight="1">
      <c r="A980" s="503"/>
      <c r="B980" s="504"/>
      <c r="C980" s="504"/>
      <c r="D980" s="504"/>
      <c r="E980" s="504"/>
      <c r="F980" s="504"/>
      <c r="G980" s="504"/>
      <c r="H980" s="504"/>
      <c r="I980" s="504"/>
      <c r="J980" s="498"/>
      <c r="K980" s="498"/>
      <c r="L980" s="498"/>
      <c r="M980" s="498"/>
      <c r="N980" s="498"/>
      <c r="O980" s="498"/>
      <c r="P980" s="498"/>
      <c r="Q980" s="498"/>
      <c r="R980" s="498"/>
      <c r="S980" s="498"/>
      <c r="T980" s="498"/>
      <c r="U980" s="498"/>
      <c r="V980" s="498"/>
      <c r="W980" s="498"/>
      <c r="X980" s="498"/>
      <c r="Y980" s="498"/>
      <c r="Z980" s="498"/>
      <c r="AA980" s="498"/>
      <c r="AB980" s="498"/>
      <c r="AC980" s="498"/>
      <c r="AD980" s="498"/>
      <c r="AE980" s="498"/>
      <c r="AF980" s="498"/>
      <c r="AG980" s="498"/>
      <c r="AH980" s="498"/>
      <c r="AI980" s="498"/>
    </row>
    <row r="981" spans="1:35" s="505" customFormat="1" ht="20.100000000000001" customHeight="1">
      <c r="A981" s="503"/>
      <c r="B981" s="504"/>
      <c r="C981" s="504"/>
      <c r="D981" s="504"/>
      <c r="E981" s="504"/>
      <c r="F981" s="504"/>
      <c r="G981" s="504"/>
      <c r="H981" s="504"/>
      <c r="I981" s="504"/>
      <c r="J981" s="498"/>
      <c r="K981" s="498"/>
      <c r="L981" s="498"/>
      <c r="M981" s="498"/>
      <c r="N981" s="498"/>
      <c r="O981" s="498"/>
      <c r="P981" s="498"/>
      <c r="Q981" s="498"/>
      <c r="R981" s="498"/>
      <c r="S981" s="498"/>
      <c r="T981" s="498"/>
      <c r="U981" s="498"/>
      <c r="V981" s="498"/>
      <c r="W981" s="498"/>
      <c r="X981" s="498"/>
      <c r="Y981" s="498"/>
      <c r="Z981" s="498"/>
      <c r="AA981" s="498"/>
      <c r="AB981" s="498"/>
      <c r="AC981" s="498"/>
      <c r="AD981" s="498"/>
      <c r="AE981" s="498"/>
      <c r="AF981" s="498"/>
      <c r="AG981" s="498"/>
      <c r="AH981" s="498"/>
      <c r="AI981" s="498"/>
    </row>
    <row r="982" spans="1:35" s="505" customFormat="1" ht="20.100000000000001" customHeight="1">
      <c r="A982" s="503"/>
      <c r="B982" s="504"/>
      <c r="C982" s="504"/>
      <c r="D982" s="504"/>
      <c r="E982" s="504"/>
      <c r="F982" s="504"/>
      <c r="G982" s="504"/>
      <c r="H982" s="504"/>
      <c r="I982" s="504"/>
      <c r="J982" s="498"/>
      <c r="K982" s="498"/>
      <c r="L982" s="498"/>
      <c r="M982" s="498"/>
      <c r="N982" s="498"/>
      <c r="O982" s="498"/>
      <c r="P982" s="498"/>
      <c r="Q982" s="498"/>
      <c r="R982" s="498"/>
      <c r="S982" s="498"/>
      <c r="T982" s="498"/>
      <c r="U982" s="498"/>
      <c r="V982" s="498"/>
      <c r="W982" s="498"/>
      <c r="X982" s="498"/>
      <c r="Y982" s="498"/>
      <c r="Z982" s="498"/>
      <c r="AA982" s="498"/>
      <c r="AB982" s="498"/>
      <c r="AC982" s="498"/>
      <c r="AD982" s="498"/>
      <c r="AE982" s="498"/>
      <c r="AF982" s="498"/>
      <c r="AG982" s="498"/>
      <c r="AH982" s="498"/>
      <c r="AI982" s="498"/>
    </row>
    <row r="983" spans="1:35" s="505" customFormat="1" ht="20.100000000000001" customHeight="1">
      <c r="A983" s="503"/>
      <c r="B983" s="504"/>
      <c r="C983" s="504"/>
      <c r="D983" s="504"/>
      <c r="E983" s="504"/>
      <c r="F983" s="504"/>
      <c r="G983" s="504"/>
      <c r="H983" s="504"/>
      <c r="I983" s="504"/>
      <c r="J983" s="498"/>
      <c r="K983" s="498"/>
      <c r="L983" s="498"/>
      <c r="M983" s="498"/>
      <c r="N983" s="498"/>
      <c r="O983" s="498"/>
      <c r="P983" s="498"/>
      <c r="Q983" s="498"/>
      <c r="R983" s="498"/>
      <c r="S983" s="498"/>
      <c r="T983" s="498"/>
      <c r="U983" s="498"/>
      <c r="V983" s="498"/>
      <c r="W983" s="498"/>
      <c r="X983" s="498"/>
      <c r="Y983" s="498"/>
      <c r="Z983" s="498"/>
      <c r="AA983" s="498"/>
      <c r="AB983" s="498"/>
      <c r="AC983" s="498"/>
      <c r="AD983" s="498"/>
      <c r="AE983" s="498"/>
      <c r="AF983" s="498"/>
      <c r="AG983" s="498"/>
      <c r="AH983" s="498"/>
      <c r="AI983" s="498"/>
    </row>
    <row r="984" spans="1:35" s="505" customFormat="1" ht="20.100000000000001" customHeight="1">
      <c r="A984" s="503"/>
      <c r="B984" s="504"/>
      <c r="C984" s="504"/>
      <c r="D984" s="504"/>
      <c r="E984" s="504"/>
      <c r="F984" s="504"/>
      <c r="G984" s="504"/>
      <c r="H984" s="504"/>
      <c r="I984" s="504"/>
      <c r="J984" s="498"/>
      <c r="K984" s="498"/>
      <c r="L984" s="498"/>
      <c r="M984" s="498"/>
      <c r="N984" s="498"/>
      <c r="O984" s="498"/>
      <c r="P984" s="498"/>
      <c r="Q984" s="498"/>
      <c r="R984" s="498"/>
      <c r="S984" s="498"/>
      <c r="T984" s="498"/>
      <c r="U984" s="498"/>
      <c r="V984" s="498"/>
      <c r="W984" s="498"/>
      <c r="X984" s="498"/>
      <c r="Y984" s="498"/>
      <c r="Z984" s="498"/>
      <c r="AA984" s="498"/>
      <c r="AB984" s="498"/>
      <c r="AC984" s="498"/>
      <c r="AD984" s="498"/>
      <c r="AE984" s="498"/>
      <c r="AF984" s="498"/>
      <c r="AG984" s="498"/>
      <c r="AH984" s="498"/>
      <c r="AI984" s="498"/>
    </row>
    <row r="985" spans="1:35" s="505" customFormat="1" ht="20.100000000000001" customHeight="1">
      <c r="A985" s="503"/>
      <c r="B985" s="504"/>
      <c r="C985" s="504"/>
      <c r="D985" s="504"/>
      <c r="E985" s="504"/>
      <c r="F985" s="504"/>
      <c r="G985" s="504"/>
      <c r="H985" s="504"/>
      <c r="I985" s="504"/>
      <c r="J985" s="498"/>
      <c r="K985" s="498"/>
      <c r="L985" s="498"/>
      <c r="M985" s="498"/>
      <c r="N985" s="498"/>
      <c r="O985" s="498"/>
      <c r="P985" s="498"/>
      <c r="Q985" s="498"/>
      <c r="R985" s="498"/>
      <c r="S985" s="498"/>
      <c r="T985" s="498"/>
      <c r="U985" s="498"/>
      <c r="V985" s="498"/>
      <c r="W985" s="498"/>
      <c r="X985" s="498"/>
      <c r="Y985" s="498"/>
      <c r="Z985" s="498"/>
      <c r="AA985" s="498"/>
      <c r="AB985" s="498"/>
      <c r="AC985" s="498"/>
      <c r="AD985" s="498"/>
      <c r="AE985" s="498"/>
      <c r="AF985" s="498"/>
      <c r="AG985" s="498"/>
      <c r="AH985" s="498"/>
      <c r="AI985" s="498"/>
    </row>
    <row r="986" spans="1:35" s="505" customFormat="1" ht="20.100000000000001" customHeight="1">
      <c r="A986" s="503"/>
      <c r="B986" s="504"/>
      <c r="C986" s="504"/>
      <c r="D986" s="504"/>
      <c r="E986" s="504"/>
      <c r="F986" s="504"/>
      <c r="G986" s="504"/>
      <c r="H986" s="504"/>
      <c r="I986" s="504"/>
      <c r="J986" s="498"/>
      <c r="K986" s="498"/>
      <c r="L986" s="498"/>
      <c r="M986" s="498"/>
      <c r="N986" s="498"/>
      <c r="O986" s="498"/>
      <c r="P986" s="498"/>
      <c r="Q986" s="498"/>
      <c r="R986" s="498"/>
      <c r="S986" s="498"/>
      <c r="T986" s="498"/>
      <c r="U986" s="498"/>
      <c r="V986" s="498"/>
      <c r="W986" s="498"/>
      <c r="X986" s="498"/>
      <c r="Y986" s="498"/>
      <c r="Z986" s="498"/>
      <c r="AA986" s="498"/>
      <c r="AB986" s="498"/>
      <c r="AC986" s="498"/>
      <c r="AD986" s="498"/>
      <c r="AE986" s="498"/>
      <c r="AF986" s="498"/>
      <c r="AG986" s="498"/>
      <c r="AH986" s="498"/>
      <c r="AI986" s="498"/>
    </row>
    <row r="987" spans="1:35" s="505" customFormat="1" ht="20.100000000000001" customHeight="1">
      <c r="A987" s="503"/>
      <c r="B987" s="504"/>
      <c r="C987" s="504"/>
      <c r="D987" s="504"/>
      <c r="E987" s="504"/>
      <c r="F987" s="504"/>
      <c r="G987" s="504"/>
      <c r="H987" s="504"/>
      <c r="I987" s="504"/>
      <c r="J987" s="498"/>
      <c r="K987" s="498"/>
      <c r="L987" s="498"/>
      <c r="M987" s="498"/>
      <c r="N987" s="498"/>
      <c r="O987" s="498"/>
      <c r="P987" s="498"/>
      <c r="Q987" s="498"/>
      <c r="R987" s="498"/>
      <c r="S987" s="498"/>
      <c r="T987" s="498"/>
      <c r="U987" s="498"/>
      <c r="V987" s="498"/>
      <c r="W987" s="498"/>
      <c r="X987" s="498"/>
      <c r="Y987" s="498"/>
      <c r="Z987" s="498"/>
      <c r="AA987" s="498"/>
      <c r="AB987" s="498"/>
      <c r="AC987" s="498"/>
      <c r="AD987" s="498"/>
      <c r="AE987" s="498"/>
      <c r="AF987" s="498"/>
      <c r="AG987" s="498"/>
      <c r="AH987" s="498"/>
      <c r="AI987" s="498"/>
    </row>
    <row r="988" spans="1:35" s="505" customFormat="1" ht="20.100000000000001" customHeight="1">
      <c r="A988" s="503"/>
      <c r="B988" s="504"/>
      <c r="C988" s="504"/>
      <c r="D988" s="504"/>
      <c r="E988" s="504"/>
      <c r="F988" s="504"/>
      <c r="G988" s="504"/>
      <c r="H988" s="504"/>
      <c r="I988" s="504"/>
      <c r="J988" s="498"/>
      <c r="K988" s="498"/>
      <c r="L988" s="498"/>
      <c r="M988" s="498"/>
      <c r="N988" s="498"/>
      <c r="O988" s="498"/>
      <c r="P988" s="498"/>
      <c r="Q988" s="498"/>
      <c r="R988" s="498"/>
      <c r="S988" s="498"/>
      <c r="T988" s="498"/>
      <c r="U988" s="498"/>
      <c r="V988" s="498"/>
      <c r="W988" s="498"/>
      <c r="X988" s="498"/>
      <c r="Y988" s="498"/>
      <c r="Z988" s="498"/>
      <c r="AA988" s="498"/>
      <c r="AB988" s="498"/>
      <c r="AC988" s="498"/>
      <c r="AD988" s="498"/>
      <c r="AE988" s="498"/>
      <c r="AF988" s="498"/>
      <c r="AG988" s="498"/>
      <c r="AH988" s="498"/>
      <c r="AI988" s="498"/>
    </row>
    <row r="989" spans="1:35" s="505" customFormat="1" ht="20.100000000000001" customHeight="1">
      <c r="A989" s="503"/>
      <c r="B989" s="504"/>
      <c r="C989" s="504"/>
      <c r="D989" s="504"/>
      <c r="E989" s="504"/>
      <c r="F989" s="504"/>
      <c r="G989" s="504"/>
      <c r="H989" s="504"/>
      <c r="I989" s="504"/>
      <c r="J989" s="498"/>
      <c r="K989" s="498"/>
      <c r="L989" s="498"/>
      <c r="M989" s="498"/>
      <c r="N989" s="498"/>
      <c r="O989" s="498"/>
      <c r="P989" s="498"/>
      <c r="Q989" s="498"/>
      <c r="R989" s="498"/>
      <c r="S989" s="498"/>
      <c r="T989" s="498"/>
      <c r="U989" s="498"/>
      <c r="V989" s="498"/>
      <c r="W989" s="498"/>
      <c r="X989" s="498"/>
      <c r="Y989" s="498"/>
      <c r="Z989" s="498"/>
      <c r="AA989" s="498"/>
      <c r="AB989" s="498"/>
      <c r="AC989" s="498"/>
      <c r="AD989" s="498"/>
      <c r="AE989" s="498"/>
      <c r="AF989" s="498"/>
      <c r="AG989" s="498"/>
      <c r="AH989" s="498"/>
      <c r="AI989" s="498"/>
    </row>
    <row r="990" spans="1:35" s="505" customFormat="1" ht="20.100000000000001" customHeight="1">
      <c r="A990" s="503"/>
      <c r="B990" s="504"/>
      <c r="C990" s="504"/>
      <c r="D990" s="504"/>
      <c r="E990" s="504"/>
      <c r="F990" s="504"/>
      <c r="G990" s="504"/>
      <c r="H990" s="504"/>
      <c r="I990" s="504"/>
      <c r="J990" s="498"/>
      <c r="K990" s="498"/>
      <c r="L990" s="498"/>
      <c r="M990" s="498"/>
      <c r="N990" s="498"/>
      <c r="O990" s="498"/>
      <c r="P990" s="498"/>
      <c r="Q990" s="498"/>
      <c r="R990" s="498"/>
      <c r="S990" s="498"/>
      <c r="T990" s="498"/>
      <c r="U990" s="498"/>
      <c r="V990" s="498"/>
      <c r="W990" s="498"/>
      <c r="X990" s="498"/>
      <c r="Y990" s="498"/>
      <c r="Z990" s="498"/>
      <c r="AA990" s="498"/>
      <c r="AB990" s="498"/>
      <c r="AC990" s="498"/>
      <c r="AD990" s="498"/>
      <c r="AE990" s="498"/>
      <c r="AF990" s="498"/>
      <c r="AG990" s="498"/>
      <c r="AH990" s="498"/>
      <c r="AI990" s="498"/>
    </row>
    <row r="991" spans="1:35" s="505" customFormat="1" ht="20.100000000000001" customHeight="1">
      <c r="A991" s="503"/>
      <c r="B991" s="504"/>
      <c r="C991" s="504"/>
      <c r="D991" s="504"/>
      <c r="E991" s="504"/>
      <c r="F991" s="504"/>
      <c r="G991" s="504"/>
      <c r="H991" s="504"/>
      <c r="I991" s="504"/>
      <c r="J991" s="498"/>
      <c r="K991" s="498"/>
      <c r="L991" s="498"/>
      <c r="M991" s="498"/>
      <c r="N991" s="498"/>
      <c r="O991" s="498"/>
      <c r="P991" s="498"/>
      <c r="Q991" s="498"/>
      <c r="R991" s="498"/>
      <c r="S991" s="498"/>
      <c r="T991" s="498"/>
      <c r="U991" s="498"/>
      <c r="V991" s="498"/>
      <c r="W991" s="498"/>
      <c r="X991" s="498"/>
      <c r="Y991" s="498"/>
      <c r="Z991" s="498"/>
      <c r="AA991" s="498"/>
      <c r="AB991" s="498"/>
      <c r="AC991" s="498"/>
      <c r="AD991" s="498"/>
      <c r="AE991" s="498"/>
      <c r="AF991" s="498"/>
      <c r="AG991" s="498"/>
      <c r="AH991" s="498"/>
      <c r="AI991" s="498"/>
    </row>
    <row r="992" spans="1:35" s="505" customFormat="1" ht="20.100000000000001" customHeight="1">
      <c r="A992" s="503"/>
      <c r="B992" s="504"/>
      <c r="C992" s="504"/>
      <c r="D992" s="504"/>
      <c r="E992" s="504"/>
      <c r="F992" s="504"/>
      <c r="G992" s="504"/>
      <c r="H992" s="504"/>
      <c r="I992" s="504"/>
      <c r="J992" s="498"/>
      <c r="K992" s="498"/>
      <c r="L992" s="498"/>
      <c r="M992" s="498"/>
      <c r="N992" s="498"/>
      <c r="O992" s="498"/>
      <c r="P992" s="498"/>
      <c r="Q992" s="498"/>
      <c r="R992" s="498"/>
      <c r="S992" s="498"/>
      <c r="T992" s="498"/>
      <c r="U992" s="498"/>
      <c r="V992" s="498"/>
      <c r="W992" s="498"/>
      <c r="X992" s="498"/>
      <c r="Y992" s="498"/>
      <c r="Z992" s="498"/>
      <c r="AA992" s="498"/>
      <c r="AB992" s="498"/>
      <c r="AC992" s="498"/>
      <c r="AD992" s="498"/>
      <c r="AE992" s="498"/>
      <c r="AF992" s="498"/>
      <c r="AG992" s="498"/>
      <c r="AH992" s="498"/>
      <c r="AI992" s="498"/>
    </row>
    <row r="993" spans="1:35" s="505" customFormat="1" ht="20.100000000000001" customHeight="1">
      <c r="A993" s="503"/>
      <c r="B993" s="504"/>
      <c r="C993" s="504"/>
      <c r="D993" s="504"/>
      <c r="E993" s="504"/>
      <c r="F993" s="504"/>
      <c r="G993" s="504"/>
      <c r="H993" s="504"/>
      <c r="I993" s="504"/>
      <c r="J993" s="498"/>
      <c r="K993" s="498"/>
      <c r="L993" s="498"/>
      <c r="M993" s="498"/>
      <c r="N993" s="498"/>
      <c r="O993" s="498"/>
      <c r="P993" s="498"/>
      <c r="Q993" s="498"/>
      <c r="R993" s="498"/>
      <c r="S993" s="498"/>
      <c r="T993" s="498"/>
      <c r="U993" s="498"/>
      <c r="V993" s="498"/>
      <c r="W993" s="498"/>
      <c r="X993" s="498"/>
      <c r="Y993" s="498"/>
      <c r="Z993" s="498"/>
      <c r="AA993" s="498"/>
      <c r="AB993" s="498"/>
      <c r="AC993" s="498"/>
      <c r="AD993" s="498"/>
      <c r="AE993" s="498"/>
      <c r="AF993" s="498"/>
      <c r="AG993" s="498"/>
      <c r="AH993" s="498"/>
      <c r="AI993" s="498"/>
    </row>
    <row r="994" spans="1:35" s="505" customFormat="1" ht="20.100000000000001" customHeight="1">
      <c r="A994" s="503"/>
      <c r="B994" s="504"/>
      <c r="C994" s="504"/>
      <c r="D994" s="504"/>
      <c r="E994" s="504"/>
      <c r="F994" s="504"/>
      <c r="G994" s="504"/>
      <c r="H994" s="504"/>
      <c r="I994" s="504"/>
      <c r="J994" s="498"/>
      <c r="K994" s="498"/>
      <c r="L994" s="498"/>
      <c r="M994" s="498"/>
      <c r="N994" s="498"/>
      <c r="O994" s="498"/>
      <c r="P994" s="498"/>
      <c r="Q994" s="498"/>
      <c r="R994" s="498"/>
      <c r="S994" s="498"/>
      <c r="T994" s="498"/>
      <c r="U994" s="498"/>
      <c r="V994" s="498"/>
      <c r="W994" s="498"/>
      <c r="X994" s="498"/>
      <c r="Y994" s="498"/>
      <c r="Z994" s="498"/>
      <c r="AA994" s="498"/>
      <c r="AB994" s="498"/>
      <c r="AC994" s="498"/>
      <c r="AD994" s="498"/>
      <c r="AE994" s="498"/>
      <c r="AF994" s="498"/>
      <c r="AG994" s="498"/>
      <c r="AH994" s="498"/>
      <c r="AI994" s="498"/>
    </row>
    <row r="995" spans="1:35" s="505" customFormat="1" ht="20.100000000000001" customHeight="1">
      <c r="A995" s="503"/>
      <c r="B995" s="504"/>
      <c r="C995" s="504"/>
      <c r="D995" s="504"/>
      <c r="E995" s="504"/>
      <c r="F995" s="504"/>
      <c r="G995" s="504"/>
      <c r="H995" s="504"/>
      <c r="I995" s="504"/>
      <c r="J995" s="498"/>
      <c r="K995" s="498"/>
      <c r="L995" s="498"/>
      <c r="M995" s="498"/>
      <c r="N995" s="498"/>
      <c r="O995" s="498"/>
      <c r="P995" s="498"/>
      <c r="Q995" s="498"/>
      <c r="R995" s="498"/>
      <c r="S995" s="498"/>
      <c r="T995" s="498"/>
      <c r="U995" s="498"/>
      <c r="V995" s="498"/>
      <c r="W995" s="498"/>
      <c r="X995" s="498"/>
      <c r="Y995" s="498"/>
      <c r="Z995" s="498"/>
      <c r="AA995" s="498"/>
      <c r="AB995" s="498"/>
      <c r="AC995" s="498"/>
      <c r="AD995" s="498"/>
      <c r="AE995" s="498"/>
      <c r="AF995" s="498"/>
      <c r="AG995" s="498"/>
      <c r="AH995" s="498"/>
      <c r="AI995" s="498"/>
    </row>
    <row r="996" spans="1:35" s="505" customFormat="1" ht="20.100000000000001" customHeight="1">
      <c r="A996" s="503"/>
      <c r="B996" s="504"/>
      <c r="C996" s="504"/>
      <c r="D996" s="504"/>
      <c r="E996" s="504"/>
      <c r="F996" s="504"/>
      <c r="G996" s="504"/>
      <c r="H996" s="504"/>
      <c r="I996" s="504"/>
      <c r="J996" s="498"/>
      <c r="K996" s="498"/>
      <c r="L996" s="498"/>
      <c r="M996" s="498"/>
      <c r="N996" s="498"/>
      <c r="O996" s="498"/>
      <c r="P996" s="498"/>
      <c r="Q996" s="498"/>
      <c r="R996" s="498"/>
      <c r="S996" s="498"/>
      <c r="T996" s="498"/>
      <c r="U996" s="498"/>
      <c r="V996" s="498"/>
      <c r="W996" s="498"/>
      <c r="X996" s="498"/>
      <c r="Y996" s="498"/>
      <c r="Z996" s="498"/>
      <c r="AA996" s="498"/>
      <c r="AB996" s="498"/>
      <c r="AC996" s="498"/>
      <c r="AD996" s="498"/>
      <c r="AE996" s="498"/>
      <c r="AF996" s="498"/>
      <c r="AG996" s="498"/>
      <c r="AH996" s="498"/>
      <c r="AI996" s="498"/>
    </row>
    <row r="997" spans="1:35" s="505" customFormat="1" ht="20.100000000000001" customHeight="1">
      <c r="A997" s="503"/>
      <c r="B997" s="504"/>
      <c r="C997" s="504"/>
      <c r="D997" s="504"/>
      <c r="E997" s="504"/>
      <c r="F997" s="504"/>
      <c r="G997" s="504"/>
      <c r="H997" s="504"/>
      <c r="I997" s="504"/>
      <c r="J997" s="498"/>
      <c r="K997" s="498"/>
      <c r="L997" s="498"/>
      <c r="M997" s="498"/>
      <c r="N997" s="498"/>
      <c r="O997" s="498"/>
      <c r="P997" s="498"/>
      <c r="Q997" s="498"/>
      <c r="R997" s="498"/>
      <c r="S997" s="498"/>
      <c r="T997" s="498"/>
      <c r="U997" s="498"/>
      <c r="V997" s="498"/>
      <c r="W997" s="498"/>
      <c r="X997" s="498"/>
      <c r="Y997" s="498"/>
      <c r="Z997" s="498"/>
      <c r="AA997" s="498"/>
      <c r="AB997" s="498"/>
      <c r="AC997" s="498"/>
      <c r="AD997" s="498"/>
      <c r="AE997" s="498"/>
      <c r="AF997" s="498"/>
      <c r="AG997" s="498"/>
      <c r="AH997" s="498"/>
      <c r="AI997" s="498"/>
    </row>
    <row r="998" spans="1:35" s="505" customFormat="1" ht="20.100000000000001" customHeight="1">
      <c r="A998" s="503"/>
      <c r="B998" s="504"/>
      <c r="C998" s="504"/>
      <c r="D998" s="504"/>
      <c r="E998" s="504"/>
      <c r="F998" s="504"/>
      <c r="G998" s="504"/>
      <c r="H998" s="504"/>
      <c r="I998" s="504"/>
      <c r="J998" s="498"/>
      <c r="K998" s="498"/>
      <c r="L998" s="498"/>
      <c r="M998" s="498"/>
      <c r="N998" s="498"/>
      <c r="O998" s="498"/>
      <c r="P998" s="498"/>
      <c r="Q998" s="498"/>
      <c r="R998" s="498"/>
      <c r="S998" s="498"/>
      <c r="T998" s="498"/>
      <c r="U998" s="498"/>
      <c r="V998" s="498"/>
      <c r="W998" s="498"/>
      <c r="X998" s="498"/>
      <c r="Y998" s="498"/>
      <c r="Z998" s="498"/>
      <c r="AA998" s="498"/>
      <c r="AB998" s="498"/>
      <c r="AC998" s="498"/>
      <c r="AD998" s="498"/>
      <c r="AE998" s="498"/>
      <c r="AF998" s="498"/>
      <c r="AG998" s="498"/>
      <c r="AH998" s="498"/>
      <c r="AI998" s="498"/>
    </row>
    <row r="999" spans="1:35" s="505" customFormat="1" ht="20.100000000000001" customHeight="1">
      <c r="A999" s="503"/>
      <c r="B999" s="504"/>
      <c r="C999" s="504"/>
      <c r="D999" s="504"/>
      <c r="E999" s="504"/>
      <c r="F999" s="504"/>
      <c r="G999" s="504"/>
      <c r="H999" s="504"/>
      <c r="I999" s="504"/>
      <c r="J999" s="498"/>
      <c r="K999" s="498"/>
      <c r="L999" s="498"/>
      <c r="M999" s="498"/>
      <c r="N999" s="498"/>
      <c r="O999" s="498"/>
      <c r="P999" s="498"/>
      <c r="Q999" s="498"/>
      <c r="R999" s="498"/>
      <c r="S999" s="498"/>
      <c r="T999" s="498"/>
      <c r="U999" s="498"/>
      <c r="V999" s="498"/>
      <c r="W999" s="498"/>
      <c r="X999" s="498"/>
      <c r="Y999" s="498"/>
      <c r="Z999" s="498"/>
      <c r="AA999" s="498"/>
      <c r="AB999" s="498"/>
      <c r="AC999" s="498"/>
      <c r="AD999" s="498"/>
      <c r="AE999" s="498"/>
      <c r="AF999" s="498"/>
      <c r="AG999" s="498"/>
      <c r="AH999" s="498"/>
      <c r="AI999" s="498"/>
    </row>
    <row r="1000" spans="1:35" s="505" customFormat="1" ht="20.100000000000001" customHeight="1">
      <c r="A1000" s="503"/>
      <c r="B1000" s="504"/>
      <c r="C1000" s="504"/>
      <c r="D1000" s="504"/>
      <c r="E1000" s="504"/>
      <c r="F1000" s="504"/>
      <c r="G1000" s="504"/>
      <c r="H1000" s="504"/>
      <c r="I1000" s="504"/>
      <c r="J1000" s="498"/>
      <c r="K1000" s="498"/>
      <c r="L1000" s="498"/>
      <c r="M1000" s="498"/>
      <c r="N1000" s="498"/>
      <c r="O1000" s="498"/>
      <c r="P1000" s="498"/>
      <c r="Q1000" s="498"/>
      <c r="R1000" s="498"/>
      <c r="S1000" s="498"/>
      <c r="T1000" s="498"/>
      <c r="U1000" s="498"/>
      <c r="V1000" s="498"/>
      <c r="W1000" s="498"/>
      <c r="X1000" s="498"/>
      <c r="Y1000" s="498"/>
      <c r="Z1000" s="498"/>
      <c r="AA1000" s="498"/>
      <c r="AB1000" s="498"/>
      <c r="AC1000" s="498"/>
      <c r="AD1000" s="498"/>
      <c r="AE1000" s="498"/>
      <c r="AF1000" s="498"/>
      <c r="AG1000" s="498"/>
      <c r="AH1000" s="498"/>
      <c r="AI1000" s="498"/>
    </row>
    <row r="1001" spans="1:35" s="505" customFormat="1" ht="20.100000000000001" customHeight="1">
      <c r="A1001" s="503"/>
      <c r="B1001" s="504"/>
      <c r="C1001" s="504"/>
      <c r="D1001" s="504"/>
      <c r="E1001" s="504"/>
      <c r="F1001" s="504"/>
      <c r="G1001" s="504"/>
      <c r="H1001" s="504"/>
      <c r="I1001" s="504"/>
      <c r="J1001" s="498"/>
      <c r="K1001" s="498"/>
      <c r="L1001" s="498"/>
      <c r="M1001" s="498"/>
      <c r="N1001" s="498"/>
      <c r="O1001" s="498"/>
      <c r="P1001" s="498"/>
      <c r="Q1001" s="498"/>
      <c r="R1001" s="498"/>
      <c r="S1001" s="498"/>
      <c r="T1001" s="498"/>
      <c r="U1001" s="498"/>
      <c r="V1001" s="498"/>
      <c r="W1001" s="498"/>
      <c r="X1001" s="498"/>
      <c r="Y1001" s="498"/>
      <c r="Z1001" s="498"/>
      <c r="AA1001" s="498"/>
      <c r="AB1001" s="498"/>
      <c r="AC1001" s="498"/>
      <c r="AD1001" s="498"/>
      <c r="AE1001" s="498"/>
      <c r="AF1001" s="498"/>
      <c r="AG1001" s="498"/>
      <c r="AH1001" s="498"/>
      <c r="AI1001" s="498"/>
    </row>
    <row r="1002" spans="1:35" s="505" customFormat="1" ht="20.100000000000001" customHeight="1">
      <c r="A1002" s="503"/>
      <c r="B1002" s="504"/>
      <c r="C1002" s="504"/>
      <c r="D1002" s="504"/>
      <c r="E1002" s="504"/>
      <c r="F1002" s="504"/>
      <c r="G1002" s="504"/>
      <c r="H1002" s="504"/>
      <c r="I1002" s="504"/>
      <c r="J1002" s="498"/>
      <c r="K1002" s="498"/>
      <c r="L1002" s="498"/>
      <c r="M1002" s="498"/>
      <c r="N1002" s="498"/>
      <c r="O1002" s="498"/>
      <c r="P1002" s="498"/>
      <c r="Q1002" s="498"/>
      <c r="R1002" s="498"/>
      <c r="S1002" s="498"/>
      <c r="T1002" s="498"/>
      <c r="U1002" s="498"/>
      <c r="V1002" s="498"/>
      <c r="W1002" s="498"/>
      <c r="X1002" s="498"/>
      <c r="Y1002" s="498"/>
      <c r="Z1002" s="498"/>
      <c r="AA1002" s="498"/>
      <c r="AB1002" s="498"/>
      <c r="AC1002" s="498"/>
      <c r="AD1002" s="498"/>
      <c r="AE1002" s="498"/>
      <c r="AF1002" s="498"/>
      <c r="AG1002" s="498"/>
      <c r="AH1002" s="498"/>
      <c r="AI1002" s="498"/>
    </row>
    <row r="1003" spans="1:35" s="505" customFormat="1" ht="20.100000000000001" customHeight="1">
      <c r="A1003" s="503"/>
      <c r="B1003" s="504"/>
      <c r="C1003" s="504"/>
      <c r="D1003" s="504"/>
      <c r="E1003" s="504"/>
      <c r="F1003" s="504"/>
      <c r="G1003" s="504"/>
      <c r="H1003" s="504"/>
      <c r="I1003" s="504"/>
      <c r="J1003" s="498"/>
      <c r="K1003" s="498"/>
      <c r="L1003" s="498"/>
      <c r="M1003" s="498"/>
      <c r="N1003" s="498"/>
      <c r="O1003" s="498"/>
      <c r="P1003" s="498"/>
      <c r="Q1003" s="498"/>
      <c r="R1003" s="498"/>
      <c r="S1003" s="498"/>
      <c r="T1003" s="498"/>
      <c r="U1003" s="498"/>
      <c r="V1003" s="498"/>
      <c r="W1003" s="498"/>
      <c r="X1003" s="498"/>
      <c r="Y1003" s="498"/>
      <c r="Z1003" s="498"/>
      <c r="AA1003" s="498"/>
      <c r="AB1003" s="498"/>
      <c r="AC1003" s="498"/>
      <c r="AD1003" s="498"/>
      <c r="AE1003" s="498"/>
      <c r="AF1003" s="498"/>
      <c r="AG1003" s="498"/>
      <c r="AH1003" s="498"/>
      <c r="AI1003" s="498"/>
    </row>
    <row r="1004" spans="1:35" s="505" customFormat="1" ht="20.100000000000001" customHeight="1">
      <c r="A1004" s="503"/>
      <c r="B1004" s="504"/>
      <c r="C1004" s="504"/>
      <c r="D1004" s="504"/>
      <c r="E1004" s="504"/>
      <c r="F1004" s="504"/>
      <c r="G1004" s="504"/>
      <c r="H1004" s="504"/>
      <c r="I1004" s="504"/>
      <c r="J1004" s="498"/>
      <c r="K1004" s="498"/>
      <c r="L1004" s="498"/>
      <c r="M1004" s="498"/>
      <c r="N1004" s="498"/>
      <c r="O1004" s="498"/>
      <c r="P1004" s="498"/>
      <c r="Q1004" s="498"/>
      <c r="R1004" s="498"/>
      <c r="S1004" s="498"/>
      <c r="T1004" s="498"/>
      <c r="U1004" s="498"/>
      <c r="V1004" s="498"/>
      <c r="W1004" s="498"/>
      <c r="X1004" s="498"/>
      <c r="Y1004" s="498"/>
      <c r="Z1004" s="498"/>
      <c r="AA1004" s="498"/>
      <c r="AB1004" s="498"/>
      <c r="AC1004" s="498"/>
      <c r="AD1004" s="498"/>
      <c r="AE1004" s="498"/>
      <c r="AF1004" s="498"/>
      <c r="AG1004" s="498"/>
      <c r="AH1004" s="498"/>
      <c r="AI1004" s="498"/>
    </row>
    <row r="1005" spans="1:35" s="505" customFormat="1" ht="20.100000000000001" customHeight="1">
      <c r="A1005" s="503"/>
      <c r="B1005" s="504"/>
      <c r="C1005" s="504"/>
      <c r="D1005" s="504"/>
      <c r="E1005" s="504"/>
      <c r="F1005" s="504"/>
      <c r="G1005" s="504"/>
      <c r="H1005" s="504"/>
      <c r="I1005" s="504"/>
      <c r="J1005" s="498"/>
      <c r="K1005" s="498"/>
      <c r="L1005" s="498"/>
      <c r="M1005" s="498"/>
      <c r="N1005" s="498"/>
      <c r="O1005" s="498"/>
      <c r="P1005" s="498"/>
      <c r="Q1005" s="498"/>
      <c r="R1005" s="498"/>
      <c r="S1005" s="498"/>
      <c r="T1005" s="498"/>
      <c r="U1005" s="498"/>
      <c r="V1005" s="498"/>
      <c r="W1005" s="498"/>
      <c r="X1005" s="498"/>
      <c r="Y1005" s="498"/>
      <c r="Z1005" s="498"/>
      <c r="AA1005" s="498"/>
      <c r="AB1005" s="498"/>
      <c r="AC1005" s="498"/>
      <c r="AD1005" s="498"/>
      <c r="AE1005" s="498"/>
      <c r="AF1005" s="498"/>
      <c r="AG1005" s="498"/>
      <c r="AH1005" s="498"/>
      <c r="AI1005" s="498"/>
    </row>
    <row r="1006" spans="1:35" s="505" customFormat="1" ht="20.100000000000001" customHeight="1">
      <c r="A1006" s="503"/>
      <c r="B1006" s="504"/>
      <c r="C1006" s="504"/>
      <c r="D1006" s="504"/>
      <c r="E1006" s="504"/>
      <c r="F1006" s="504"/>
      <c r="G1006" s="504"/>
      <c r="H1006" s="504"/>
      <c r="I1006" s="504"/>
      <c r="J1006" s="498"/>
      <c r="K1006" s="498"/>
      <c r="L1006" s="498"/>
      <c r="M1006" s="498"/>
      <c r="N1006" s="498"/>
      <c r="O1006" s="498"/>
      <c r="P1006" s="498"/>
      <c r="Q1006" s="498"/>
      <c r="R1006" s="498"/>
      <c r="S1006" s="498"/>
      <c r="T1006" s="498"/>
      <c r="U1006" s="498"/>
      <c r="V1006" s="498"/>
      <c r="W1006" s="498"/>
      <c r="X1006" s="498"/>
      <c r="Y1006" s="498"/>
      <c r="Z1006" s="498"/>
      <c r="AA1006" s="498"/>
      <c r="AB1006" s="498"/>
      <c r="AC1006" s="498"/>
      <c r="AD1006" s="498"/>
      <c r="AE1006" s="498"/>
      <c r="AF1006" s="498"/>
      <c r="AG1006" s="498"/>
      <c r="AH1006" s="498"/>
      <c r="AI1006" s="498"/>
    </row>
    <row r="1007" spans="1:35" s="505" customFormat="1" ht="20.100000000000001" customHeight="1">
      <c r="A1007" s="503"/>
      <c r="B1007" s="504"/>
      <c r="C1007" s="504"/>
      <c r="D1007" s="504"/>
      <c r="E1007" s="504"/>
      <c r="F1007" s="504"/>
      <c r="G1007" s="504"/>
      <c r="H1007" s="504"/>
      <c r="I1007" s="504"/>
      <c r="J1007" s="498"/>
      <c r="K1007" s="498"/>
      <c r="L1007" s="498"/>
      <c r="M1007" s="498"/>
      <c r="N1007" s="498"/>
      <c r="O1007" s="498"/>
      <c r="P1007" s="498"/>
      <c r="Q1007" s="498"/>
      <c r="R1007" s="498"/>
      <c r="S1007" s="498"/>
      <c r="T1007" s="498"/>
      <c r="U1007" s="498"/>
      <c r="V1007" s="498"/>
      <c r="W1007" s="498"/>
      <c r="X1007" s="498"/>
      <c r="Y1007" s="498"/>
      <c r="Z1007" s="498"/>
      <c r="AA1007" s="498"/>
      <c r="AB1007" s="498"/>
      <c r="AC1007" s="498"/>
      <c r="AD1007" s="498"/>
      <c r="AE1007" s="498"/>
      <c r="AF1007" s="498"/>
      <c r="AG1007" s="498"/>
      <c r="AH1007" s="498"/>
      <c r="AI1007" s="498"/>
    </row>
    <row r="1008" spans="1:35" s="505" customFormat="1" ht="20.100000000000001" customHeight="1">
      <c r="A1008" s="503"/>
      <c r="B1008" s="504"/>
      <c r="C1008" s="504"/>
      <c r="D1008" s="504"/>
      <c r="E1008" s="504"/>
      <c r="F1008" s="504"/>
      <c r="G1008" s="504"/>
      <c r="H1008" s="504"/>
      <c r="I1008" s="504"/>
      <c r="J1008" s="498"/>
      <c r="K1008" s="498"/>
      <c r="L1008" s="498"/>
      <c r="M1008" s="498"/>
      <c r="N1008" s="498"/>
      <c r="O1008" s="498"/>
      <c r="P1008" s="498"/>
      <c r="Q1008" s="498"/>
      <c r="R1008" s="498"/>
      <c r="S1008" s="498"/>
      <c r="T1008" s="498"/>
      <c r="U1008" s="498"/>
      <c r="V1008" s="498"/>
      <c r="W1008" s="498"/>
      <c r="X1008" s="498"/>
      <c r="Y1008" s="498"/>
      <c r="Z1008" s="498"/>
      <c r="AA1008" s="498"/>
      <c r="AB1008" s="498"/>
      <c r="AC1008" s="498"/>
      <c r="AD1008" s="498"/>
      <c r="AE1008" s="498"/>
      <c r="AF1008" s="498"/>
      <c r="AG1008" s="498"/>
      <c r="AH1008" s="498"/>
      <c r="AI1008" s="498"/>
    </row>
    <row r="1009" spans="1:35" s="505" customFormat="1" ht="20.100000000000001" customHeight="1">
      <c r="A1009" s="503"/>
      <c r="B1009" s="504"/>
      <c r="C1009" s="504"/>
      <c r="D1009" s="504"/>
      <c r="E1009" s="504"/>
      <c r="F1009" s="504"/>
      <c r="G1009" s="504"/>
      <c r="H1009" s="504"/>
      <c r="I1009" s="504"/>
      <c r="J1009" s="498"/>
      <c r="K1009" s="498"/>
      <c r="L1009" s="498"/>
      <c r="M1009" s="498"/>
      <c r="N1009" s="498"/>
      <c r="O1009" s="498"/>
      <c r="P1009" s="498"/>
      <c r="Q1009" s="498"/>
      <c r="R1009" s="498"/>
      <c r="S1009" s="498"/>
      <c r="T1009" s="498"/>
      <c r="U1009" s="498"/>
      <c r="V1009" s="498"/>
      <c r="W1009" s="498"/>
      <c r="X1009" s="498"/>
      <c r="Y1009" s="498"/>
      <c r="Z1009" s="498"/>
      <c r="AA1009" s="498"/>
      <c r="AB1009" s="498"/>
      <c r="AC1009" s="498"/>
      <c r="AD1009" s="498"/>
      <c r="AE1009" s="498"/>
      <c r="AF1009" s="498"/>
      <c r="AG1009" s="498"/>
      <c r="AH1009" s="498"/>
      <c r="AI1009" s="498"/>
    </row>
    <row r="1010" spans="1:35" s="505" customFormat="1" ht="20.100000000000001" customHeight="1">
      <c r="A1010" s="503"/>
      <c r="B1010" s="504"/>
      <c r="C1010" s="504"/>
      <c r="D1010" s="504"/>
      <c r="E1010" s="504"/>
      <c r="F1010" s="504"/>
      <c r="G1010" s="504"/>
      <c r="H1010" s="504"/>
      <c r="I1010" s="504"/>
      <c r="J1010" s="498"/>
      <c r="K1010" s="498"/>
      <c r="L1010" s="498"/>
      <c r="M1010" s="498"/>
      <c r="N1010" s="498"/>
      <c r="O1010" s="498"/>
      <c r="P1010" s="498"/>
      <c r="Q1010" s="498"/>
      <c r="R1010" s="498"/>
      <c r="S1010" s="498"/>
      <c r="T1010" s="498"/>
      <c r="U1010" s="498"/>
      <c r="V1010" s="498"/>
      <c r="W1010" s="498"/>
      <c r="X1010" s="498"/>
      <c r="Y1010" s="498"/>
      <c r="Z1010" s="498"/>
      <c r="AA1010" s="498"/>
      <c r="AB1010" s="498"/>
      <c r="AC1010" s="498"/>
      <c r="AD1010" s="498"/>
      <c r="AE1010" s="498"/>
      <c r="AF1010" s="498"/>
      <c r="AG1010" s="498"/>
      <c r="AH1010" s="498"/>
      <c r="AI1010" s="498"/>
    </row>
    <row r="1011" spans="1:35" s="505" customFormat="1" ht="20.100000000000001" customHeight="1">
      <c r="A1011" s="503"/>
      <c r="B1011" s="504"/>
      <c r="C1011" s="504"/>
      <c r="D1011" s="504"/>
      <c r="E1011" s="504"/>
      <c r="F1011" s="504"/>
      <c r="G1011" s="504"/>
      <c r="H1011" s="504"/>
      <c r="I1011" s="504"/>
      <c r="J1011" s="498"/>
      <c r="K1011" s="498"/>
      <c r="L1011" s="498"/>
      <c r="M1011" s="498"/>
      <c r="N1011" s="498"/>
      <c r="O1011" s="498"/>
      <c r="P1011" s="498"/>
      <c r="Q1011" s="498"/>
      <c r="R1011" s="498"/>
      <c r="S1011" s="498"/>
      <c r="T1011" s="498"/>
      <c r="U1011" s="498"/>
      <c r="V1011" s="498"/>
      <c r="W1011" s="498"/>
      <c r="X1011" s="498"/>
      <c r="Y1011" s="498"/>
      <c r="Z1011" s="498"/>
      <c r="AA1011" s="498"/>
      <c r="AB1011" s="498"/>
      <c r="AC1011" s="498"/>
      <c r="AD1011" s="498"/>
      <c r="AE1011" s="498"/>
      <c r="AF1011" s="498"/>
      <c r="AG1011" s="498"/>
      <c r="AH1011" s="498"/>
      <c r="AI1011" s="498"/>
    </row>
    <row r="1012" spans="1:35" s="505" customFormat="1" ht="20.100000000000001" customHeight="1">
      <c r="A1012" s="503"/>
      <c r="B1012" s="504"/>
      <c r="C1012" s="504"/>
      <c r="D1012" s="504"/>
      <c r="E1012" s="504"/>
      <c r="F1012" s="504"/>
      <c r="G1012" s="504"/>
      <c r="H1012" s="504"/>
      <c r="I1012" s="504"/>
      <c r="J1012" s="498"/>
      <c r="K1012" s="498"/>
      <c r="L1012" s="498"/>
      <c r="M1012" s="498"/>
      <c r="N1012" s="498"/>
      <c r="O1012" s="498"/>
      <c r="P1012" s="498"/>
      <c r="Q1012" s="498"/>
      <c r="R1012" s="498"/>
      <c r="S1012" s="498"/>
      <c r="T1012" s="498"/>
      <c r="U1012" s="498"/>
      <c r="V1012" s="498"/>
      <c r="W1012" s="498"/>
      <c r="X1012" s="498"/>
      <c r="Y1012" s="498"/>
      <c r="Z1012" s="498"/>
      <c r="AA1012" s="498"/>
      <c r="AB1012" s="498"/>
      <c r="AC1012" s="498"/>
      <c r="AD1012" s="498"/>
      <c r="AE1012" s="498"/>
      <c r="AF1012" s="498"/>
      <c r="AG1012" s="498"/>
      <c r="AH1012" s="498"/>
      <c r="AI1012" s="498"/>
    </row>
    <row r="1013" spans="1:35" s="505" customFormat="1" ht="20.100000000000001" customHeight="1">
      <c r="A1013" s="503"/>
      <c r="B1013" s="504"/>
      <c r="C1013" s="504"/>
      <c r="D1013" s="504"/>
      <c r="E1013" s="504"/>
      <c r="F1013" s="504"/>
      <c r="G1013" s="504"/>
      <c r="H1013" s="504"/>
      <c r="I1013" s="504"/>
      <c r="J1013" s="498"/>
      <c r="K1013" s="498"/>
      <c r="L1013" s="498"/>
      <c r="M1013" s="498"/>
      <c r="N1013" s="498"/>
      <c r="O1013" s="498"/>
      <c r="P1013" s="498"/>
      <c r="Q1013" s="498"/>
      <c r="R1013" s="498"/>
      <c r="S1013" s="498"/>
      <c r="T1013" s="498"/>
      <c r="U1013" s="498"/>
      <c r="V1013" s="498"/>
      <c r="W1013" s="498"/>
      <c r="X1013" s="498"/>
      <c r="Y1013" s="498"/>
      <c r="Z1013" s="498"/>
      <c r="AA1013" s="498"/>
      <c r="AB1013" s="498"/>
      <c r="AC1013" s="498"/>
      <c r="AD1013" s="498"/>
      <c r="AE1013" s="498"/>
      <c r="AF1013" s="498"/>
      <c r="AG1013" s="498"/>
      <c r="AH1013" s="498"/>
      <c r="AI1013" s="498"/>
    </row>
    <row r="1014" spans="1:35" s="505" customFormat="1" ht="20.100000000000001" customHeight="1">
      <c r="A1014" s="503"/>
      <c r="B1014" s="504"/>
      <c r="C1014" s="504"/>
      <c r="D1014" s="504"/>
      <c r="E1014" s="504"/>
      <c r="F1014" s="504"/>
      <c r="G1014" s="504"/>
      <c r="H1014" s="504"/>
      <c r="I1014" s="504"/>
      <c r="J1014" s="498"/>
      <c r="K1014" s="498"/>
      <c r="L1014" s="498"/>
      <c r="M1014" s="498"/>
      <c r="N1014" s="498"/>
      <c r="O1014" s="498"/>
      <c r="P1014" s="498"/>
      <c r="Q1014" s="498"/>
      <c r="R1014" s="498"/>
      <c r="S1014" s="498"/>
      <c r="T1014" s="498"/>
      <c r="U1014" s="498"/>
      <c r="V1014" s="498"/>
      <c r="W1014" s="498"/>
      <c r="X1014" s="498"/>
      <c r="Y1014" s="498"/>
      <c r="Z1014" s="498"/>
      <c r="AA1014" s="498"/>
      <c r="AB1014" s="498"/>
      <c r="AC1014" s="498"/>
      <c r="AD1014" s="498"/>
      <c r="AE1014" s="498"/>
      <c r="AF1014" s="498"/>
      <c r="AG1014" s="498"/>
      <c r="AH1014" s="498"/>
      <c r="AI1014" s="498"/>
    </row>
    <row r="1015" spans="1:35" s="505" customFormat="1" ht="20.100000000000001" customHeight="1">
      <c r="A1015" s="503"/>
      <c r="B1015" s="504"/>
      <c r="C1015" s="504"/>
      <c r="D1015" s="504"/>
      <c r="E1015" s="504"/>
      <c r="F1015" s="504"/>
      <c r="G1015" s="504"/>
      <c r="H1015" s="504"/>
      <c r="I1015" s="504"/>
      <c r="J1015" s="498"/>
      <c r="K1015" s="498"/>
      <c r="L1015" s="498"/>
      <c r="M1015" s="498"/>
      <c r="N1015" s="498"/>
      <c r="O1015" s="498"/>
      <c r="P1015" s="498"/>
      <c r="Q1015" s="498"/>
      <c r="R1015" s="498"/>
      <c r="S1015" s="498"/>
      <c r="T1015" s="498"/>
      <c r="U1015" s="498"/>
      <c r="V1015" s="498"/>
      <c r="W1015" s="498"/>
      <c r="X1015" s="498"/>
      <c r="Y1015" s="498"/>
      <c r="Z1015" s="498"/>
      <c r="AA1015" s="498"/>
      <c r="AB1015" s="498"/>
      <c r="AC1015" s="498"/>
      <c r="AD1015" s="498"/>
      <c r="AE1015" s="498"/>
      <c r="AF1015" s="498"/>
      <c r="AG1015" s="498"/>
      <c r="AH1015" s="498"/>
      <c r="AI1015" s="498"/>
    </row>
    <row r="1016" spans="1:35" s="505" customFormat="1" ht="20.100000000000001" customHeight="1">
      <c r="A1016" s="503"/>
      <c r="B1016" s="504"/>
      <c r="C1016" s="504"/>
      <c r="D1016" s="504"/>
      <c r="E1016" s="504"/>
      <c r="F1016" s="504"/>
      <c r="G1016" s="504"/>
      <c r="H1016" s="504"/>
      <c r="I1016" s="504"/>
      <c r="J1016" s="498"/>
      <c r="K1016" s="498"/>
      <c r="L1016" s="498"/>
      <c r="M1016" s="498"/>
      <c r="N1016" s="498"/>
      <c r="O1016" s="498"/>
      <c r="P1016" s="498"/>
      <c r="Q1016" s="498"/>
      <c r="R1016" s="498"/>
      <c r="S1016" s="498"/>
      <c r="T1016" s="498"/>
      <c r="U1016" s="498"/>
      <c r="V1016" s="498"/>
      <c r="W1016" s="498"/>
      <c r="X1016" s="498"/>
      <c r="Y1016" s="498"/>
      <c r="Z1016" s="498"/>
      <c r="AA1016" s="498"/>
      <c r="AB1016" s="498"/>
      <c r="AC1016" s="498"/>
      <c r="AD1016" s="498"/>
      <c r="AE1016" s="498"/>
      <c r="AF1016" s="498"/>
      <c r="AG1016" s="498"/>
      <c r="AH1016" s="498"/>
      <c r="AI1016" s="498"/>
    </row>
    <row r="1017" spans="1:35" s="505" customFormat="1" ht="20.100000000000001" customHeight="1">
      <c r="A1017" s="503"/>
      <c r="B1017" s="504"/>
      <c r="C1017" s="504"/>
      <c r="D1017" s="504"/>
      <c r="E1017" s="504"/>
      <c r="F1017" s="504"/>
      <c r="G1017" s="504"/>
      <c r="H1017" s="504"/>
      <c r="I1017" s="504"/>
      <c r="J1017" s="498"/>
      <c r="K1017" s="498"/>
      <c r="L1017" s="498"/>
      <c r="M1017" s="498"/>
      <c r="N1017" s="498"/>
      <c r="O1017" s="498"/>
      <c r="P1017" s="498"/>
      <c r="Q1017" s="498"/>
      <c r="R1017" s="498"/>
      <c r="S1017" s="498"/>
      <c r="T1017" s="498"/>
      <c r="U1017" s="498"/>
      <c r="V1017" s="498"/>
      <c r="W1017" s="498"/>
      <c r="X1017" s="498"/>
      <c r="Y1017" s="498"/>
      <c r="Z1017" s="498"/>
      <c r="AA1017" s="498"/>
      <c r="AB1017" s="498"/>
      <c r="AC1017" s="498"/>
      <c r="AD1017" s="498"/>
      <c r="AE1017" s="498"/>
      <c r="AF1017" s="498"/>
      <c r="AG1017" s="498"/>
      <c r="AH1017" s="498"/>
      <c r="AI1017" s="498"/>
    </row>
    <row r="1018" spans="1:35" s="505" customFormat="1" ht="20.100000000000001" customHeight="1">
      <c r="A1018" s="503"/>
      <c r="B1018" s="504"/>
      <c r="C1018" s="504"/>
      <c r="D1018" s="504"/>
      <c r="E1018" s="504"/>
      <c r="F1018" s="504"/>
      <c r="G1018" s="504"/>
      <c r="H1018" s="504"/>
      <c r="I1018" s="504"/>
      <c r="J1018" s="498"/>
      <c r="K1018" s="498"/>
      <c r="L1018" s="498"/>
      <c r="M1018" s="498"/>
      <c r="N1018" s="498"/>
      <c r="O1018" s="498"/>
      <c r="P1018" s="498"/>
      <c r="Q1018" s="498"/>
      <c r="R1018" s="498"/>
      <c r="S1018" s="498"/>
      <c r="T1018" s="498"/>
      <c r="U1018" s="498"/>
      <c r="V1018" s="498"/>
      <c r="W1018" s="498"/>
      <c r="X1018" s="498"/>
      <c r="Y1018" s="498"/>
      <c r="Z1018" s="498"/>
      <c r="AA1018" s="498"/>
      <c r="AB1018" s="498"/>
      <c r="AC1018" s="498"/>
      <c r="AD1018" s="498"/>
      <c r="AE1018" s="498"/>
      <c r="AF1018" s="498"/>
      <c r="AG1018" s="498"/>
      <c r="AH1018" s="498"/>
      <c r="AI1018" s="498"/>
    </row>
    <row r="1019" spans="1:35" s="505" customFormat="1" ht="20.100000000000001" customHeight="1">
      <c r="A1019" s="503"/>
      <c r="B1019" s="504"/>
      <c r="C1019" s="504"/>
      <c r="D1019" s="504"/>
      <c r="E1019" s="504"/>
      <c r="F1019" s="504"/>
      <c r="G1019" s="504"/>
      <c r="H1019" s="504"/>
      <c r="I1019" s="504"/>
      <c r="J1019" s="498"/>
      <c r="K1019" s="498"/>
      <c r="L1019" s="498"/>
      <c r="M1019" s="498"/>
      <c r="N1019" s="498"/>
      <c r="O1019" s="498"/>
      <c r="P1019" s="498"/>
      <c r="Q1019" s="498"/>
      <c r="R1019" s="498"/>
      <c r="S1019" s="498"/>
      <c r="T1019" s="498"/>
      <c r="U1019" s="498"/>
      <c r="V1019" s="498"/>
      <c r="W1019" s="498"/>
      <c r="X1019" s="498"/>
      <c r="Y1019" s="498"/>
      <c r="Z1019" s="498"/>
      <c r="AA1019" s="498"/>
      <c r="AB1019" s="498"/>
      <c r="AC1019" s="498"/>
      <c r="AD1019" s="498"/>
      <c r="AE1019" s="498"/>
      <c r="AF1019" s="498"/>
      <c r="AG1019" s="498"/>
      <c r="AH1019" s="498"/>
      <c r="AI1019" s="498"/>
    </row>
    <row r="1020" spans="1:35" s="505" customFormat="1" ht="20.100000000000001" customHeight="1">
      <c r="A1020" s="503"/>
      <c r="B1020" s="504"/>
      <c r="C1020" s="504"/>
      <c r="D1020" s="504"/>
      <c r="E1020" s="504"/>
      <c r="F1020" s="504"/>
      <c r="G1020" s="504"/>
      <c r="H1020" s="504"/>
      <c r="I1020" s="504"/>
      <c r="J1020" s="498"/>
      <c r="K1020" s="498"/>
      <c r="L1020" s="498"/>
      <c r="M1020" s="498"/>
      <c r="N1020" s="498"/>
      <c r="O1020" s="498"/>
      <c r="P1020" s="498"/>
      <c r="Q1020" s="498"/>
      <c r="R1020" s="498"/>
      <c r="S1020" s="498"/>
      <c r="T1020" s="498"/>
      <c r="U1020" s="498"/>
      <c r="V1020" s="498"/>
      <c r="W1020" s="498"/>
      <c r="X1020" s="498"/>
      <c r="Y1020" s="498"/>
      <c r="Z1020" s="498"/>
      <c r="AA1020" s="498"/>
      <c r="AB1020" s="498"/>
      <c r="AC1020" s="498"/>
      <c r="AD1020" s="498"/>
      <c r="AE1020" s="498"/>
      <c r="AF1020" s="498"/>
      <c r="AG1020" s="498"/>
      <c r="AH1020" s="498"/>
      <c r="AI1020" s="498"/>
    </row>
    <row r="1021" spans="1:35" s="505" customFormat="1" ht="20.100000000000001" customHeight="1">
      <c r="A1021" s="503"/>
      <c r="B1021" s="504"/>
      <c r="C1021" s="504"/>
      <c r="D1021" s="504"/>
      <c r="E1021" s="504"/>
      <c r="F1021" s="504"/>
      <c r="G1021" s="504"/>
      <c r="H1021" s="504"/>
      <c r="I1021" s="504"/>
      <c r="J1021" s="498"/>
      <c r="K1021" s="498"/>
      <c r="L1021" s="498"/>
      <c r="M1021" s="498"/>
      <c r="N1021" s="498"/>
      <c r="O1021" s="498"/>
      <c r="P1021" s="498"/>
      <c r="Q1021" s="498"/>
      <c r="R1021" s="498"/>
      <c r="S1021" s="498"/>
      <c r="T1021" s="498"/>
      <c r="U1021" s="498"/>
      <c r="V1021" s="498"/>
      <c r="W1021" s="498"/>
      <c r="X1021" s="498"/>
      <c r="Y1021" s="498"/>
      <c r="Z1021" s="498"/>
      <c r="AA1021" s="498"/>
      <c r="AB1021" s="498"/>
      <c r="AC1021" s="498"/>
      <c r="AD1021" s="498"/>
      <c r="AE1021" s="498"/>
      <c r="AF1021" s="498"/>
      <c r="AG1021" s="498"/>
      <c r="AH1021" s="498"/>
      <c r="AI1021" s="498"/>
    </row>
    <row r="1022" spans="1:35" s="505" customFormat="1" ht="20.100000000000001" customHeight="1">
      <c r="A1022" s="503"/>
      <c r="B1022" s="504"/>
      <c r="C1022" s="504"/>
      <c r="D1022" s="504"/>
      <c r="E1022" s="504"/>
      <c r="F1022" s="504"/>
      <c r="G1022" s="504"/>
      <c r="H1022" s="504"/>
      <c r="I1022" s="504"/>
      <c r="J1022" s="498"/>
      <c r="K1022" s="498"/>
      <c r="L1022" s="498"/>
      <c r="M1022" s="498"/>
      <c r="N1022" s="498"/>
      <c r="O1022" s="498"/>
      <c r="P1022" s="498"/>
      <c r="Q1022" s="498"/>
      <c r="R1022" s="498"/>
      <c r="S1022" s="498"/>
      <c r="T1022" s="498"/>
      <c r="U1022" s="498"/>
      <c r="V1022" s="498"/>
      <c r="W1022" s="498"/>
      <c r="X1022" s="498"/>
      <c r="Y1022" s="498"/>
      <c r="Z1022" s="498"/>
      <c r="AA1022" s="498"/>
      <c r="AB1022" s="498"/>
      <c r="AC1022" s="498"/>
      <c r="AD1022" s="498"/>
      <c r="AE1022" s="498"/>
      <c r="AF1022" s="498"/>
      <c r="AG1022" s="498"/>
      <c r="AH1022" s="498"/>
      <c r="AI1022" s="498"/>
    </row>
    <row r="1023" spans="1:35" s="505" customFormat="1" ht="20.100000000000001" customHeight="1">
      <c r="A1023" s="503"/>
      <c r="B1023" s="504"/>
      <c r="C1023" s="504"/>
      <c r="D1023" s="504"/>
      <c r="E1023" s="504"/>
      <c r="F1023" s="504"/>
      <c r="G1023" s="504"/>
      <c r="H1023" s="504"/>
      <c r="I1023" s="504"/>
      <c r="J1023" s="498"/>
      <c r="K1023" s="498"/>
      <c r="L1023" s="498"/>
      <c r="M1023" s="498"/>
      <c r="N1023" s="498"/>
      <c r="O1023" s="498"/>
      <c r="P1023" s="498"/>
      <c r="Q1023" s="498"/>
      <c r="R1023" s="498"/>
      <c r="S1023" s="498"/>
      <c r="T1023" s="498"/>
      <c r="U1023" s="498"/>
      <c r="V1023" s="498"/>
      <c r="W1023" s="498"/>
      <c r="X1023" s="498"/>
      <c r="Y1023" s="498"/>
      <c r="Z1023" s="498"/>
      <c r="AA1023" s="498"/>
      <c r="AB1023" s="498"/>
      <c r="AC1023" s="498"/>
      <c r="AD1023" s="498"/>
      <c r="AE1023" s="498"/>
      <c r="AF1023" s="498"/>
      <c r="AG1023" s="498"/>
      <c r="AH1023" s="498"/>
      <c r="AI1023" s="498"/>
    </row>
    <row r="1024" spans="1:35" s="505" customFormat="1" ht="20.100000000000001" customHeight="1">
      <c r="A1024" s="503"/>
      <c r="B1024" s="504"/>
      <c r="C1024" s="504"/>
      <c r="D1024" s="504"/>
      <c r="E1024" s="504"/>
      <c r="F1024" s="504"/>
      <c r="G1024" s="504"/>
      <c r="H1024" s="504"/>
      <c r="I1024" s="504"/>
      <c r="J1024" s="498"/>
      <c r="K1024" s="498"/>
      <c r="L1024" s="498"/>
      <c r="M1024" s="498"/>
      <c r="N1024" s="498"/>
      <c r="O1024" s="498"/>
      <c r="P1024" s="498"/>
      <c r="Q1024" s="498"/>
      <c r="R1024" s="498"/>
      <c r="S1024" s="498"/>
      <c r="T1024" s="498"/>
      <c r="U1024" s="498"/>
      <c r="V1024" s="498"/>
      <c r="W1024" s="498"/>
      <c r="X1024" s="498"/>
      <c r="Y1024" s="498"/>
      <c r="Z1024" s="498"/>
      <c r="AA1024" s="498"/>
      <c r="AB1024" s="498"/>
      <c r="AC1024" s="498"/>
      <c r="AD1024" s="498"/>
      <c r="AE1024" s="498"/>
      <c r="AF1024" s="498"/>
      <c r="AG1024" s="498"/>
      <c r="AH1024" s="498"/>
      <c r="AI1024" s="498"/>
    </row>
    <row r="1025" spans="1:35" s="505" customFormat="1" ht="20.100000000000001" customHeight="1">
      <c r="A1025" s="503"/>
      <c r="B1025" s="504"/>
      <c r="C1025" s="504"/>
      <c r="D1025" s="504"/>
      <c r="E1025" s="504"/>
      <c r="F1025" s="504"/>
      <c r="G1025" s="504"/>
      <c r="H1025" s="504"/>
      <c r="I1025" s="504"/>
      <c r="J1025" s="498"/>
      <c r="K1025" s="498"/>
      <c r="L1025" s="498"/>
      <c r="M1025" s="498"/>
      <c r="N1025" s="498"/>
      <c r="O1025" s="498"/>
      <c r="P1025" s="498"/>
      <c r="Q1025" s="498"/>
      <c r="R1025" s="498"/>
      <c r="S1025" s="498"/>
      <c r="T1025" s="498"/>
      <c r="U1025" s="498"/>
      <c r="V1025" s="498"/>
      <c r="W1025" s="498"/>
      <c r="X1025" s="498"/>
      <c r="Y1025" s="498"/>
      <c r="Z1025" s="498"/>
      <c r="AA1025" s="498"/>
      <c r="AB1025" s="498"/>
      <c r="AC1025" s="498"/>
      <c r="AD1025" s="498"/>
      <c r="AE1025" s="498"/>
      <c r="AF1025" s="498"/>
      <c r="AG1025" s="498"/>
      <c r="AH1025" s="498"/>
      <c r="AI1025" s="498"/>
    </row>
    <row r="1026" spans="1:35" s="505" customFormat="1" ht="20.100000000000001" customHeight="1">
      <c r="A1026" s="503"/>
      <c r="B1026" s="504"/>
      <c r="C1026" s="504"/>
      <c r="D1026" s="504"/>
      <c r="E1026" s="504"/>
      <c r="F1026" s="504"/>
      <c r="G1026" s="504"/>
      <c r="H1026" s="504"/>
      <c r="I1026" s="504"/>
      <c r="J1026" s="498"/>
      <c r="K1026" s="498"/>
      <c r="L1026" s="498"/>
      <c r="M1026" s="498"/>
      <c r="N1026" s="498"/>
      <c r="O1026" s="498"/>
      <c r="P1026" s="498"/>
      <c r="Q1026" s="498"/>
      <c r="R1026" s="498"/>
      <c r="S1026" s="498"/>
      <c r="T1026" s="498"/>
      <c r="U1026" s="498"/>
      <c r="V1026" s="498"/>
      <c r="W1026" s="498"/>
      <c r="X1026" s="498"/>
      <c r="Y1026" s="498"/>
      <c r="Z1026" s="498"/>
      <c r="AA1026" s="498"/>
      <c r="AB1026" s="498"/>
      <c r="AC1026" s="498"/>
      <c r="AD1026" s="498"/>
      <c r="AE1026" s="498"/>
      <c r="AF1026" s="498"/>
      <c r="AG1026" s="498"/>
      <c r="AH1026" s="498"/>
      <c r="AI1026" s="498"/>
    </row>
    <row r="1027" spans="1:35" s="505" customFormat="1" ht="20.100000000000001" customHeight="1">
      <c r="A1027" s="503"/>
      <c r="B1027" s="504"/>
      <c r="C1027" s="504"/>
      <c r="D1027" s="504"/>
      <c r="E1027" s="504"/>
      <c r="F1027" s="504"/>
      <c r="G1027" s="504"/>
      <c r="H1027" s="504"/>
      <c r="I1027" s="504"/>
      <c r="J1027" s="498"/>
      <c r="K1027" s="498"/>
      <c r="L1027" s="498"/>
      <c r="M1027" s="498"/>
      <c r="N1027" s="498"/>
      <c r="O1027" s="498"/>
      <c r="P1027" s="498"/>
      <c r="Q1027" s="498"/>
      <c r="R1027" s="498"/>
      <c r="S1027" s="498"/>
      <c r="T1027" s="498"/>
      <c r="U1027" s="498"/>
      <c r="V1027" s="498"/>
      <c r="W1027" s="498"/>
      <c r="X1027" s="498"/>
      <c r="Y1027" s="498"/>
      <c r="Z1027" s="498"/>
      <c r="AA1027" s="498"/>
      <c r="AB1027" s="498"/>
      <c r="AC1027" s="498"/>
      <c r="AD1027" s="498"/>
      <c r="AE1027" s="498"/>
      <c r="AF1027" s="498"/>
      <c r="AG1027" s="498"/>
      <c r="AH1027" s="498"/>
      <c r="AI1027" s="498"/>
    </row>
    <row r="1028" spans="1:35" s="505" customFormat="1" ht="20.100000000000001" customHeight="1">
      <c r="A1028" s="503"/>
      <c r="B1028" s="504"/>
      <c r="C1028" s="504"/>
      <c r="D1028" s="504"/>
      <c r="E1028" s="504"/>
      <c r="F1028" s="504"/>
      <c r="G1028" s="504"/>
      <c r="H1028" s="504"/>
      <c r="I1028" s="504"/>
      <c r="J1028" s="498"/>
      <c r="K1028" s="498"/>
      <c r="L1028" s="498"/>
      <c r="M1028" s="498"/>
      <c r="N1028" s="498"/>
      <c r="O1028" s="498"/>
      <c r="P1028" s="498"/>
      <c r="Q1028" s="498"/>
      <c r="R1028" s="498"/>
      <c r="S1028" s="498"/>
      <c r="T1028" s="498"/>
      <c r="U1028" s="498"/>
      <c r="V1028" s="498"/>
      <c r="W1028" s="498"/>
      <c r="X1028" s="498"/>
      <c r="Y1028" s="498"/>
      <c r="Z1028" s="498"/>
      <c r="AA1028" s="498"/>
      <c r="AB1028" s="498"/>
      <c r="AC1028" s="498"/>
      <c r="AD1028" s="498"/>
      <c r="AE1028" s="498"/>
      <c r="AF1028" s="498"/>
      <c r="AG1028" s="498"/>
      <c r="AH1028" s="498"/>
      <c r="AI1028" s="498"/>
    </row>
    <row r="1029" spans="1:35" s="505" customFormat="1" ht="20.100000000000001" customHeight="1">
      <c r="A1029" s="503"/>
      <c r="B1029" s="504"/>
      <c r="C1029" s="504"/>
      <c r="D1029" s="504"/>
      <c r="E1029" s="504"/>
      <c r="F1029" s="504"/>
      <c r="G1029" s="504"/>
      <c r="H1029" s="504"/>
      <c r="I1029" s="504"/>
      <c r="J1029" s="498"/>
      <c r="K1029" s="498"/>
      <c r="L1029" s="498"/>
      <c r="M1029" s="498"/>
      <c r="N1029" s="498"/>
      <c r="O1029" s="498"/>
      <c r="P1029" s="498"/>
      <c r="Q1029" s="498"/>
      <c r="R1029" s="498"/>
      <c r="S1029" s="498"/>
      <c r="T1029" s="498"/>
      <c r="U1029" s="498"/>
      <c r="V1029" s="498"/>
      <c r="W1029" s="498"/>
      <c r="X1029" s="498"/>
      <c r="Y1029" s="498"/>
      <c r="Z1029" s="498"/>
      <c r="AA1029" s="498"/>
      <c r="AB1029" s="498"/>
      <c r="AC1029" s="498"/>
      <c r="AD1029" s="498"/>
      <c r="AE1029" s="498"/>
      <c r="AF1029" s="498"/>
      <c r="AG1029" s="498"/>
      <c r="AH1029" s="498"/>
      <c r="AI1029" s="498"/>
    </row>
    <row r="1030" spans="1:35" s="505" customFormat="1" ht="20.100000000000001" customHeight="1">
      <c r="A1030" s="503"/>
      <c r="B1030" s="504"/>
      <c r="C1030" s="504"/>
      <c r="D1030" s="504"/>
      <c r="E1030" s="504"/>
      <c r="F1030" s="504"/>
      <c r="G1030" s="504"/>
      <c r="H1030" s="504"/>
      <c r="I1030" s="504"/>
      <c r="J1030" s="498"/>
      <c r="K1030" s="498"/>
      <c r="L1030" s="498"/>
      <c r="M1030" s="498"/>
      <c r="N1030" s="498"/>
      <c r="O1030" s="498"/>
      <c r="P1030" s="498"/>
      <c r="Q1030" s="498"/>
      <c r="R1030" s="498"/>
      <c r="S1030" s="498"/>
      <c r="T1030" s="498"/>
      <c r="U1030" s="498"/>
      <c r="V1030" s="498"/>
      <c r="W1030" s="498"/>
      <c r="X1030" s="498"/>
      <c r="Y1030" s="498"/>
      <c r="Z1030" s="498"/>
      <c r="AA1030" s="498"/>
      <c r="AB1030" s="498"/>
      <c r="AC1030" s="498"/>
      <c r="AD1030" s="498"/>
      <c r="AE1030" s="498"/>
      <c r="AF1030" s="498"/>
      <c r="AG1030" s="498"/>
      <c r="AH1030" s="498"/>
      <c r="AI1030" s="498"/>
    </row>
    <row r="1031" spans="1:35" s="505" customFormat="1" ht="20.100000000000001" customHeight="1">
      <c r="A1031" s="503"/>
      <c r="B1031" s="504"/>
      <c r="C1031" s="504"/>
      <c r="D1031" s="504"/>
      <c r="E1031" s="504"/>
      <c r="F1031" s="504"/>
      <c r="G1031" s="504"/>
      <c r="H1031" s="504"/>
      <c r="I1031" s="504"/>
      <c r="J1031" s="498"/>
      <c r="K1031" s="498"/>
      <c r="L1031" s="498"/>
      <c r="M1031" s="498"/>
      <c r="N1031" s="498"/>
      <c r="O1031" s="498"/>
      <c r="P1031" s="498"/>
      <c r="Q1031" s="498"/>
      <c r="R1031" s="498"/>
      <c r="S1031" s="498"/>
      <c r="T1031" s="498"/>
      <c r="U1031" s="498"/>
      <c r="V1031" s="498"/>
      <c r="W1031" s="498"/>
      <c r="X1031" s="498"/>
      <c r="Y1031" s="498"/>
      <c r="Z1031" s="498"/>
      <c r="AA1031" s="498"/>
      <c r="AB1031" s="498"/>
      <c r="AC1031" s="498"/>
      <c r="AD1031" s="498"/>
      <c r="AE1031" s="498"/>
      <c r="AF1031" s="498"/>
      <c r="AG1031" s="498"/>
      <c r="AH1031" s="498"/>
      <c r="AI1031" s="498"/>
    </row>
    <row r="1032" spans="1:35" s="505" customFormat="1" ht="20.100000000000001" customHeight="1">
      <c r="A1032" s="503"/>
      <c r="B1032" s="504"/>
      <c r="C1032" s="504"/>
      <c r="D1032" s="504"/>
      <c r="E1032" s="504"/>
      <c r="F1032" s="504"/>
      <c r="G1032" s="504"/>
      <c r="H1032" s="504"/>
      <c r="I1032" s="504"/>
      <c r="J1032" s="498"/>
      <c r="K1032" s="498"/>
      <c r="L1032" s="498"/>
      <c r="M1032" s="498"/>
      <c r="N1032" s="498"/>
      <c r="O1032" s="498"/>
      <c r="P1032" s="498"/>
      <c r="Q1032" s="498"/>
      <c r="R1032" s="498"/>
      <c r="S1032" s="498"/>
      <c r="T1032" s="498"/>
      <c r="U1032" s="498"/>
      <c r="V1032" s="498"/>
      <c r="W1032" s="498"/>
      <c r="X1032" s="498"/>
      <c r="Y1032" s="498"/>
      <c r="Z1032" s="498"/>
      <c r="AA1032" s="498"/>
      <c r="AB1032" s="498"/>
      <c r="AC1032" s="498"/>
      <c r="AD1032" s="498"/>
      <c r="AE1032" s="498"/>
      <c r="AF1032" s="498"/>
      <c r="AG1032" s="498"/>
      <c r="AH1032" s="498"/>
      <c r="AI1032" s="498"/>
    </row>
    <row r="1033" spans="1:35" s="505" customFormat="1" ht="20.100000000000001" customHeight="1">
      <c r="A1033" s="503"/>
      <c r="B1033" s="504"/>
      <c r="C1033" s="504"/>
      <c r="D1033" s="504"/>
      <c r="E1033" s="504"/>
      <c r="F1033" s="504"/>
      <c r="G1033" s="504"/>
      <c r="H1033" s="504"/>
      <c r="I1033" s="504"/>
      <c r="J1033" s="498"/>
      <c r="K1033" s="498"/>
      <c r="L1033" s="498"/>
      <c r="M1033" s="498"/>
      <c r="N1033" s="498"/>
      <c r="O1033" s="498"/>
      <c r="P1033" s="498"/>
      <c r="Q1033" s="498"/>
      <c r="R1033" s="498"/>
      <c r="S1033" s="498"/>
      <c r="T1033" s="498"/>
      <c r="U1033" s="498"/>
      <c r="V1033" s="498"/>
      <c r="W1033" s="498"/>
      <c r="X1033" s="498"/>
      <c r="Y1033" s="498"/>
      <c r="Z1033" s="498"/>
      <c r="AA1033" s="498"/>
      <c r="AB1033" s="498"/>
      <c r="AC1033" s="498"/>
      <c r="AD1033" s="498"/>
      <c r="AE1033" s="498"/>
      <c r="AF1033" s="498"/>
      <c r="AG1033" s="498"/>
      <c r="AH1033" s="498"/>
      <c r="AI1033" s="498"/>
    </row>
    <row r="1034" spans="1:35" s="505" customFormat="1" ht="20.100000000000001" customHeight="1">
      <c r="A1034" s="503"/>
      <c r="B1034" s="504"/>
      <c r="C1034" s="504"/>
      <c r="D1034" s="504"/>
      <c r="E1034" s="504"/>
      <c r="F1034" s="504"/>
      <c r="G1034" s="504"/>
      <c r="H1034" s="504"/>
      <c r="I1034" s="504"/>
      <c r="J1034" s="498"/>
      <c r="K1034" s="498"/>
      <c r="L1034" s="498"/>
      <c r="M1034" s="498"/>
      <c r="N1034" s="498"/>
      <c r="O1034" s="498"/>
      <c r="P1034" s="498"/>
      <c r="Q1034" s="498"/>
      <c r="R1034" s="498"/>
      <c r="S1034" s="498"/>
      <c r="T1034" s="498"/>
      <c r="U1034" s="498"/>
      <c r="V1034" s="498"/>
      <c r="W1034" s="498"/>
      <c r="X1034" s="498"/>
      <c r="Y1034" s="498"/>
      <c r="Z1034" s="498"/>
      <c r="AA1034" s="498"/>
      <c r="AB1034" s="498"/>
      <c r="AC1034" s="498"/>
      <c r="AD1034" s="498"/>
      <c r="AE1034" s="498"/>
      <c r="AF1034" s="498"/>
      <c r="AG1034" s="498"/>
      <c r="AH1034" s="498"/>
      <c r="AI1034" s="498"/>
    </row>
    <row r="1035" spans="1:35" s="505" customFormat="1" ht="20.100000000000001" customHeight="1">
      <c r="A1035" s="503"/>
      <c r="B1035" s="504"/>
      <c r="C1035" s="504"/>
      <c r="D1035" s="504"/>
      <c r="E1035" s="504"/>
      <c r="F1035" s="504"/>
      <c r="G1035" s="504"/>
      <c r="H1035" s="504"/>
      <c r="I1035" s="504"/>
      <c r="J1035" s="498"/>
      <c r="K1035" s="498"/>
      <c r="L1035" s="498"/>
      <c r="M1035" s="498"/>
      <c r="N1035" s="498"/>
      <c r="O1035" s="498"/>
      <c r="P1035" s="498"/>
      <c r="Q1035" s="498"/>
      <c r="R1035" s="498"/>
      <c r="S1035" s="498"/>
      <c r="T1035" s="498"/>
      <c r="U1035" s="498"/>
      <c r="V1035" s="498"/>
      <c r="W1035" s="498"/>
      <c r="X1035" s="498"/>
      <c r="Y1035" s="498"/>
      <c r="Z1035" s="498"/>
      <c r="AA1035" s="498"/>
      <c r="AB1035" s="498"/>
      <c r="AC1035" s="498"/>
      <c r="AD1035" s="498"/>
      <c r="AE1035" s="498"/>
      <c r="AF1035" s="498"/>
      <c r="AG1035" s="498"/>
      <c r="AH1035" s="498"/>
      <c r="AI1035" s="498"/>
    </row>
    <row r="1036" spans="1:35" s="505" customFormat="1" ht="20.100000000000001" customHeight="1">
      <c r="A1036" s="503"/>
      <c r="B1036" s="504"/>
      <c r="C1036" s="504"/>
      <c r="D1036" s="504"/>
      <c r="E1036" s="504"/>
      <c r="F1036" s="504"/>
      <c r="G1036" s="504"/>
      <c r="H1036" s="504"/>
      <c r="I1036" s="504"/>
      <c r="J1036" s="498"/>
      <c r="K1036" s="498"/>
      <c r="L1036" s="498"/>
      <c r="M1036" s="498"/>
      <c r="N1036" s="498"/>
      <c r="O1036" s="498"/>
      <c r="P1036" s="498"/>
      <c r="Q1036" s="498"/>
      <c r="R1036" s="498"/>
      <c r="S1036" s="498"/>
      <c r="T1036" s="498"/>
      <c r="U1036" s="498"/>
      <c r="V1036" s="498"/>
      <c r="W1036" s="498"/>
      <c r="X1036" s="498"/>
      <c r="Y1036" s="498"/>
      <c r="Z1036" s="498"/>
      <c r="AA1036" s="498"/>
      <c r="AB1036" s="498"/>
      <c r="AC1036" s="498"/>
      <c r="AD1036" s="498"/>
      <c r="AE1036" s="498"/>
      <c r="AF1036" s="498"/>
      <c r="AG1036" s="498"/>
      <c r="AH1036" s="498"/>
      <c r="AI1036" s="498"/>
    </row>
    <row r="1037" spans="1:35" s="505" customFormat="1" ht="20.100000000000001" customHeight="1">
      <c r="A1037" s="503"/>
      <c r="B1037" s="504"/>
      <c r="C1037" s="504"/>
      <c r="D1037" s="504"/>
      <c r="E1037" s="504"/>
      <c r="F1037" s="504"/>
      <c r="G1037" s="504"/>
      <c r="H1037" s="504"/>
      <c r="I1037" s="504"/>
      <c r="J1037" s="498"/>
      <c r="K1037" s="498"/>
      <c r="L1037" s="498"/>
      <c r="M1037" s="498"/>
      <c r="N1037" s="498"/>
      <c r="O1037" s="498"/>
      <c r="P1037" s="498"/>
      <c r="Q1037" s="498"/>
      <c r="R1037" s="498"/>
      <c r="S1037" s="498"/>
      <c r="T1037" s="498"/>
      <c r="U1037" s="498"/>
      <c r="V1037" s="498"/>
      <c r="W1037" s="498"/>
      <c r="X1037" s="498"/>
      <c r="Y1037" s="498"/>
      <c r="Z1037" s="498"/>
      <c r="AA1037" s="498"/>
      <c r="AB1037" s="498"/>
      <c r="AC1037" s="498"/>
      <c r="AD1037" s="498"/>
      <c r="AE1037" s="498"/>
      <c r="AF1037" s="498"/>
      <c r="AG1037" s="498"/>
      <c r="AH1037" s="498"/>
      <c r="AI1037" s="498"/>
    </row>
    <row r="1038" spans="1:35" s="505" customFormat="1" ht="20.100000000000001" customHeight="1">
      <c r="A1038" s="503"/>
      <c r="B1038" s="504"/>
      <c r="C1038" s="504"/>
      <c r="D1038" s="504"/>
      <c r="E1038" s="504"/>
      <c r="F1038" s="504"/>
      <c r="G1038" s="504"/>
      <c r="H1038" s="504"/>
      <c r="I1038" s="504"/>
      <c r="J1038" s="498"/>
      <c r="K1038" s="498"/>
      <c r="L1038" s="498"/>
      <c r="M1038" s="498"/>
      <c r="N1038" s="498"/>
      <c r="O1038" s="498"/>
      <c r="P1038" s="498"/>
      <c r="Q1038" s="498"/>
      <c r="R1038" s="498"/>
      <c r="S1038" s="498"/>
      <c r="T1038" s="498"/>
      <c r="U1038" s="498"/>
      <c r="V1038" s="498"/>
      <c r="W1038" s="498"/>
      <c r="X1038" s="498"/>
      <c r="Y1038" s="498"/>
      <c r="Z1038" s="498"/>
      <c r="AA1038" s="498"/>
      <c r="AB1038" s="498"/>
      <c r="AC1038" s="498"/>
      <c r="AD1038" s="498"/>
      <c r="AE1038" s="498"/>
      <c r="AF1038" s="498"/>
      <c r="AG1038" s="498"/>
      <c r="AH1038" s="498"/>
      <c r="AI1038" s="498"/>
    </row>
    <row r="1039" spans="1:35" s="505" customFormat="1" ht="20.100000000000001" customHeight="1">
      <c r="A1039" s="503"/>
      <c r="B1039" s="504"/>
      <c r="C1039" s="504"/>
      <c r="D1039" s="504"/>
      <c r="E1039" s="504"/>
      <c r="F1039" s="504"/>
      <c r="G1039" s="504"/>
      <c r="H1039" s="504"/>
      <c r="I1039" s="504"/>
      <c r="J1039" s="498"/>
      <c r="K1039" s="498"/>
      <c r="L1039" s="498"/>
      <c r="M1039" s="498"/>
      <c r="N1039" s="498"/>
      <c r="O1039" s="498"/>
      <c r="P1039" s="498"/>
      <c r="Q1039" s="498"/>
      <c r="R1039" s="498"/>
      <c r="S1039" s="498"/>
      <c r="T1039" s="498"/>
      <c r="U1039" s="498"/>
      <c r="V1039" s="498"/>
      <c r="W1039" s="498"/>
      <c r="X1039" s="498"/>
      <c r="Y1039" s="498"/>
      <c r="Z1039" s="498"/>
      <c r="AA1039" s="498"/>
      <c r="AB1039" s="498"/>
      <c r="AC1039" s="498"/>
      <c r="AD1039" s="498"/>
      <c r="AE1039" s="498"/>
      <c r="AF1039" s="498"/>
      <c r="AG1039" s="498"/>
      <c r="AH1039" s="498"/>
      <c r="AI1039" s="498"/>
    </row>
    <row r="1040" spans="1:35" s="505" customFormat="1" ht="20.100000000000001" customHeight="1">
      <c r="A1040" s="503"/>
      <c r="B1040" s="504"/>
      <c r="C1040" s="504"/>
      <c r="D1040" s="504"/>
      <c r="E1040" s="504"/>
      <c r="F1040" s="504"/>
      <c r="G1040" s="504"/>
      <c r="H1040" s="504"/>
      <c r="I1040" s="504"/>
      <c r="J1040" s="498"/>
      <c r="K1040" s="498"/>
      <c r="L1040" s="498"/>
      <c r="M1040" s="498"/>
      <c r="N1040" s="498"/>
      <c r="O1040" s="498"/>
      <c r="P1040" s="498"/>
      <c r="Q1040" s="498"/>
      <c r="R1040" s="498"/>
      <c r="S1040" s="498"/>
      <c r="T1040" s="498"/>
      <c r="U1040" s="498"/>
      <c r="V1040" s="498"/>
      <c r="W1040" s="498"/>
      <c r="X1040" s="498"/>
      <c r="Y1040" s="498"/>
      <c r="Z1040" s="498"/>
      <c r="AA1040" s="498"/>
      <c r="AB1040" s="498"/>
      <c r="AC1040" s="498"/>
      <c r="AD1040" s="498"/>
      <c r="AE1040" s="498"/>
      <c r="AF1040" s="498"/>
      <c r="AG1040" s="498"/>
      <c r="AH1040" s="498"/>
      <c r="AI1040" s="498"/>
    </row>
    <row r="1041" spans="1:35" s="505" customFormat="1" ht="20.100000000000001" customHeight="1">
      <c r="A1041" s="503"/>
      <c r="B1041" s="504"/>
      <c r="C1041" s="504"/>
      <c r="D1041" s="504"/>
      <c r="E1041" s="504"/>
      <c r="F1041" s="504"/>
      <c r="G1041" s="504"/>
      <c r="H1041" s="504"/>
      <c r="I1041" s="504"/>
      <c r="J1041" s="498"/>
      <c r="K1041" s="498"/>
      <c r="L1041" s="498"/>
      <c r="M1041" s="498"/>
      <c r="N1041" s="498"/>
      <c r="O1041" s="498"/>
      <c r="P1041" s="498"/>
      <c r="Q1041" s="498"/>
      <c r="R1041" s="498"/>
      <c r="S1041" s="498"/>
      <c r="T1041" s="498"/>
      <c r="U1041" s="498"/>
      <c r="V1041" s="498"/>
      <c r="W1041" s="498"/>
      <c r="X1041" s="498"/>
      <c r="Y1041" s="498"/>
      <c r="Z1041" s="498"/>
      <c r="AA1041" s="498"/>
      <c r="AB1041" s="498"/>
      <c r="AC1041" s="498"/>
      <c r="AD1041" s="498"/>
      <c r="AE1041" s="498"/>
      <c r="AF1041" s="498"/>
      <c r="AG1041" s="498"/>
      <c r="AH1041" s="498"/>
      <c r="AI1041" s="498"/>
    </row>
    <row r="1042" spans="1:35" s="505" customFormat="1" ht="20.100000000000001" customHeight="1">
      <c r="A1042" s="503"/>
      <c r="B1042" s="504"/>
      <c r="C1042" s="504"/>
      <c r="D1042" s="504"/>
      <c r="E1042" s="504"/>
      <c r="F1042" s="504"/>
      <c r="G1042" s="504"/>
      <c r="H1042" s="504"/>
      <c r="I1042" s="504"/>
      <c r="J1042" s="498"/>
      <c r="K1042" s="498"/>
      <c r="L1042" s="498"/>
      <c r="M1042" s="498"/>
      <c r="N1042" s="498"/>
      <c r="O1042" s="498"/>
      <c r="P1042" s="498"/>
      <c r="Q1042" s="498"/>
      <c r="R1042" s="498"/>
      <c r="S1042" s="498"/>
      <c r="T1042" s="498"/>
      <c r="U1042" s="498"/>
      <c r="V1042" s="498"/>
      <c r="W1042" s="498"/>
      <c r="X1042" s="498"/>
      <c r="Y1042" s="498"/>
      <c r="Z1042" s="498"/>
      <c r="AA1042" s="498"/>
      <c r="AB1042" s="498"/>
      <c r="AC1042" s="498"/>
      <c r="AD1042" s="498"/>
      <c r="AE1042" s="498"/>
      <c r="AF1042" s="498"/>
      <c r="AG1042" s="498"/>
      <c r="AH1042" s="498"/>
      <c r="AI1042" s="498"/>
    </row>
    <row r="1043" spans="1:35" s="505" customFormat="1" ht="20.100000000000001" customHeight="1">
      <c r="A1043" s="503"/>
      <c r="B1043" s="504"/>
      <c r="C1043" s="504"/>
      <c r="D1043" s="504"/>
      <c r="E1043" s="504"/>
      <c r="F1043" s="504"/>
      <c r="G1043" s="504"/>
      <c r="H1043" s="504"/>
      <c r="I1043" s="504"/>
      <c r="J1043" s="498"/>
      <c r="K1043" s="498"/>
      <c r="L1043" s="498"/>
      <c r="M1043" s="498"/>
      <c r="N1043" s="498"/>
      <c r="O1043" s="498"/>
      <c r="P1043" s="498"/>
      <c r="Q1043" s="498"/>
      <c r="R1043" s="498"/>
      <c r="S1043" s="498"/>
      <c r="T1043" s="498"/>
      <c r="U1043" s="498"/>
      <c r="V1043" s="498"/>
      <c r="W1043" s="498"/>
      <c r="X1043" s="498"/>
      <c r="Y1043" s="498"/>
      <c r="Z1043" s="498"/>
      <c r="AA1043" s="498"/>
      <c r="AB1043" s="498"/>
      <c r="AC1043" s="498"/>
      <c r="AD1043" s="498"/>
      <c r="AE1043" s="498"/>
      <c r="AF1043" s="498"/>
      <c r="AG1043" s="498"/>
      <c r="AH1043" s="498"/>
      <c r="AI1043" s="498"/>
    </row>
    <row r="1044" spans="1:35" s="505" customFormat="1" ht="20.100000000000001" customHeight="1">
      <c r="A1044" s="503"/>
      <c r="B1044" s="504"/>
      <c r="C1044" s="504"/>
      <c r="D1044" s="504"/>
      <c r="E1044" s="504"/>
      <c r="F1044" s="504"/>
      <c r="G1044" s="504"/>
      <c r="H1044" s="504"/>
      <c r="I1044" s="504"/>
      <c r="J1044" s="498"/>
      <c r="K1044" s="498"/>
      <c r="L1044" s="498"/>
      <c r="M1044" s="498"/>
      <c r="N1044" s="498"/>
      <c r="O1044" s="498"/>
      <c r="P1044" s="498"/>
      <c r="Q1044" s="498"/>
      <c r="R1044" s="498"/>
      <c r="S1044" s="498"/>
      <c r="T1044" s="498"/>
      <c r="U1044" s="498"/>
      <c r="V1044" s="498"/>
      <c r="W1044" s="498"/>
      <c r="X1044" s="498"/>
      <c r="Y1044" s="498"/>
      <c r="Z1044" s="498"/>
      <c r="AA1044" s="498"/>
      <c r="AB1044" s="498"/>
      <c r="AC1044" s="498"/>
      <c r="AD1044" s="498"/>
      <c r="AE1044" s="498"/>
      <c r="AF1044" s="498"/>
      <c r="AG1044" s="498"/>
      <c r="AH1044" s="498"/>
      <c r="AI1044" s="498"/>
    </row>
    <row r="1045" spans="1:35" s="505" customFormat="1" ht="20.100000000000001" customHeight="1">
      <c r="A1045" s="503"/>
      <c r="B1045" s="504"/>
      <c r="C1045" s="504"/>
      <c r="D1045" s="504"/>
      <c r="E1045" s="504"/>
      <c r="F1045" s="504"/>
      <c r="G1045" s="504"/>
      <c r="H1045" s="504"/>
      <c r="I1045" s="504"/>
      <c r="J1045" s="498"/>
      <c r="K1045" s="498"/>
      <c r="L1045" s="498"/>
      <c r="M1045" s="498"/>
      <c r="N1045" s="498"/>
      <c r="O1045" s="498"/>
      <c r="P1045" s="498"/>
      <c r="Q1045" s="498"/>
      <c r="R1045" s="498"/>
      <c r="S1045" s="498"/>
      <c r="T1045" s="498"/>
      <c r="U1045" s="498"/>
      <c r="V1045" s="498"/>
      <c r="W1045" s="498"/>
      <c r="X1045" s="498"/>
      <c r="Y1045" s="498"/>
      <c r="Z1045" s="498"/>
      <c r="AA1045" s="498"/>
      <c r="AB1045" s="498"/>
      <c r="AC1045" s="498"/>
      <c r="AD1045" s="498"/>
      <c r="AE1045" s="498"/>
      <c r="AF1045" s="498"/>
      <c r="AG1045" s="498"/>
      <c r="AH1045" s="498"/>
      <c r="AI1045" s="498"/>
    </row>
    <row r="1046" spans="1:35" s="505" customFormat="1" ht="20.100000000000001" customHeight="1">
      <c r="A1046" s="503"/>
      <c r="B1046" s="504"/>
      <c r="C1046" s="504"/>
      <c r="D1046" s="504"/>
      <c r="E1046" s="504"/>
      <c r="F1046" s="504"/>
      <c r="G1046" s="504"/>
      <c r="H1046" s="504"/>
      <c r="I1046" s="504"/>
      <c r="J1046" s="498"/>
      <c r="K1046" s="498"/>
      <c r="L1046" s="498"/>
      <c r="M1046" s="498"/>
      <c r="N1046" s="498"/>
      <c r="O1046" s="498"/>
      <c r="P1046" s="498"/>
      <c r="Q1046" s="498"/>
      <c r="R1046" s="498"/>
      <c r="S1046" s="498"/>
      <c r="T1046" s="498"/>
      <c r="U1046" s="498"/>
      <c r="V1046" s="498"/>
      <c r="W1046" s="498"/>
      <c r="X1046" s="498"/>
      <c r="Y1046" s="498"/>
      <c r="Z1046" s="498"/>
      <c r="AA1046" s="498"/>
      <c r="AB1046" s="498"/>
      <c r="AC1046" s="498"/>
      <c r="AD1046" s="498"/>
      <c r="AE1046" s="498"/>
      <c r="AF1046" s="498"/>
      <c r="AG1046" s="498"/>
      <c r="AH1046" s="498"/>
      <c r="AI1046" s="498"/>
    </row>
    <row r="1047" spans="1:35" s="505" customFormat="1" ht="20.100000000000001" customHeight="1">
      <c r="A1047" s="503"/>
      <c r="B1047" s="504"/>
      <c r="C1047" s="504"/>
      <c r="D1047" s="504"/>
      <c r="E1047" s="504"/>
      <c r="F1047" s="504"/>
      <c r="G1047" s="504"/>
      <c r="H1047" s="504"/>
      <c r="I1047" s="504"/>
      <c r="J1047" s="498"/>
      <c r="K1047" s="498"/>
      <c r="L1047" s="498"/>
      <c r="M1047" s="498"/>
      <c r="N1047" s="498"/>
      <c r="O1047" s="498"/>
      <c r="P1047" s="498"/>
      <c r="Q1047" s="498"/>
      <c r="R1047" s="498"/>
      <c r="S1047" s="498"/>
      <c r="T1047" s="498"/>
      <c r="U1047" s="498"/>
      <c r="V1047" s="498"/>
      <c r="W1047" s="498"/>
      <c r="X1047" s="498"/>
      <c r="Y1047" s="498"/>
      <c r="Z1047" s="498"/>
      <c r="AA1047" s="498"/>
      <c r="AB1047" s="498"/>
      <c r="AC1047" s="498"/>
      <c r="AD1047" s="498"/>
      <c r="AE1047" s="498"/>
      <c r="AF1047" s="498"/>
      <c r="AG1047" s="498"/>
      <c r="AH1047" s="498"/>
      <c r="AI1047" s="498"/>
    </row>
    <row r="1048" spans="1:35" s="505" customFormat="1" ht="20.100000000000001" customHeight="1">
      <c r="A1048" s="503"/>
      <c r="B1048" s="504"/>
      <c r="C1048" s="504"/>
      <c r="D1048" s="504"/>
      <c r="E1048" s="504"/>
      <c r="F1048" s="504"/>
      <c r="G1048" s="504"/>
      <c r="H1048" s="504"/>
      <c r="I1048" s="504"/>
      <c r="J1048" s="498"/>
      <c r="K1048" s="498"/>
      <c r="L1048" s="498"/>
      <c r="M1048" s="498"/>
      <c r="N1048" s="498"/>
      <c r="O1048" s="498"/>
      <c r="P1048" s="498"/>
      <c r="Q1048" s="498"/>
      <c r="R1048" s="498"/>
      <c r="S1048" s="498"/>
      <c r="T1048" s="498"/>
      <c r="U1048" s="498"/>
      <c r="V1048" s="498"/>
      <c r="W1048" s="498"/>
      <c r="X1048" s="498"/>
      <c r="Y1048" s="498"/>
      <c r="Z1048" s="498"/>
      <c r="AA1048" s="498"/>
      <c r="AB1048" s="498"/>
      <c r="AC1048" s="498"/>
      <c r="AD1048" s="498"/>
      <c r="AE1048" s="498"/>
      <c r="AF1048" s="498"/>
      <c r="AG1048" s="498"/>
      <c r="AH1048" s="498"/>
      <c r="AI1048" s="498"/>
    </row>
    <row r="1049" spans="1:35" s="505" customFormat="1" ht="20.100000000000001" customHeight="1">
      <c r="A1049" s="503"/>
      <c r="B1049" s="504"/>
      <c r="C1049" s="504"/>
      <c r="D1049" s="504"/>
      <c r="E1049" s="504"/>
      <c r="F1049" s="504"/>
      <c r="G1049" s="504"/>
      <c r="H1049" s="504"/>
      <c r="I1049" s="504"/>
      <c r="J1049" s="498"/>
      <c r="K1049" s="498"/>
      <c r="L1049" s="498"/>
      <c r="M1049" s="498"/>
      <c r="N1049" s="498"/>
      <c r="O1049" s="498"/>
      <c r="P1049" s="498"/>
      <c r="Q1049" s="498"/>
      <c r="R1049" s="498"/>
      <c r="S1049" s="498"/>
      <c r="T1049" s="498"/>
      <c r="U1049" s="498"/>
      <c r="V1049" s="498"/>
      <c r="W1049" s="498"/>
      <c r="X1049" s="498"/>
      <c r="Y1049" s="498"/>
      <c r="Z1049" s="498"/>
      <c r="AA1049" s="498"/>
      <c r="AB1049" s="498"/>
      <c r="AC1049" s="498"/>
      <c r="AD1049" s="498"/>
      <c r="AE1049" s="498"/>
      <c r="AF1049" s="498"/>
      <c r="AG1049" s="498"/>
      <c r="AH1049" s="498"/>
      <c r="AI1049" s="498"/>
    </row>
    <row r="1050" spans="1:35" s="505" customFormat="1" ht="20.100000000000001" customHeight="1">
      <c r="A1050" s="503"/>
      <c r="B1050" s="504"/>
      <c r="C1050" s="504"/>
      <c r="D1050" s="504"/>
      <c r="E1050" s="504"/>
      <c r="F1050" s="504"/>
      <c r="G1050" s="504"/>
      <c r="H1050" s="504"/>
      <c r="I1050" s="504"/>
      <c r="J1050" s="498"/>
      <c r="K1050" s="498"/>
      <c r="L1050" s="498"/>
      <c r="M1050" s="498"/>
      <c r="N1050" s="498"/>
      <c r="O1050" s="498"/>
      <c r="P1050" s="498"/>
      <c r="Q1050" s="498"/>
      <c r="R1050" s="498"/>
      <c r="S1050" s="498"/>
      <c r="T1050" s="498"/>
      <c r="U1050" s="498"/>
      <c r="V1050" s="498"/>
      <c r="W1050" s="498"/>
      <c r="X1050" s="498"/>
      <c r="Y1050" s="498"/>
      <c r="Z1050" s="498"/>
      <c r="AA1050" s="498"/>
      <c r="AB1050" s="498"/>
      <c r="AC1050" s="498"/>
      <c r="AD1050" s="498"/>
      <c r="AE1050" s="498"/>
      <c r="AF1050" s="498"/>
      <c r="AG1050" s="498"/>
      <c r="AH1050" s="498"/>
      <c r="AI1050" s="498"/>
    </row>
    <row r="1051" spans="1:35" s="505" customFormat="1" ht="20.100000000000001" customHeight="1">
      <c r="A1051" s="503"/>
      <c r="B1051" s="504"/>
      <c r="C1051" s="504"/>
      <c r="D1051" s="504"/>
      <c r="E1051" s="504"/>
      <c r="F1051" s="504"/>
      <c r="G1051" s="504"/>
      <c r="H1051" s="504"/>
      <c r="I1051" s="504"/>
      <c r="J1051" s="498"/>
      <c r="K1051" s="498"/>
      <c r="L1051" s="498"/>
      <c r="M1051" s="498"/>
      <c r="N1051" s="498"/>
      <c r="O1051" s="498"/>
      <c r="P1051" s="498"/>
      <c r="Q1051" s="498"/>
      <c r="R1051" s="498"/>
      <c r="S1051" s="498"/>
      <c r="T1051" s="498"/>
      <c r="U1051" s="498"/>
      <c r="V1051" s="498"/>
      <c r="W1051" s="498"/>
      <c r="X1051" s="498"/>
      <c r="Y1051" s="498"/>
      <c r="Z1051" s="498"/>
      <c r="AA1051" s="498"/>
      <c r="AB1051" s="498"/>
      <c r="AC1051" s="498"/>
      <c r="AD1051" s="498"/>
      <c r="AE1051" s="498"/>
      <c r="AF1051" s="498"/>
      <c r="AG1051" s="498"/>
      <c r="AH1051" s="498"/>
      <c r="AI1051" s="498"/>
    </row>
    <row r="1052" spans="1:35" s="505" customFormat="1" ht="20.100000000000001" customHeight="1">
      <c r="A1052" s="503"/>
      <c r="B1052" s="504"/>
      <c r="C1052" s="504"/>
      <c r="D1052" s="504"/>
      <c r="E1052" s="504"/>
      <c r="F1052" s="504"/>
      <c r="G1052" s="504"/>
      <c r="H1052" s="504"/>
      <c r="I1052" s="504"/>
      <c r="J1052" s="498"/>
      <c r="K1052" s="498"/>
      <c r="L1052" s="498"/>
      <c r="M1052" s="498"/>
      <c r="N1052" s="498"/>
      <c r="O1052" s="498"/>
      <c r="P1052" s="498"/>
      <c r="Q1052" s="498"/>
      <c r="R1052" s="498"/>
      <c r="S1052" s="498"/>
      <c r="T1052" s="498"/>
      <c r="U1052" s="498"/>
      <c r="V1052" s="498"/>
      <c r="W1052" s="498"/>
      <c r="X1052" s="498"/>
      <c r="Y1052" s="498"/>
      <c r="Z1052" s="498"/>
      <c r="AA1052" s="498"/>
      <c r="AB1052" s="498"/>
      <c r="AC1052" s="498"/>
      <c r="AD1052" s="498"/>
      <c r="AE1052" s="498"/>
      <c r="AF1052" s="498"/>
      <c r="AG1052" s="498"/>
      <c r="AH1052" s="498"/>
      <c r="AI1052" s="498"/>
    </row>
    <row r="1053" spans="1:35" s="505" customFormat="1" ht="20.100000000000001" customHeight="1">
      <c r="A1053" s="503"/>
      <c r="B1053" s="504"/>
      <c r="C1053" s="504"/>
      <c r="D1053" s="504"/>
      <c r="E1053" s="504"/>
      <c r="F1053" s="504"/>
      <c r="G1053" s="504"/>
      <c r="H1053" s="504"/>
      <c r="I1053" s="504"/>
      <c r="J1053" s="498"/>
      <c r="K1053" s="498"/>
      <c r="L1053" s="498"/>
      <c r="M1053" s="498"/>
      <c r="N1053" s="498"/>
      <c r="O1053" s="498"/>
      <c r="P1053" s="498"/>
      <c r="Q1053" s="498"/>
      <c r="R1053" s="498"/>
      <c r="S1053" s="498"/>
      <c r="T1053" s="498"/>
      <c r="U1053" s="498"/>
      <c r="V1053" s="498"/>
      <c r="W1053" s="498"/>
      <c r="X1053" s="498"/>
      <c r="Y1053" s="498"/>
      <c r="Z1053" s="498"/>
      <c r="AA1053" s="498"/>
      <c r="AB1053" s="498"/>
      <c r="AC1053" s="498"/>
      <c r="AD1053" s="498"/>
      <c r="AE1053" s="498"/>
      <c r="AF1053" s="498"/>
      <c r="AG1053" s="498"/>
      <c r="AH1053" s="498"/>
      <c r="AI1053" s="498"/>
    </row>
    <row r="1054" spans="1:35" s="505" customFormat="1" ht="20.100000000000001" customHeight="1">
      <c r="A1054" s="503"/>
      <c r="B1054" s="504"/>
      <c r="C1054" s="504"/>
      <c r="D1054" s="504"/>
      <c r="E1054" s="504"/>
      <c r="F1054" s="504"/>
      <c r="G1054" s="504"/>
      <c r="H1054" s="504"/>
      <c r="I1054" s="504"/>
      <c r="J1054" s="498"/>
      <c r="K1054" s="498"/>
      <c r="L1054" s="498"/>
      <c r="M1054" s="498"/>
      <c r="N1054" s="498"/>
      <c r="O1054" s="498"/>
      <c r="P1054" s="498"/>
      <c r="Q1054" s="498"/>
      <c r="R1054" s="498"/>
      <c r="S1054" s="498"/>
      <c r="T1054" s="498"/>
      <c r="U1054" s="498"/>
      <c r="V1054" s="498"/>
      <c r="W1054" s="498"/>
      <c r="X1054" s="498"/>
      <c r="Y1054" s="498"/>
      <c r="Z1054" s="498"/>
      <c r="AA1054" s="498"/>
      <c r="AB1054" s="498"/>
      <c r="AC1054" s="498"/>
      <c r="AD1054" s="498"/>
      <c r="AE1054" s="498"/>
      <c r="AF1054" s="498"/>
      <c r="AG1054" s="498"/>
      <c r="AH1054" s="498"/>
      <c r="AI1054" s="498"/>
    </row>
    <row r="1055" spans="1:35" s="505" customFormat="1" ht="20.100000000000001" customHeight="1">
      <c r="A1055" s="503"/>
      <c r="B1055" s="504"/>
      <c r="C1055" s="504"/>
      <c r="D1055" s="504"/>
      <c r="E1055" s="504"/>
      <c r="F1055" s="504"/>
      <c r="G1055" s="504"/>
      <c r="H1055" s="504"/>
      <c r="I1055" s="504"/>
      <c r="J1055" s="498"/>
      <c r="K1055" s="498"/>
      <c r="L1055" s="498"/>
      <c r="M1055" s="498"/>
      <c r="N1055" s="498"/>
      <c r="O1055" s="498"/>
      <c r="P1055" s="498"/>
      <c r="Q1055" s="498"/>
      <c r="R1055" s="498"/>
      <c r="S1055" s="498"/>
      <c r="T1055" s="498"/>
      <c r="U1055" s="498"/>
      <c r="V1055" s="498"/>
      <c r="W1055" s="498"/>
      <c r="X1055" s="498"/>
      <c r="Y1055" s="498"/>
      <c r="Z1055" s="498"/>
      <c r="AA1055" s="498"/>
      <c r="AB1055" s="498"/>
      <c r="AC1055" s="498"/>
      <c r="AD1055" s="498"/>
      <c r="AE1055" s="498"/>
      <c r="AF1055" s="498"/>
      <c r="AG1055" s="498"/>
      <c r="AH1055" s="498"/>
      <c r="AI1055" s="498"/>
    </row>
    <row r="1056" spans="1:35" s="505" customFormat="1" ht="20.100000000000001" customHeight="1">
      <c r="A1056" s="503"/>
      <c r="B1056" s="504"/>
      <c r="C1056" s="504"/>
      <c r="D1056" s="504"/>
      <c r="E1056" s="504"/>
      <c r="F1056" s="504"/>
      <c r="G1056" s="504"/>
      <c r="H1056" s="504"/>
      <c r="I1056" s="504"/>
      <c r="J1056" s="498"/>
      <c r="K1056" s="498"/>
      <c r="L1056" s="498"/>
      <c r="M1056" s="498"/>
      <c r="N1056" s="498"/>
      <c r="O1056" s="498"/>
      <c r="P1056" s="498"/>
      <c r="Q1056" s="498"/>
      <c r="R1056" s="498"/>
      <c r="S1056" s="498"/>
      <c r="T1056" s="498"/>
      <c r="U1056" s="498"/>
      <c r="V1056" s="498"/>
      <c r="W1056" s="498"/>
      <c r="X1056" s="498"/>
      <c r="Y1056" s="498"/>
      <c r="Z1056" s="498"/>
      <c r="AA1056" s="498"/>
      <c r="AB1056" s="498"/>
      <c r="AC1056" s="498"/>
      <c r="AD1056" s="498"/>
      <c r="AE1056" s="498"/>
      <c r="AF1056" s="498"/>
      <c r="AG1056" s="498"/>
      <c r="AH1056" s="498"/>
      <c r="AI1056" s="498"/>
    </row>
    <row r="1057" spans="1:35" s="505" customFormat="1" ht="20.100000000000001" customHeight="1">
      <c r="A1057" s="503"/>
      <c r="B1057" s="504"/>
      <c r="C1057" s="504"/>
      <c r="D1057" s="504"/>
      <c r="E1057" s="504"/>
      <c r="F1057" s="504"/>
      <c r="G1057" s="504"/>
      <c r="H1057" s="504"/>
      <c r="I1057" s="504"/>
      <c r="J1057" s="498"/>
      <c r="K1057" s="498"/>
      <c r="L1057" s="498"/>
      <c r="M1057" s="498"/>
      <c r="N1057" s="498"/>
      <c r="O1057" s="498"/>
      <c r="P1057" s="498"/>
      <c r="Q1057" s="498"/>
      <c r="R1057" s="498"/>
      <c r="S1057" s="498"/>
      <c r="T1057" s="498"/>
      <c r="U1057" s="498"/>
      <c r="V1057" s="498"/>
      <c r="W1057" s="498"/>
      <c r="X1057" s="498"/>
      <c r="Y1057" s="498"/>
      <c r="Z1057" s="498"/>
      <c r="AA1057" s="498"/>
      <c r="AB1057" s="498"/>
      <c r="AC1057" s="498"/>
      <c r="AD1057" s="498"/>
      <c r="AE1057" s="498"/>
      <c r="AF1057" s="498"/>
      <c r="AG1057" s="498"/>
      <c r="AH1057" s="498"/>
      <c r="AI1057" s="498"/>
    </row>
    <row r="1058" spans="1:35" s="505" customFormat="1" ht="20.100000000000001" customHeight="1">
      <c r="A1058" s="503"/>
      <c r="B1058" s="504"/>
      <c r="C1058" s="504"/>
      <c r="D1058" s="504"/>
      <c r="E1058" s="504"/>
      <c r="F1058" s="504"/>
      <c r="G1058" s="504"/>
      <c r="H1058" s="504"/>
      <c r="I1058" s="504"/>
      <c r="J1058" s="498"/>
      <c r="K1058" s="498"/>
      <c r="L1058" s="498"/>
      <c r="M1058" s="498"/>
      <c r="N1058" s="498"/>
      <c r="O1058" s="498"/>
      <c r="P1058" s="498"/>
      <c r="Q1058" s="498"/>
      <c r="R1058" s="498"/>
      <c r="S1058" s="498"/>
      <c r="T1058" s="498"/>
      <c r="U1058" s="498"/>
      <c r="V1058" s="498"/>
      <c r="W1058" s="498"/>
      <c r="X1058" s="498"/>
      <c r="Y1058" s="498"/>
      <c r="Z1058" s="498"/>
      <c r="AA1058" s="498"/>
      <c r="AB1058" s="498"/>
      <c r="AC1058" s="498"/>
      <c r="AD1058" s="498"/>
      <c r="AE1058" s="498"/>
      <c r="AF1058" s="498"/>
      <c r="AG1058" s="498"/>
      <c r="AH1058" s="498"/>
      <c r="AI1058" s="498"/>
    </row>
    <row r="1059" spans="1:35" s="505" customFormat="1" ht="20.100000000000001" customHeight="1">
      <c r="A1059" s="503"/>
      <c r="B1059" s="504"/>
      <c r="C1059" s="504"/>
      <c r="D1059" s="504"/>
      <c r="E1059" s="504"/>
      <c r="F1059" s="504"/>
      <c r="G1059" s="504"/>
      <c r="H1059" s="504"/>
      <c r="I1059" s="504"/>
      <c r="J1059" s="498"/>
      <c r="K1059" s="498"/>
      <c r="L1059" s="498"/>
      <c r="M1059" s="498"/>
      <c r="N1059" s="498"/>
      <c r="O1059" s="498"/>
      <c r="P1059" s="498"/>
      <c r="Q1059" s="498"/>
      <c r="R1059" s="498"/>
      <c r="S1059" s="498"/>
      <c r="T1059" s="498"/>
      <c r="U1059" s="498"/>
      <c r="V1059" s="498"/>
      <c r="W1059" s="498"/>
      <c r="X1059" s="498"/>
      <c r="Y1059" s="498"/>
      <c r="Z1059" s="498"/>
      <c r="AA1059" s="498"/>
      <c r="AB1059" s="498"/>
      <c r="AC1059" s="498"/>
      <c r="AD1059" s="498"/>
      <c r="AE1059" s="498"/>
      <c r="AF1059" s="498"/>
      <c r="AG1059" s="498"/>
      <c r="AH1059" s="498"/>
      <c r="AI1059" s="498"/>
    </row>
    <row r="1060" spans="1:35" s="505" customFormat="1" ht="20.100000000000001" customHeight="1">
      <c r="A1060" s="503"/>
      <c r="B1060" s="504"/>
      <c r="C1060" s="504"/>
      <c r="D1060" s="504"/>
      <c r="E1060" s="504"/>
      <c r="F1060" s="504"/>
      <c r="G1060" s="504"/>
      <c r="H1060" s="504"/>
      <c r="I1060" s="504"/>
      <c r="J1060" s="498"/>
      <c r="K1060" s="498"/>
      <c r="L1060" s="498"/>
      <c r="M1060" s="498"/>
      <c r="N1060" s="498"/>
      <c r="O1060" s="498"/>
      <c r="P1060" s="498"/>
      <c r="Q1060" s="498"/>
      <c r="R1060" s="498"/>
      <c r="S1060" s="498"/>
      <c r="T1060" s="498"/>
      <c r="U1060" s="498"/>
      <c r="V1060" s="498"/>
      <c r="W1060" s="498"/>
      <c r="X1060" s="498"/>
      <c r="Y1060" s="498"/>
      <c r="Z1060" s="498"/>
      <c r="AA1060" s="498"/>
      <c r="AB1060" s="498"/>
      <c r="AC1060" s="498"/>
      <c r="AD1060" s="498"/>
      <c r="AE1060" s="498"/>
      <c r="AF1060" s="498"/>
      <c r="AG1060" s="498"/>
      <c r="AH1060" s="498"/>
      <c r="AI1060" s="498"/>
    </row>
    <row r="1061" spans="1:35" s="505" customFormat="1" ht="20.100000000000001" customHeight="1">
      <c r="A1061" s="503"/>
      <c r="B1061" s="504"/>
      <c r="C1061" s="504"/>
      <c r="D1061" s="504"/>
      <c r="E1061" s="504"/>
      <c r="F1061" s="504"/>
      <c r="G1061" s="504"/>
      <c r="H1061" s="504"/>
      <c r="I1061" s="504"/>
      <c r="J1061" s="498"/>
      <c r="K1061" s="498"/>
      <c r="L1061" s="498"/>
      <c r="M1061" s="498"/>
      <c r="N1061" s="498"/>
      <c r="O1061" s="498"/>
      <c r="P1061" s="498"/>
      <c r="Q1061" s="498"/>
      <c r="R1061" s="498"/>
      <c r="S1061" s="498"/>
      <c r="T1061" s="498"/>
      <c r="U1061" s="498"/>
      <c r="V1061" s="498"/>
      <c r="W1061" s="498"/>
      <c r="X1061" s="498"/>
      <c r="Y1061" s="498"/>
      <c r="Z1061" s="498"/>
      <c r="AA1061" s="498"/>
      <c r="AB1061" s="498"/>
      <c r="AC1061" s="498"/>
      <c r="AD1061" s="498"/>
      <c r="AE1061" s="498"/>
      <c r="AF1061" s="498"/>
      <c r="AG1061" s="498"/>
      <c r="AH1061" s="498"/>
      <c r="AI1061" s="498"/>
    </row>
  </sheetData>
  <mergeCells count="25">
    <mergeCell ref="B6:S21"/>
    <mergeCell ref="C26:J26"/>
    <mergeCell ref="L26:S26"/>
    <mergeCell ref="C27:D28"/>
    <mergeCell ref="E27:F28"/>
    <mergeCell ref="G27:H28"/>
    <mergeCell ref="I27:J28"/>
    <mergeCell ref="L27:M28"/>
    <mergeCell ref="N27:O28"/>
    <mergeCell ref="P27:Q28"/>
    <mergeCell ref="R27:S28"/>
    <mergeCell ref="C64:C65"/>
    <mergeCell ref="D64:D65"/>
    <mergeCell ref="F64:F65"/>
    <mergeCell ref="G64:G65"/>
    <mergeCell ref="H43:K43"/>
    <mergeCell ref="E44:F44"/>
    <mergeCell ref="J44:K44"/>
    <mergeCell ref="C63:D63"/>
    <mergeCell ref="F63:G63"/>
    <mergeCell ref="C45:D45"/>
    <mergeCell ref="E45:F45"/>
    <mergeCell ref="H45:I45"/>
    <mergeCell ref="J45:K45"/>
    <mergeCell ref="C43:F43"/>
  </mergeCells>
  <conditionalFormatting sqref="C61:G61 A47:A61 E63:E66">
    <cfRule type="cellIs" dxfId="35" priority="6" stopIfTrue="1" operator="lessThan">
      <formula>0</formula>
    </cfRule>
  </conditionalFormatting>
  <conditionalFormatting sqref="E67">
    <cfRule type="cellIs" dxfId="34" priority="5" stopIfTrue="1" operator="lessThan">
      <formula>0</formula>
    </cfRule>
  </conditionalFormatting>
  <conditionalFormatting sqref="E68:E72">
    <cfRule type="cellIs" dxfId="33" priority="4" stopIfTrue="1" operator="lessThan">
      <formula>0</formula>
    </cfRule>
  </conditionalFormatting>
  <conditionalFormatting sqref="A65:A72">
    <cfRule type="cellIs" dxfId="32" priority="3" stopIfTrue="1" operator="lessThan">
      <formula>0</formula>
    </cfRule>
  </conditionalFormatting>
  <conditionalFormatting sqref="H61:K61">
    <cfRule type="cellIs" dxfId="31" priority="2" stopIfTrue="1" operator="lessThan">
      <formula>0</formula>
    </cfRule>
  </conditionalFormatting>
  <conditionalFormatting sqref="F66:G73">
    <cfRule type="cellIs" dxfId="30" priority="1" stopIfTrue="1" operator="lessThan">
      <formula>0</formula>
    </cfRule>
  </conditionalFormatting>
  <pageMargins left="0.70866141732283472" right="0.70866141732283472" top="0.74803149606299213" bottom="0.74803149606299213" header="0.31496062992125984" footer="0.31496062992125984"/>
  <pageSetup paperSize="9" scale="42" orientation="landscape" r:id="rId1"/>
  <rowBreaks count="1" manualBreakCount="1">
    <brk id="41" max="18"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55A56-F770-4DCD-8742-ACA946A91908}">
  <sheetPr>
    <pageSetUpPr fitToPage="1"/>
  </sheetPr>
  <dimension ref="A1:I25"/>
  <sheetViews>
    <sheetView view="pageBreakPreview" zoomScale="60" zoomScaleNormal="100" workbookViewId="0">
      <selection activeCell="I18" sqref="I18"/>
    </sheetView>
  </sheetViews>
  <sheetFormatPr defaultColWidth="9.85546875" defaultRowHeight="12.75"/>
  <cols>
    <col min="1" max="1" width="7.42578125" style="174" customWidth="1"/>
    <col min="2" max="2" width="55.28515625" style="174" customWidth="1"/>
    <col min="3" max="6" width="9.42578125" style="174" customWidth="1"/>
    <col min="7" max="213" width="9.85546875" style="174"/>
    <col min="214" max="214" width="2.42578125" style="174" customWidth="1"/>
    <col min="215" max="215" width="7.42578125" style="174" customWidth="1"/>
    <col min="216" max="216" width="48.28515625" style="174" customWidth="1"/>
    <col min="217" max="469" width="9.85546875" style="174"/>
    <col min="470" max="470" width="2.42578125" style="174" customWidth="1"/>
    <col min="471" max="471" width="7.42578125" style="174" customWidth="1"/>
    <col min="472" max="472" width="48.28515625" style="174" customWidth="1"/>
    <col min="473" max="725" width="9.85546875" style="174"/>
    <col min="726" max="726" width="2.42578125" style="174" customWidth="1"/>
    <col min="727" max="727" width="7.42578125" style="174" customWidth="1"/>
    <col min="728" max="728" width="48.28515625" style="174" customWidth="1"/>
    <col min="729" max="981" width="9.85546875" style="174"/>
    <col min="982" max="982" width="2.42578125" style="174" customWidth="1"/>
    <col min="983" max="983" width="7.42578125" style="174" customWidth="1"/>
    <col min="984" max="984" width="48.28515625" style="174" customWidth="1"/>
    <col min="985" max="1237" width="9.85546875" style="174"/>
    <col min="1238" max="1238" width="2.42578125" style="174" customWidth="1"/>
    <col min="1239" max="1239" width="7.42578125" style="174" customWidth="1"/>
    <col min="1240" max="1240" width="48.28515625" style="174" customWidth="1"/>
    <col min="1241" max="1493" width="9.85546875" style="174"/>
    <col min="1494" max="1494" width="2.42578125" style="174" customWidth="1"/>
    <col min="1495" max="1495" width="7.42578125" style="174" customWidth="1"/>
    <col min="1496" max="1496" width="48.28515625" style="174" customWidth="1"/>
    <col min="1497" max="1749" width="9.85546875" style="174"/>
    <col min="1750" max="1750" width="2.42578125" style="174" customWidth="1"/>
    <col min="1751" max="1751" width="7.42578125" style="174" customWidth="1"/>
    <col min="1752" max="1752" width="48.28515625" style="174" customWidth="1"/>
    <col min="1753" max="2005" width="9.85546875" style="174"/>
    <col min="2006" max="2006" width="2.42578125" style="174" customWidth="1"/>
    <col min="2007" max="2007" width="7.42578125" style="174" customWidth="1"/>
    <col min="2008" max="2008" width="48.28515625" style="174" customWidth="1"/>
    <col min="2009" max="2261" width="9.85546875" style="174"/>
    <col min="2262" max="2262" width="2.42578125" style="174" customWidth="1"/>
    <col min="2263" max="2263" width="7.42578125" style="174" customWidth="1"/>
    <col min="2264" max="2264" width="48.28515625" style="174" customWidth="1"/>
    <col min="2265" max="2517" width="9.85546875" style="174"/>
    <col min="2518" max="2518" width="2.42578125" style="174" customWidth="1"/>
    <col min="2519" max="2519" width="7.42578125" style="174" customWidth="1"/>
    <col min="2520" max="2520" width="48.28515625" style="174" customWidth="1"/>
    <col min="2521" max="2773" width="9.85546875" style="174"/>
    <col min="2774" max="2774" width="2.42578125" style="174" customWidth="1"/>
    <col min="2775" max="2775" width="7.42578125" style="174" customWidth="1"/>
    <col min="2776" max="2776" width="48.28515625" style="174" customWidth="1"/>
    <col min="2777" max="3029" width="9.85546875" style="174"/>
    <col min="3030" max="3030" width="2.42578125" style="174" customWidth="1"/>
    <col min="3031" max="3031" width="7.42578125" style="174" customWidth="1"/>
    <col min="3032" max="3032" width="48.28515625" style="174" customWidth="1"/>
    <col min="3033" max="3285" width="9.85546875" style="174"/>
    <col min="3286" max="3286" width="2.42578125" style="174" customWidth="1"/>
    <col min="3287" max="3287" width="7.42578125" style="174" customWidth="1"/>
    <col min="3288" max="3288" width="48.28515625" style="174" customWidth="1"/>
    <col min="3289" max="3541" width="9.85546875" style="174"/>
    <col min="3542" max="3542" width="2.42578125" style="174" customWidth="1"/>
    <col min="3543" max="3543" width="7.42578125" style="174" customWidth="1"/>
    <col min="3544" max="3544" width="48.28515625" style="174" customWidth="1"/>
    <col min="3545" max="3797" width="9.85546875" style="174"/>
    <col min="3798" max="3798" width="2.42578125" style="174" customWidth="1"/>
    <col min="3799" max="3799" width="7.42578125" style="174" customWidth="1"/>
    <col min="3800" max="3800" width="48.28515625" style="174" customWidth="1"/>
    <col min="3801" max="4053" width="9.85546875" style="174"/>
    <col min="4054" max="4054" width="2.42578125" style="174" customWidth="1"/>
    <col min="4055" max="4055" width="7.42578125" style="174" customWidth="1"/>
    <col min="4056" max="4056" width="48.28515625" style="174" customWidth="1"/>
    <col min="4057" max="4309" width="9.85546875" style="174"/>
    <col min="4310" max="4310" width="2.42578125" style="174" customWidth="1"/>
    <col min="4311" max="4311" width="7.42578125" style="174" customWidth="1"/>
    <col min="4312" max="4312" width="48.28515625" style="174" customWidth="1"/>
    <col min="4313" max="4565" width="9.85546875" style="174"/>
    <col min="4566" max="4566" width="2.42578125" style="174" customWidth="1"/>
    <col min="4567" max="4567" width="7.42578125" style="174" customWidth="1"/>
    <col min="4568" max="4568" width="48.28515625" style="174" customWidth="1"/>
    <col min="4569" max="4821" width="9.85546875" style="174"/>
    <col min="4822" max="4822" width="2.42578125" style="174" customWidth="1"/>
    <col min="4823" max="4823" width="7.42578125" style="174" customWidth="1"/>
    <col min="4824" max="4824" width="48.28515625" style="174" customWidth="1"/>
    <col min="4825" max="5077" width="9.85546875" style="174"/>
    <col min="5078" max="5078" width="2.42578125" style="174" customWidth="1"/>
    <col min="5079" max="5079" width="7.42578125" style="174" customWidth="1"/>
    <col min="5080" max="5080" width="48.28515625" style="174" customWidth="1"/>
    <col min="5081" max="5333" width="9.85546875" style="174"/>
    <col min="5334" max="5334" width="2.42578125" style="174" customWidth="1"/>
    <col min="5335" max="5335" width="7.42578125" style="174" customWidth="1"/>
    <col min="5336" max="5336" width="48.28515625" style="174" customWidth="1"/>
    <col min="5337" max="5589" width="9.85546875" style="174"/>
    <col min="5590" max="5590" width="2.42578125" style="174" customWidth="1"/>
    <col min="5591" max="5591" width="7.42578125" style="174" customWidth="1"/>
    <col min="5592" max="5592" width="48.28515625" style="174" customWidth="1"/>
    <col min="5593" max="5845" width="9.85546875" style="174"/>
    <col min="5846" max="5846" width="2.42578125" style="174" customWidth="1"/>
    <col min="5847" max="5847" width="7.42578125" style="174" customWidth="1"/>
    <col min="5848" max="5848" width="48.28515625" style="174" customWidth="1"/>
    <col min="5849" max="6101" width="9.85546875" style="174"/>
    <col min="6102" max="6102" width="2.42578125" style="174" customWidth="1"/>
    <col min="6103" max="6103" width="7.42578125" style="174" customWidth="1"/>
    <col min="6104" max="6104" width="48.28515625" style="174" customWidth="1"/>
    <col min="6105" max="6357" width="9.85546875" style="174"/>
    <col min="6358" max="6358" width="2.42578125" style="174" customWidth="1"/>
    <col min="6359" max="6359" width="7.42578125" style="174" customWidth="1"/>
    <col min="6360" max="6360" width="48.28515625" style="174" customWidth="1"/>
    <col min="6361" max="6613" width="9.85546875" style="174"/>
    <col min="6614" max="6614" width="2.42578125" style="174" customWidth="1"/>
    <col min="6615" max="6615" width="7.42578125" style="174" customWidth="1"/>
    <col min="6616" max="6616" width="48.28515625" style="174" customWidth="1"/>
    <col min="6617" max="6869" width="9.85546875" style="174"/>
    <col min="6870" max="6870" width="2.42578125" style="174" customWidth="1"/>
    <col min="6871" max="6871" width="7.42578125" style="174" customWidth="1"/>
    <col min="6872" max="6872" width="48.28515625" style="174" customWidth="1"/>
    <col min="6873" max="7125" width="9.85546875" style="174"/>
    <col min="7126" max="7126" width="2.42578125" style="174" customWidth="1"/>
    <col min="7127" max="7127" width="7.42578125" style="174" customWidth="1"/>
    <col min="7128" max="7128" width="48.28515625" style="174" customWidth="1"/>
    <col min="7129" max="7381" width="9.85546875" style="174"/>
    <col min="7382" max="7382" width="2.42578125" style="174" customWidth="1"/>
    <col min="7383" max="7383" width="7.42578125" style="174" customWidth="1"/>
    <col min="7384" max="7384" width="48.28515625" style="174" customWidth="1"/>
    <col min="7385" max="7637" width="9.85546875" style="174"/>
    <col min="7638" max="7638" width="2.42578125" style="174" customWidth="1"/>
    <col min="7639" max="7639" width="7.42578125" style="174" customWidth="1"/>
    <col min="7640" max="7640" width="48.28515625" style="174" customWidth="1"/>
    <col min="7641" max="7893" width="9.85546875" style="174"/>
    <col min="7894" max="7894" width="2.42578125" style="174" customWidth="1"/>
    <col min="7895" max="7895" width="7.42578125" style="174" customWidth="1"/>
    <col min="7896" max="7896" width="48.28515625" style="174" customWidth="1"/>
    <col min="7897" max="8149" width="9.85546875" style="174"/>
    <col min="8150" max="8150" width="2.42578125" style="174" customWidth="1"/>
    <col min="8151" max="8151" width="7.42578125" style="174" customWidth="1"/>
    <col min="8152" max="8152" width="48.28515625" style="174" customWidth="1"/>
    <col min="8153" max="8405" width="9.85546875" style="174"/>
    <col min="8406" max="8406" width="2.42578125" style="174" customWidth="1"/>
    <col min="8407" max="8407" width="7.42578125" style="174" customWidth="1"/>
    <col min="8408" max="8408" width="48.28515625" style="174" customWidth="1"/>
    <col min="8409" max="8661" width="9.85546875" style="174"/>
    <col min="8662" max="8662" width="2.42578125" style="174" customWidth="1"/>
    <col min="8663" max="8663" width="7.42578125" style="174" customWidth="1"/>
    <col min="8664" max="8664" width="48.28515625" style="174" customWidth="1"/>
    <col min="8665" max="8917" width="9.85546875" style="174"/>
    <col min="8918" max="8918" width="2.42578125" style="174" customWidth="1"/>
    <col min="8919" max="8919" width="7.42578125" style="174" customWidth="1"/>
    <col min="8920" max="8920" width="48.28515625" style="174" customWidth="1"/>
    <col min="8921" max="9173" width="9.85546875" style="174"/>
    <col min="9174" max="9174" width="2.42578125" style="174" customWidth="1"/>
    <col min="9175" max="9175" width="7.42578125" style="174" customWidth="1"/>
    <col min="9176" max="9176" width="48.28515625" style="174" customWidth="1"/>
    <col min="9177" max="9429" width="9.85546875" style="174"/>
    <col min="9430" max="9430" width="2.42578125" style="174" customWidth="1"/>
    <col min="9431" max="9431" width="7.42578125" style="174" customWidth="1"/>
    <col min="9432" max="9432" width="48.28515625" style="174" customWidth="1"/>
    <col min="9433" max="9685" width="9.85546875" style="174"/>
    <col min="9686" max="9686" width="2.42578125" style="174" customWidth="1"/>
    <col min="9687" max="9687" width="7.42578125" style="174" customWidth="1"/>
    <col min="9688" max="9688" width="48.28515625" style="174" customWidth="1"/>
    <col min="9689" max="9941" width="9.85546875" style="174"/>
    <col min="9942" max="9942" width="2.42578125" style="174" customWidth="1"/>
    <col min="9943" max="9943" width="7.42578125" style="174" customWidth="1"/>
    <col min="9944" max="9944" width="48.28515625" style="174" customWidth="1"/>
    <col min="9945" max="10197" width="9.85546875" style="174"/>
    <col min="10198" max="10198" width="2.42578125" style="174" customWidth="1"/>
    <col min="10199" max="10199" width="7.42578125" style="174" customWidth="1"/>
    <col min="10200" max="10200" width="48.28515625" style="174" customWidth="1"/>
    <col min="10201" max="10453" width="9.85546875" style="174"/>
    <col min="10454" max="10454" width="2.42578125" style="174" customWidth="1"/>
    <col min="10455" max="10455" width="7.42578125" style="174" customWidth="1"/>
    <col min="10456" max="10456" width="48.28515625" style="174" customWidth="1"/>
    <col min="10457" max="10709" width="9.85546875" style="174"/>
    <col min="10710" max="10710" width="2.42578125" style="174" customWidth="1"/>
    <col min="10711" max="10711" width="7.42578125" style="174" customWidth="1"/>
    <col min="10712" max="10712" width="48.28515625" style="174" customWidth="1"/>
    <col min="10713" max="10965" width="9.85546875" style="174"/>
    <col min="10966" max="10966" width="2.42578125" style="174" customWidth="1"/>
    <col min="10967" max="10967" width="7.42578125" style="174" customWidth="1"/>
    <col min="10968" max="10968" width="48.28515625" style="174" customWidth="1"/>
    <col min="10969" max="11221" width="9.85546875" style="174"/>
    <col min="11222" max="11222" width="2.42578125" style="174" customWidth="1"/>
    <col min="11223" max="11223" width="7.42578125" style="174" customWidth="1"/>
    <col min="11224" max="11224" width="48.28515625" style="174" customWidth="1"/>
    <col min="11225" max="11477" width="9.85546875" style="174"/>
    <col min="11478" max="11478" width="2.42578125" style="174" customWidth="1"/>
    <col min="11479" max="11479" width="7.42578125" style="174" customWidth="1"/>
    <col min="11480" max="11480" width="48.28515625" style="174" customWidth="1"/>
    <col min="11481" max="11733" width="9.85546875" style="174"/>
    <col min="11734" max="11734" width="2.42578125" style="174" customWidth="1"/>
    <col min="11735" max="11735" width="7.42578125" style="174" customWidth="1"/>
    <col min="11736" max="11736" width="48.28515625" style="174" customWidth="1"/>
    <col min="11737" max="11989" width="9.85546875" style="174"/>
    <col min="11990" max="11990" width="2.42578125" style="174" customWidth="1"/>
    <col min="11991" max="11991" width="7.42578125" style="174" customWidth="1"/>
    <col min="11992" max="11992" width="48.28515625" style="174" customWidth="1"/>
    <col min="11993" max="12245" width="9.85546875" style="174"/>
    <col min="12246" max="12246" width="2.42578125" style="174" customWidth="1"/>
    <col min="12247" max="12247" width="7.42578125" style="174" customWidth="1"/>
    <col min="12248" max="12248" width="48.28515625" style="174" customWidth="1"/>
    <col min="12249" max="12501" width="9.85546875" style="174"/>
    <col min="12502" max="12502" width="2.42578125" style="174" customWidth="1"/>
    <col min="12503" max="12503" width="7.42578125" style="174" customWidth="1"/>
    <col min="12504" max="12504" width="48.28515625" style="174" customWidth="1"/>
    <col min="12505" max="12757" width="9.85546875" style="174"/>
    <col min="12758" max="12758" width="2.42578125" style="174" customWidth="1"/>
    <col min="12759" max="12759" width="7.42578125" style="174" customWidth="1"/>
    <col min="12760" max="12760" width="48.28515625" style="174" customWidth="1"/>
    <col min="12761" max="13013" width="9.85546875" style="174"/>
    <col min="13014" max="13014" width="2.42578125" style="174" customWidth="1"/>
    <col min="13015" max="13015" width="7.42578125" style="174" customWidth="1"/>
    <col min="13016" max="13016" width="48.28515625" style="174" customWidth="1"/>
    <col min="13017" max="13269" width="9.85546875" style="174"/>
    <col min="13270" max="13270" width="2.42578125" style="174" customWidth="1"/>
    <col min="13271" max="13271" width="7.42578125" style="174" customWidth="1"/>
    <col min="13272" max="13272" width="48.28515625" style="174" customWidth="1"/>
    <col min="13273" max="13525" width="9.85546875" style="174"/>
    <col min="13526" max="13526" width="2.42578125" style="174" customWidth="1"/>
    <col min="13527" max="13527" width="7.42578125" style="174" customWidth="1"/>
    <col min="13528" max="13528" width="48.28515625" style="174" customWidth="1"/>
    <col min="13529" max="13781" width="9.85546875" style="174"/>
    <col min="13782" max="13782" width="2.42578125" style="174" customWidth="1"/>
    <col min="13783" max="13783" width="7.42578125" style="174" customWidth="1"/>
    <col min="13784" max="13784" width="48.28515625" style="174" customWidth="1"/>
    <col min="13785" max="14037" width="9.85546875" style="174"/>
    <col min="14038" max="14038" width="2.42578125" style="174" customWidth="1"/>
    <col min="14039" max="14039" width="7.42578125" style="174" customWidth="1"/>
    <col min="14040" max="14040" width="48.28515625" style="174" customWidth="1"/>
    <col min="14041" max="14293" width="9.85546875" style="174"/>
    <col min="14294" max="14294" width="2.42578125" style="174" customWidth="1"/>
    <col min="14295" max="14295" width="7.42578125" style="174" customWidth="1"/>
    <col min="14296" max="14296" width="48.28515625" style="174" customWidth="1"/>
    <col min="14297" max="14549" width="9.85546875" style="174"/>
    <col min="14550" max="14550" width="2.42578125" style="174" customWidth="1"/>
    <col min="14551" max="14551" width="7.42578125" style="174" customWidth="1"/>
    <col min="14552" max="14552" width="48.28515625" style="174" customWidth="1"/>
    <col min="14553" max="14805" width="9.85546875" style="174"/>
    <col min="14806" max="14806" width="2.42578125" style="174" customWidth="1"/>
    <col min="14807" max="14807" width="7.42578125" style="174" customWidth="1"/>
    <col min="14808" max="14808" width="48.28515625" style="174" customWidth="1"/>
    <col min="14809" max="15061" width="9.85546875" style="174"/>
    <col min="15062" max="15062" width="2.42578125" style="174" customWidth="1"/>
    <col min="15063" max="15063" width="7.42578125" style="174" customWidth="1"/>
    <col min="15064" max="15064" width="48.28515625" style="174" customWidth="1"/>
    <col min="15065" max="15317" width="9.85546875" style="174"/>
    <col min="15318" max="15318" width="2.42578125" style="174" customWidth="1"/>
    <col min="15319" max="15319" width="7.42578125" style="174" customWidth="1"/>
    <col min="15320" max="15320" width="48.28515625" style="174" customWidth="1"/>
    <col min="15321" max="15573" width="9.85546875" style="174"/>
    <col min="15574" max="15574" width="2.42578125" style="174" customWidth="1"/>
    <col min="15575" max="15575" width="7.42578125" style="174" customWidth="1"/>
    <col min="15576" max="15576" width="48.28515625" style="174" customWidth="1"/>
    <col min="15577" max="15829" width="9.85546875" style="174"/>
    <col min="15830" max="15830" width="2.42578125" style="174" customWidth="1"/>
    <col min="15831" max="15831" width="7.42578125" style="174" customWidth="1"/>
    <col min="15832" max="15832" width="48.28515625" style="174" customWidth="1"/>
    <col min="15833" max="16085" width="9.85546875" style="174"/>
    <col min="16086" max="16086" width="2.42578125" style="174" customWidth="1"/>
    <col min="16087" max="16087" width="7.42578125" style="174" customWidth="1"/>
    <col min="16088" max="16088" width="48.28515625" style="174" customWidth="1"/>
    <col min="16089" max="16384" width="9.85546875" style="174"/>
  </cols>
  <sheetData>
    <row r="1" spans="1:9">
      <c r="A1" s="69" t="s">
        <v>1284</v>
      </c>
    </row>
    <row r="2" spans="1:9">
      <c r="A2" s="69"/>
    </row>
    <row r="3" spans="1:9">
      <c r="A3" s="69"/>
      <c r="B3" s="49" t="s">
        <v>86</v>
      </c>
    </row>
    <row r="4" spans="1:9">
      <c r="A4" s="69"/>
    </row>
    <row r="5" spans="1:9">
      <c r="A5" s="69"/>
    </row>
    <row r="6" spans="1:9" ht="15" thickBot="1">
      <c r="B6" s="1481" t="s">
        <v>1914</v>
      </c>
      <c r="C6" s="1482"/>
      <c r="D6" s="1482"/>
      <c r="E6" s="1482"/>
      <c r="F6" s="1482"/>
    </row>
    <row r="7" spans="1:9" ht="13.5" thickBot="1">
      <c r="B7" s="1195"/>
      <c r="C7" s="1196" t="s">
        <v>985</v>
      </c>
      <c r="D7" s="1196" t="s">
        <v>986</v>
      </c>
      <c r="E7" s="1196" t="s">
        <v>987</v>
      </c>
      <c r="F7" s="1196" t="s">
        <v>288</v>
      </c>
      <c r="I7" s="49"/>
    </row>
    <row r="8" spans="1:9" ht="13.5" thickBot="1">
      <c r="B8" s="701" t="s">
        <v>988</v>
      </c>
      <c r="C8" s="702">
        <v>4.4999999999999998E-2</v>
      </c>
      <c r="D8" s="702">
        <v>1.4999999999999999E-2</v>
      </c>
      <c r="E8" s="702">
        <v>0.02</v>
      </c>
      <c r="F8" s="702">
        <v>0.08</v>
      </c>
    </row>
    <row r="9" spans="1:9">
      <c r="B9" s="701" t="s">
        <v>989</v>
      </c>
      <c r="C9" s="703"/>
      <c r="D9" s="703"/>
      <c r="E9" s="704"/>
      <c r="F9" s="703"/>
    </row>
    <row r="10" spans="1:9">
      <c r="B10" s="705" t="s">
        <v>990</v>
      </c>
      <c r="C10" s="706">
        <v>7.0437500000000014E-3</v>
      </c>
      <c r="D10" s="706">
        <v>-4.3750000000000386E-5</v>
      </c>
      <c r="E10" s="706">
        <v>1.7499999999999998E-3</v>
      </c>
      <c r="F10" s="706">
        <v>8.7500000000000008E-3</v>
      </c>
    </row>
    <row r="11" spans="1:9">
      <c r="B11" s="705" t="s">
        <v>991</v>
      </c>
      <c r="C11" s="706">
        <v>2.8750360103408485E-3</v>
      </c>
      <c r="D11" s="706">
        <v>9.5834533678028312E-4</v>
      </c>
      <c r="E11" s="706">
        <v>1.2777937823737102E-3</v>
      </c>
      <c r="F11" s="706">
        <v>5.1111751294948419E-3</v>
      </c>
    </row>
    <row r="12" spans="1:9">
      <c r="B12" s="705" t="s">
        <v>992</v>
      </c>
      <c r="C12" s="706">
        <v>3.5321870984187567E-3</v>
      </c>
      <c r="D12" s="706">
        <v>1.1773956994729183E-3</v>
      </c>
      <c r="E12" s="706">
        <v>1.5698609326305589E-3</v>
      </c>
      <c r="F12" s="706">
        <v>6.2794437305222339E-3</v>
      </c>
    </row>
    <row r="13" spans="1:9">
      <c r="B13" s="705" t="s">
        <v>993</v>
      </c>
      <c r="C13" s="706">
        <v>5.8572162198248343E-5</v>
      </c>
      <c r="D13" s="706">
        <v>1.9524054066082772E-5</v>
      </c>
      <c r="E13" s="706">
        <v>2.6032072088110381E-5</v>
      </c>
      <c r="F13" s="706">
        <v>1.041282883524415E-4</v>
      </c>
    </row>
    <row r="14" spans="1:9" ht="13.5" thickBot="1">
      <c r="B14" s="707" t="s">
        <v>994</v>
      </c>
      <c r="C14" s="708">
        <v>1.3509545270957855E-2</v>
      </c>
      <c r="D14" s="708">
        <v>2.1115150903192837E-3</v>
      </c>
      <c r="E14" s="708">
        <v>4.6236867870923792E-3</v>
      </c>
      <c r="F14" s="708">
        <v>2.0244747148369518E-2</v>
      </c>
    </row>
    <row r="15" spans="1:9" ht="13.5" thickBot="1">
      <c r="B15" s="709" t="s">
        <v>995</v>
      </c>
      <c r="C15" s="710">
        <v>5.850954527095785E-2</v>
      </c>
      <c r="D15" s="710">
        <v>1.7111515090319284E-2</v>
      </c>
      <c r="E15" s="710">
        <v>2.462368678709238E-2</v>
      </c>
      <c r="F15" s="710">
        <v>0.10024474714836952</v>
      </c>
    </row>
    <row r="16" spans="1:9">
      <c r="B16" s="711" t="s">
        <v>996</v>
      </c>
      <c r="C16" s="712"/>
      <c r="D16" s="712"/>
      <c r="E16" s="712"/>
      <c r="F16" s="712"/>
    </row>
    <row r="17" spans="2:6">
      <c r="B17" s="705" t="s">
        <v>997</v>
      </c>
      <c r="C17" s="706">
        <v>2.5000000000000001E-2</v>
      </c>
      <c r="D17" s="706"/>
      <c r="E17" s="713"/>
      <c r="F17" s="706">
        <v>2.5000000000000001E-2</v>
      </c>
    </row>
    <row r="18" spans="2:6">
      <c r="B18" s="705" t="s">
        <v>998</v>
      </c>
      <c r="C18" s="706">
        <v>3.0737357838893798E-2</v>
      </c>
      <c r="D18" s="706"/>
      <c r="E18" s="713"/>
      <c r="F18" s="706">
        <v>3.0737357838893798E-2</v>
      </c>
    </row>
    <row r="19" spans="2:6">
      <c r="B19" s="705" t="s">
        <v>999</v>
      </c>
      <c r="C19" s="706">
        <v>0.01</v>
      </c>
      <c r="D19" s="706"/>
      <c r="E19" s="713"/>
      <c r="F19" s="706">
        <v>0.01</v>
      </c>
    </row>
    <row r="20" spans="2:6">
      <c r="B20" s="705" t="s">
        <v>1000</v>
      </c>
      <c r="C20" s="706">
        <v>8.0359999999999997E-3</v>
      </c>
      <c r="D20" s="706"/>
      <c r="E20" s="713"/>
      <c r="F20" s="706">
        <v>8.0359999999999997E-3</v>
      </c>
    </row>
    <row r="21" spans="2:6" ht="13.5" thickBot="1">
      <c r="B21" s="707" t="s">
        <v>1001</v>
      </c>
      <c r="C21" s="714">
        <v>7.3773357838893799E-2</v>
      </c>
      <c r="D21" s="714"/>
      <c r="E21" s="715"/>
      <c r="F21" s="714">
        <v>7.3773357838893799E-2</v>
      </c>
    </row>
    <row r="22" spans="2:6" ht="13.5" thickBot="1">
      <c r="B22" s="709" t="s">
        <v>1002</v>
      </c>
      <c r="C22" s="716">
        <v>0.13228290310985164</v>
      </c>
      <c r="D22" s="716">
        <v>1.7111515090319284E-2</v>
      </c>
      <c r="E22" s="716">
        <v>2.462368678709238E-2</v>
      </c>
      <c r="F22" s="716">
        <v>0.17401810498726333</v>
      </c>
    </row>
    <row r="23" spans="2:6">
      <c r="B23" s="717" t="s">
        <v>1003</v>
      </c>
      <c r="C23" s="702">
        <v>0.01</v>
      </c>
      <c r="D23" s="702"/>
      <c r="E23" s="718"/>
      <c r="F23" s="702">
        <v>0.01</v>
      </c>
    </row>
    <row r="24" spans="2:6">
      <c r="B24" s="717" t="s">
        <v>1004</v>
      </c>
      <c r="C24" s="702">
        <v>0.14228290310985164</v>
      </c>
      <c r="D24" s="702">
        <v>1.7111515090319284E-2</v>
      </c>
      <c r="E24" s="702">
        <v>2.462368678709238E-2</v>
      </c>
      <c r="F24" s="702">
        <v>0.18401810498726334</v>
      </c>
    </row>
    <row r="25" spans="2:6" ht="14.25">
      <c r="B25" s="719" t="s">
        <v>1005</v>
      </c>
      <c r="C25" s="1"/>
      <c r="D25" s="1"/>
      <c r="E25" s="1"/>
      <c r="F25" s="1"/>
    </row>
  </sheetData>
  <mergeCells count="1">
    <mergeCell ref="B6:F6"/>
  </mergeCells>
  <pageMargins left="0.70866141732283472" right="0.70866141732283472" top="0.74803149606299213" bottom="0.74803149606299213" header="0.31496062992125984" footer="0.31496062992125984"/>
  <pageSetup paperSize="9" scale="8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6FE3-A908-4EBE-B19F-7B04F4C2EB1E}">
  <sheetPr>
    <pageSetUpPr fitToPage="1"/>
  </sheetPr>
  <dimension ref="A1:J43"/>
  <sheetViews>
    <sheetView zoomScaleNormal="100" workbookViewId="0">
      <selection activeCell="A2" sqref="A2"/>
    </sheetView>
  </sheetViews>
  <sheetFormatPr defaultColWidth="10.140625" defaultRowHeight="12.75"/>
  <cols>
    <col min="1" max="1" width="7.7109375" style="174" customWidth="1"/>
    <col min="2" max="2" width="10.5703125" style="174" customWidth="1"/>
    <col min="3" max="3" width="10.5703125" style="419" customWidth="1"/>
    <col min="4" max="45" width="10.5703125" style="174" customWidth="1"/>
    <col min="46" max="138" width="57.5703125" style="174" customWidth="1"/>
    <col min="139" max="250" width="10.140625" style="174"/>
    <col min="251" max="251" width="8.28515625" style="174" customWidth="1"/>
    <col min="252" max="252" width="23.140625" style="174" customWidth="1"/>
    <col min="253" max="255" width="10.42578125" style="174" customWidth="1"/>
    <col min="256" max="261" width="10.5703125" style="174" customWidth="1"/>
    <col min="262" max="394" width="57.5703125" style="174" customWidth="1"/>
    <col min="395" max="506" width="10.140625" style="174"/>
    <col min="507" max="507" width="8.28515625" style="174" customWidth="1"/>
    <col min="508" max="508" width="23.140625" style="174" customWidth="1"/>
    <col min="509" max="511" width="10.42578125" style="174" customWidth="1"/>
    <col min="512" max="517" width="10.5703125" style="174" customWidth="1"/>
    <col min="518" max="650" width="57.5703125" style="174" customWidth="1"/>
    <col min="651" max="762" width="10.140625" style="174"/>
    <col min="763" max="763" width="8.28515625" style="174" customWidth="1"/>
    <col min="764" max="764" width="23.140625" style="174" customWidth="1"/>
    <col min="765" max="767" width="10.42578125" style="174" customWidth="1"/>
    <col min="768" max="773" width="10.5703125" style="174" customWidth="1"/>
    <col min="774" max="906" width="57.5703125" style="174" customWidth="1"/>
    <col min="907" max="1018" width="10.140625" style="174"/>
    <col min="1019" max="1019" width="8.28515625" style="174" customWidth="1"/>
    <col min="1020" max="1020" width="23.140625" style="174" customWidth="1"/>
    <col min="1021" max="1023" width="10.42578125" style="174" customWidth="1"/>
    <col min="1024" max="1029" width="10.5703125" style="174" customWidth="1"/>
    <col min="1030" max="1162" width="57.5703125" style="174" customWidth="1"/>
    <col min="1163" max="1274" width="10.140625" style="174"/>
    <col min="1275" max="1275" width="8.28515625" style="174" customWidth="1"/>
    <col min="1276" max="1276" width="23.140625" style="174" customWidth="1"/>
    <col min="1277" max="1279" width="10.42578125" style="174" customWidth="1"/>
    <col min="1280" max="1285" width="10.5703125" style="174" customWidth="1"/>
    <col min="1286" max="1418" width="57.5703125" style="174" customWidth="1"/>
    <col min="1419" max="1530" width="10.140625" style="174"/>
    <col min="1531" max="1531" width="8.28515625" style="174" customWidth="1"/>
    <col min="1532" max="1532" width="23.140625" style="174" customWidth="1"/>
    <col min="1533" max="1535" width="10.42578125" style="174" customWidth="1"/>
    <col min="1536" max="1541" width="10.5703125" style="174" customWidth="1"/>
    <col min="1542" max="1674" width="57.5703125" style="174" customWidth="1"/>
    <col min="1675" max="1786" width="10.140625" style="174"/>
    <col min="1787" max="1787" width="8.28515625" style="174" customWidth="1"/>
    <col min="1788" max="1788" width="23.140625" style="174" customWidth="1"/>
    <col min="1789" max="1791" width="10.42578125" style="174" customWidth="1"/>
    <col min="1792" max="1797" width="10.5703125" style="174" customWidth="1"/>
    <col min="1798" max="1930" width="57.5703125" style="174" customWidth="1"/>
    <col min="1931" max="2042" width="10.140625" style="174"/>
    <col min="2043" max="2043" width="8.28515625" style="174" customWidth="1"/>
    <col min="2044" max="2044" width="23.140625" style="174" customWidth="1"/>
    <col min="2045" max="2047" width="10.42578125" style="174" customWidth="1"/>
    <col min="2048" max="2053" width="10.5703125" style="174" customWidth="1"/>
    <col min="2054" max="2186" width="57.5703125" style="174" customWidth="1"/>
    <col min="2187" max="2298" width="10.140625" style="174"/>
    <col min="2299" max="2299" width="8.28515625" style="174" customWidth="1"/>
    <col min="2300" max="2300" width="23.140625" style="174" customWidth="1"/>
    <col min="2301" max="2303" width="10.42578125" style="174" customWidth="1"/>
    <col min="2304" max="2309" width="10.5703125" style="174" customWidth="1"/>
    <col min="2310" max="2442" width="57.5703125" style="174" customWidth="1"/>
    <col min="2443" max="2554" width="10.140625" style="174"/>
    <col min="2555" max="2555" width="8.28515625" style="174" customWidth="1"/>
    <col min="2556" max="2556" width="23.140625" style="174" customWidth="1"/>
    <col min="2557" max="2559" width="10.42578125" style="174" customWidth="1"/>
    <col min="2560" max="2565" width="10.5703125" style="174" customWidth="1"/>
    <col min="2566" max="2698" width="57.5703125" style="174" customWidth="1"/>
    <col min="2699" max="2810" width="10.140625" style="174"/>
    <col min="2811" max="2811" width="8.28515625" style="174" customWidth="1"/>
    <col min="2812" max="2812" width="23.140625" style="174" customWidth="1"/>
    <col min="2813" max="2815" width="10.42578125" style="174" customWidth="1"/>
    <col min="2816" max="2821" width="10.5703125" style="174" customWidth="1"/>
    <col min="2822" max="2954" width="57.5703125" style="174" customWidth="1"/>
    <col min="2955" max="3066" width="10.140625" style="174"/>
    <col min="3067" max="3067" width="8.28515625" style="174" customWidth="1"/>
    <col min="3068" max="3068" width="23.140625" style="174" customWidth="1"/>
    <col min="3069" max="3071" width="10.42578125" style="174" customWidth="1"/>
    <col min="3072" max="3077" width="10.5703125" style="174" customWidth="1"/>
    <col min="3078" max="3210" width="57.5703125" style="174" customWidth="1"/>
    <col min="3211" max="3322" width="10.140625" style="174"/>
    <col min="3323" max="3323" width="8.28515625" style="174" customWidth="1"/>
    <col min="3324" max="3324" width="23.140625" style="174" customWidth="1"/>
    <col min="3325" max="3327" width="10.42578125" style="174" customWidth="1"/>
    <col min="3328" max="3333" width="10.5703125" style="174" customWidth="1"/>
    <col min="3334" max="3466" width="57.5703125" style="174" customWidth="1"/>
    <col min="3467" max="3578" width="10.140625" style="174"/>
    <col min="3579" max="3579" width="8.28515625" style="174" customWidth="1"/>
    <col min="3580" max="3580" width="23.140625" style="174" customWidth="1"/>
    <col min="3581" max="3583" width="10.42578125" style="174" customWidth="1"/>
    <col min="3584" max="3589" width="10.5703125" style="174" customWidth="1"/>
    <col min="3590" max="3722" width="57.5703125" style="174" customWidth="1"/>
    <col min="3723" max="3834" width="10.140625" style="174"/>
    <col min="3835" max="3835" width="8.28515625" style="174" customWidth="1"/>
    <col min="3836" max="3836" width="23.140625" style="174" customWidth="1"/>
    <col min="3837" max="3839" width="10.42578125" style="174" customWidth="1"/>
    <col min="3840" max="3845" width="10.5703125" style="174" customWidth="1"/>
    <col min="3846" max="3978" width="57.5703125" style="174" customWidth="1"/>
    <col min="3979" max="4090" width="10.140625" style="174"/>
    <col min="4091" max="4091" width="8.28515625" style="174" customWidth="1"/>
    <col min="4092" max="4092" width="23.140625" style="174" customWidth="1"/>
    <col min="4093" max="4095" width="10.42578125" style="174" customWidth="1"/>
    <col min="4096" max="4101" width="10.5703125" style="174" customWidth="1"/>
    <col min="4102" max="4234" width="57.5703125" style="174" customWidth="1"/>
    <col min="4235" max="4346" width="10.140625" style="174"/>
    <col min="4347" max="4347" width="8.28515625" style="174" customWidth="1"/>
    <col min="4348" max="4348" width="23.140625" style="174" customWidth="1"/>
    <col min="4349" max="4351" width="10.42578125" style="174" customWidth="1"/>
    <col min="4352" max="4357" width="10.5703125" style="174" customWidth="1"/>
    <col min="4358" max="4490" width="57.5703125" style="174" customWidth="1"/>
    <col min="4491" max="4602" width="10.140625" style="174"/>
    <col min="4603" max="4603" width="8.28515625" style="174" customWidth="1"/>
    <col min="4604" max="4604" width="23.140625" style="174" customWidth="1"/>
    <col min="4605" max="4607" width="10.42578125" style="174" customWidth="1"/>
    <col min="4608" max="4613" width="10.5703125" style="174" customWidth="1"/>
    <col min="4614" max="4746" width="57.5703125" style="174" customWidth="1"/>
    <col min="4747" max="4858" width="10.140625" style="174"/>
    <col min="4859" max="4859" width="8.28515625" style="174" customWidth="1"/>
    <col min="4860" max="4860" width="23.140625" style="174" customWidth="1"/>
    <col min="4861" max="4863" width="10.42578125" style="174" customWidth="1"/>
    <col min="4864" max="4869" width="10.5703125" style="174" customWidth="1"/>
    <col min="4870" max="5002" width="57.5703125" style="174" customWidth="1"/>
    <col min="5003" max="5114" width="10.140625" style="174"/>
    <col min="5115" max="5115" width="8.28515625" style="174" customWidth="1"/>
    <col min="5116" max="5116" width="23.140625" style="174" customWidth="1"/>
    <col min="5117" max="5119" width="10.42578125" style="174" customWidth="1"/>
    <col min="5120" max="5125" width="10.5703125" style="174" customWidth="1"/>
    <col min="5126" max="5258" width="57.5703125" style="174" customWidth="1"/>
    <col min="5259" max="5370" width="10.140625" style="174"/>
    <col min="5371" max="5371" width="8.28515625" style="174" customWidth="1"/>
    <col min="5372" max="5372" width="23.140625" style="174" customWidth="1"/>
    <col min="5373" max="5375" width="10.42578125" style="174" customWidth="1"/>
    <col min="5376" max="5381" width="10.5703125" style="174" customWidth="1"/>
    <col min="5382" max="5514" width="57.5703125" style="174" customWidth="1"/>
    <col min="5515" max="5626" width="10.140625" style="174"/>
    <col min="5627" max="5627" width="8.28515625" style="174" customWidth="1"/>
    <col min="5628" max="5628" width="23.140625" style="174" customWidth="1"/>
    <col min="5629" max="5631" width="10.42578125" style="174" customWidth="1"/>
    <col min="5632" max="5637" width="10.5703125" style="174" customWidth="1"/>
    <col min="5638" max="5770" width="57.5703125" style="174" customWidth="1"/>
    <col min="5771" max="5882" width="10.140625" style="174"/>
    <col min="5883" max="5883" width="8.28515625" style="174" customWidth="1"/>
    <col min="5884" max="5884" width="23.140625" style="174" customWidth="1"/>
    <col min="5885" max="5887" width="10.42578125" style="174" customWidth="1"/>
    <col min="5888" max="5893" width="10.5703125" style="174" customWidth="1"/>
    <col min="5894" max="6026" width="57.5703125" style="174" customWidth="1"/>
    <col min="6027" max="6138" width="10.140625" style="174"/>
    <col min="6139" max="6139" width="8.28515625" style="174" customWidth="1"/>
    <col min="6140" max="6140" width="23.140625" style="174" customWidth="1"/>
    <col min="6141" max="6143" width="10.42578125" style="174" customWidth="1"/>
    <col min="6144" max="6149" width="10.5703125" style="174" customWidth="1"/>
    <col min="6150" max="6282" width="57.5703125" style="174" customWidth="1"/>
    <col min="6283" max="6394" width="10.140625" style="174"/>
    <col min="6395" max="6395" width="8.28515625" style="174" customWidth="1"/>
    <col min="6396" max="6396" width="23.140625" style="174" customWidth="1"/>
    <col min="6397" max="6399" width="10.42578125" style="174" customWidth="1"/>
    <col min="6400" max="6405" width="10.5703125" style="174" customWidth="1"/>
    <col min="6406" max="6538" width="57.5703125" style="174" customWidth="1"/>
    <col min="6539" max="6650" width="10.140625" style="174"/>
    <col min="6651" max="6651" width="8.28515625" style="174" customWidth="1"/>
    <col min="6652" max="6652" width="23.140625" style="174" customWidth="1"/>
    <col min="6653" max="6655" width="10.42578125" style="174" customWidth="1"/>
    <col min="6656" max="6661" width="10.5703125" style="174" customWidth="1"/>
    <col min="6662" max="6794" width="57.5703125" style="174" customWidth="1"/>
    <col min="6795" max="6906" width="10.140625" style="174"/>
    <col min="6907" max="6907" width="8.28515625" style="174" customWidth="1"/>
    <col min="6908" max="6908" width="23.140625" style="174" customWidth="1"/>
    <col min="6909" max="6911" width="10.42578125" style="174" customWidth="1"/>
    <col min="6912" max="6917" width="10.5703125" style="174" customWidth="1"/>
    <col min="6918" max="7050" width="57.5703125" style="174" customWidth="1"/>
    <col min="7051" max="7162" width="10.140625" style="174"/>
    <col min="7163" max="7163" width="8.28515625" style="174" customWidth="1"/>
    <col min="7164" max="7164" width="23.140625" style="174" customWidth="1"/>
    <col min="7165" max="7167" width="10.42578125" style="174" customWidth="1"/>
    <col min="7168" max="7173" width="10.5703125" style="174" customWidth="1"/>
    <col min="7174" max="7306" width="57.5703125" style="174" customWidth="1"/>
    <col min="7307" max="7418" width="10.140625" style="174"/>
    <col min="7419" max="7419" width="8.28515625" style="174" customWidth="1"/>
    <col min="7420" max="7420" width="23.140625" style="174" customWidth="1"/>
    <col min="7421" max="7423" width="10.42578125" style="174" customWidth="1"/>
    <col min="7424" max="7429" width="10.5703125" style="174" customWidth="1"/>
    <col min="7430" max="7562" width="57.5703125" style="174" customWidth="1"/>
    <col min="7563" max="7674" width="10.140625" style="174"/>
    <col min="7675" max="7675" width="8.28515625" style="174" customWidth="1"/>
    <col min="7676" max="7676" width="23.140625" style="174" customWidth="1"/>
    <col min="7677" max="7679" width="10.42578125" style="174" customWidth="1"/>
    <col min="7680" max="7685" width="10.5703125" style="174" customWidth="1"/>
    <col min="7686" max="7818" width="57.5703125" style="174" customWidth="1"/>
    <col min="7819" max="7930" width="10.140625" style="174"/>
    <col min="7931" max="7931" width="8.28515625" style="174" customWidth="1"/>
    <col min="7932" max="7932" width="23.140625" style="174" customWidth="1"/>
    <col min="7933" max="7935" width="10.42578125" style="174" customWidth="1"/>
    <col min="7936" max="7941" width="10.5703125" style="174" customWidth="1"/>
    <col min="7942" max="8074" width="57.5703125" style="174" customWidth="1"/>
    <col min="8075" max="8186" width="10.140625" style="174"/>
    <col min="8187" max="8187" width="8.28515625" style="174" customWidth="1"/>
    <col min="8188" max="8188" width="23.140625" style="174" customWidth="1"/>
    <col min="8189" max="8191" width="10.42578125" style="174" customWidth="1"/>
    <col min="8192" max="8197" width="10.5703125" style="174" customWidth="1"/>
    <col min="8198" max="8330" width="57.5703125" style="174" customWidth="1"/>
    <col min="8331" max="8442" width="10.140625" style="174"/>
    <col min="8443" max="8443" width="8.28515625" style="174" customWidth="1"/>
    <col min="8444" max="8444" width="23.140625" style="174" customWidth="1"/>
    <col min="8445" max="8447" width="10.42578125" style="174" customWidth="1"/>
    <col min="8448" max="8453" width="10.5703125" style="174" customWidth="1"/>
    <col min="8454" max="8586" width="57.5703125" style="174" customWidth="1"/>
    <col min="8587" max="8698" width="10.140625" style="174"/>
    <col min="8699" max="8699" width="8.28515625" style="174" customWidth="1"/>
    <col min="8700" max="8700" width="23.140625" style="174" customWidth="1"/>
    <col min="8701" max="8703" width="10.42578125" style="174" customWidth="1"/>
    <col min="8704" max="8709" width="10.5703125" style="174" customWidth="1"/>
    <col min="8710" max="8842" width="57.5703125" style="174" customWidth="1"/>
    <col min="8843" max="8954" width="10.140625" style="174"/>
    <col min="8955" max="8955" width="8.28515625" style="174" customWidth="1"/>
    <col min="8956" max="8956" width="23.140625" style="174" customWidth="1"/>
    <col min="8957" max="8959" width="10.42578125" style="174" customWidth="1"/>
    <col min="8960" max="8965" width="10.5703125" style="174" customWidth="1"/>
    <col min="8966" max="9098" width="57.5703125" style="174" customWidth="1"/>
    <col min="9099" max="9210" width="10.140625" style="174"/>
    <col min="9211" max="9211" width="8.28515625" style="174" customWidth="1"/>
    <col min="9212" max="9212" width="23.140625" style="174" customWidth="1"/>
    <col min="9213" max="9215" width="10.42578125" style="174" customWidth="1"/>
    <col min="9216" max="9221" width="10.5703125" style="174" customWidth="1"/>
    <col min="9222" max="9354" width="57.5703125" style="174" customWidth="1"/>
    <col min="9355" max="9466" width="10.140625" style="174"/>
    <col min="9467" max="9467" width="8.28515625" style="174" customWidth="1"/>
    <col min="9468" max="9468" width="23.140625" style="174" customWidth="1"/>
    <col min="9469" max="9471" width="10.42578125" style="174" customWidth="1"/>
    <col min="9472" max="9477" width="10.5703125" style="174" customWidth="1"/>
    <col min="9478" max="9610" width="57.5703125" style="174" customWidth="1"/>
    <col min="9611" max="9722" width="10.140625" style="174"/>
    <col min="9723" max="9723" width="8.28515625" style="174" customWidth="1"/>
    <col min="9724" max="9724" width="23.140625" style="174" customWidth="1"/>
    <col min="9725" max="9727" width="10.42578125" style="174" customWidth="1"/>
    <col min="9728" max="9733" width="10.5703125" style="174" customWidth="1"/>
    <col min="9734" max="9866" width="57.5703125" style="174" customWidth="1"/>
    <col min="9867" max="9978" width="10.140625" style="174"/>
    <col min="9979" max="9979" width="8.28515625" style="174" customWidth="1"/>
    <col min="9980" max="9980" width="23.140625" style="174" customWidth="1"/>
    <col min="9981" max="9983" width="10.42578125" style="174" customWidth="1"/>
    <col min="9984" max="9989" width="10.5703125" style="174" customWidth="1"/>
    <col min="9990" max="10122" width="57.5703125" style="174" customWidth="1"/>
    <col min="10123" max="10234" width="10.140625" style="174"/>
    <col min="10235" max="10235" width="8.28515625" style="174" customWidth="1"/>
    <col min="10236" max="10236" width="23.140625" style="174" customWidth="1"/>
    <col min="10237" max="10239" width="10.42578125" style="174" customWidth="1"/>
    <col min="10240" max="10245" width="10.5703125" style="174" customWidth="1"/>
    <col min="10246" max="10378" width="57.5703125" style="174" customWidth="1"/>
    <col min="10379" max="10490" width="10.140625" style="174"/>
    <col min="10491" max="10491" width="8.28515625" style="174" customWidth="1"/>
    <col min="10492" max="10492" width="23.140625" style="174" customWidth="1"/>
    <col min="10493" max="10495" width="10.42578125" style="174" customWidth="1"/>
    <col min="10496" max="10501" width="10.5703125" style="174" customWidth="1"/>
    <col min="10502" max="10634" width="57.5703125" style="174" customWidth="1"/>
    <col min="10635" max="10746" width="10.140625" style="174"/>
    <col min="10747" max="10747" width="8.28515625" style="174" customWidth="1"/>
    <col min="10748" max="10748" width="23.140625" style="174" customWidth="1"/>
    <col min="10749" max="10751" width="10.42578125" style="174" customWidth="1"/>
    <col min="10752" max="10757" width="10.5703125" style="174" customWidth="1"/>
    <col min="10758" max="10890" width="57.5703125" style="174" customWidth="1"/>
    <col min="10891" max="11002" width="10.140625" style="174"/>
    <col min="11003" max="11003" width="8.28515625" style="174" customWidth="1"/>
    <col min="11004" max="11004" width="23.140625" style="174" customWidth="1"/>
    <col min="11005" max="11007" width="10.42578125" style="174" customWidth="1"/>
    <col min="11008" max="11013" width="10.5703125" style="174" customWidth="1"/>
    <col min="11014" max="11146" width="57.5703125" style="174" customWidth="1"/>
    <col min="11147" max="11258" width="10.140625" style="174"/>
    <col min="11259" max="11259" width="8.28515625" style="174" customWidth="1"/>
    <col min="11260" max="11260" width="23.140625" style="174" customWidth="1"/>
    <col min="11261" max="11263" width="10.42578125" style="174" customWidth="1"/>
    <col min="11264" max="11269" width="10.5703125" style="174" customWidth="1"/>
    <col min="11270" max="11402" width="57.5703125" style="174" customWidth="1"/>
    <col min="11403" max="11514" width="10.140625" style="174"/>
    <col min="11515" max="11515" width="8.28515625" style="174" customWidth="1"/>
    <col min="11516" max="11516" width="23.140625" style="174" customWidth="1"/>
    <col min="11517" max="11519" width="10.42578125" style="174" customWidth="1"/>
    <col min="11520" max="11525" width="10.5703125" style="174" customWidth="1"/>
    <col min="11526" max="11658" width="57.5703125" style="174" customWidth="1"/>
    <col min="11659" max="11770" width="10.140625" style="174"/>
    <col min="11771" max="11771" width="8.28515625" style="174" customWidth="1"/>
    <col min="11772" max="11772" width="23.140625" style="174" customWidth="1"/>
    <col min="11773" max="11775" width="10.42578125" style="174" customWidth="1"/>
    <col min="11776" max="11781" width="10.5703125" style="174" customWidth="1"/>
    <col min="11782" max="11914" width="57.5703125" style="174" customWidth="1"/>
    <col min="11915" max="12026" width="10.140625" style="174"/>
    <col min="12027" max="12027" width="8.28515625" style="174" customWidth="1"/>
    <col min="12028" max="12028" width="23.140625" style="174" customWidth="1"/>
    <col min="12029" max="12031" width="10.42578125" style="174" customWidth="1"/>
    <col min="12032" max="12037" width="10.5703125" style="174" customWidth="1"/>
    <col min="12038" max="12170" width="57.5703125" style="174" customWidth="1"/>
    <col min="12171" max="12282" width="10.140625" style="174"/>
    <col min="12283" max="12283" width="8.28515625" style="174" customWidth="1"/>
    <col min="12284" max="12284" width="23.140625" style="174" customWidth="1"/>
    <col min="12285" max="12287" width="10.42578125" style="174" customWidth="1"/>
    <col min="12288" max="12293" width="10.5703125" style="174" customWidth="1"/>
    <col min="12294" max="12426" width="57.5703125" style="174" customWidth="1"/>
    <col min="12427" max="12538" width="10.140625" style="174"/>
    <col min="12539" max="12539" width="8.28515625" style="174" customWidth="1"/>
    <col min="12540" max="12540" width="23.140625" style="174" customWidth="1"/>
    <col min="12541" max="12543" width="10.42578125" style="174" customWidth="1"/>
    <col min="12544" max="12549" width="10.5703125" style="174" customWidth="1"/>
    <col min="12550" max="12682" width="57.5703125" style="174" customWidth="1"/>
    <col min="12683" max="12794" width="10.140625" style="174"/>
    <col min="12795" max="12795" width="8.28515625" style="174" customWidth="1"/>
    <col min="12796" max="12796" width="23.140625" style="174" customWidth="1"/>
    <col min="12797" max="12799" width="10.42578125" style="174" customWidth="1"/>
    <col min="12800" max="12805" width="10.5703125" style="174" customWidth="1"/>
    <col min="12806" max="12938" width="57.5703125" style="174" customWidth="1"/>
    <col min="12939" max="13050" width="10.140625" style="174"/>
    <col min="13051" max="13051" width="8.28515625" style="174" customWidth="1"/>
    <col min="13052" max="13052" width="23.140625" style="174" customWidth="1"/>
    <col min="13053" max="13055" width="10.42578125" style="174" customWidth="1"/>
    <col min="13056" max="13061" width="10.5703125" style="174" customWidth="1"/>
    <col min="13062" max="13194" width="57.5703125" style="174" customWidth="1"/>
    <col min="13195" max="13306" width="10.140625" style="174"/>
    <col min="13307" max="13307" width="8.28515625" style="174" customWidth="1"/>
    <col min="13308" max="13308" width="23.140625" style="174" customWidth="1"/>
    <col min="13309" max="13311" width="10.42578125" style="174" customWidth="1"/>
    <col min="13312" max="13317" width="10.5703125" style="174" customWidth="1"/>
    <col min="13318" max="13450" width="57.5703125" style="174" customWidth="1"/>
    <col min="13451" max="13562" width="10.140625" style="174"/>
    <col min="13563" max="13563" width="8.28515625" style="174" customWidth="1"/>
    <col min="13564" max="13564" width="23.140625" style="174" customWidth="1"/>
    <col min="13565" max="13567" width="10.42578125" style="174" customWidth="1"/>
    <col min="13568" max="13573" width="10.5703125" style="174" customWidth="1"/>
    <col min="13574" max="13706" width="57.5703125" style="174" customWidth="1"/>
    <col min="13707" max="13818" width="10.140625" style="174"/>
    <col min="13819" max="13819" width="8.28515625" style="174" customWidth="1"/>
    <col min="13820" max="13820" width="23.140625" style="174" customWidth="1"/>
    <col min="13821" max="13823" width="10.42578125" style="174" customWidth="1"/>
    <col min="13824" max="13829" width="10.5703125" style="174" customWidth="1"/>
    <col min="13830" max="13962" width="57.5703125" style="174" customWidth="1"/>
    <col min="13963" max="14074" width="10.140625" style="174"/>
    <col min="14075" max="14075" width="8.28515625" style="174" customWidth="1"/>
    <col min="14076" max="14076" width="23.140625" style="174" customWidth="1"/>
    <col min="14077" max="14079" width="10.42578125" style="174" customWidth="1"/>
    <col min="14080" max="14085" width="10.5703125" style="174" customWidth="1"/>
    <col min="14086" max="14218" width="57.5703125" style="174" customWidth="1"/>
    <col min="14219" max="14330" width="10.140625" style="174"/>
    <col min="14331" max="14331" width="8.28515625" style="174" customWidth="1"/>
    <col min="14332" max="14332" width="23.140625" style="174" customWidth="1"/>
    <col min="14333" max="14335" width="10.42578125" style="174" customWidth="1"/>
    <col min="14336" max="14341" width="10.5703125" style="174" customWidth="1"/>
    <col min="14342" max="14474" width="57.5703125" style="174" customWidth="1"/>
    <col min="14475" max="14586" width="10.140625" style="174"/>
    <col min="14587" max="14587" width="8.28515625" style="174" customWidth="1"/>
    <col min="14588" max="14588" width="23.140625" style="174" customWidth="1"/>
    <col min="14589" max="14591" width="10.42578125" style="174" customWidth="1"/>
    <col min="14592" max="14597" width="10.5703125" style="174" customWidth="1"/>
    <col min="14598" max="14730" width="57.5703125" style="174" customWidth="1"/>
    <col min="14731" max="14842" width="10.140625" style="174"/>
    <col min="14843" max="14843" width="8.28515625" style="174" customWidth="1"/>
    <col min="14844" max="14844" width="23.140625" style="174" customWidth="1"/>
    <col min="14845" max="14847" width="10.42578125" style="174" customWidth="1"/>
    <col min="14848" max="14853" width="10.5703125" style="174" customWidth="1"/>
    <col min="14854" max="14986" width="57.5703125" style="174" customWidth="1"/>
    <col min="14987" max="15098" width="10.140625" style="174"/>
    <col min="15099" max="15099" width="8.28515625" style="174" customWidth="1"/>
    <col min="15100" max="15100" width="23.140625" style="174" customWidth="1"/>
    <col min="15101" max="15103" width="10.42578125" style="174" customWidth="1"/>
    <col min="15104" max="15109" width="10.5703125" style="174" customWidth="1"/>
    <col min="15110" max="15242" width="57.5703125" style="174" customWidth="1"/>
    <col min="15243" max="15354" width="10.140625" style="174"/>
    <col min="15355" max="15355" width="8.28515625" style="174" customWidth="1"/>
    <col min="15356" max="15356" width="23.140625" style="174" customWidth="1"/>
    <col min="15357" max="15359" width="10.42578125" style="174" customWidth="1"/>
    <col min="15360" max="15365" width="10.5703125" style="174" customWidth="1"/>
    <col min="15366" max="15498" width="57.5703125" style="174" customWidth="1"/>
    <col min="15499" max="15610" width="10.140625" style="174"/>
    <col min="15611" max="15611" width="8.28515625" style="174" customWidth="1"/>
    <col min="15612" max="15612" width="23.140625" style="174" customWidth="1"/>
    <col min="15613" max="15615" width="10.42578125" style="174" customWidth="1"/>
    <col min="15616" max="15621" width="10.5703125" style="174" customWidth="1"/>
    <col min="15622" max="15754" width="57.5703125" style="174" customWidth="1"/>
    <col min="15755" max="15866" width="10.140625" style="174"/>
    <col min="15867" max="15867" width="8.28515625" style="174" customWidth="1"/>
    <col min="15868" max="15868" width="23.140625" style="174" customWidth="1"/>
    <col min="15869" max="15871" width="10.42578125" style="174" customWidth="1"/>
    <col min="15872" max="15877" width="10.5703125" style="174" customWidth="1"/>
    <col min="15878" max="16010" width="57.5703125" style="174" customWidth="1"/>
    <col min="16011" max="16122" width="10.140625" style="174"/>
    <col min="16123" max="16123" width="8.28515625" style="174" customWidth="1"/>
    <col min="16124" max="16124" width="23.140625" style="174" customWidth="1"/>
    <col min="16125" max="16127" width="10.42578125" style="174" customWidth="1"/>
    <col min="16128" max="16133" width="10.5703125" style="174" customWidth="1"/>
    <col min="16134" max="16266" width="57.5703125" style="174" customWidth="1"/>
    <col min="16267" max="16384" width="10.140625" style="174"/>
  </cols>
  <sheetData>
    <row r="1" spans="1:4">
      <c r="A1" s="69" t="s">
        <v>1284</v>
      </c>
      <c r="B1" s="69"/>
      <c r="D1" s="534"/>
    </row>
    <row r="3" spans="1:4">
      <c r="B3" s="49" t="s">
        <v>88</v>
      </c>
    </row>
    <row r="4" spans="1:4">
      <c r="B4" s="535" t="s">
        <v>1006</v>
      </c>
    </row>
    <row r="5" spans="1:4">
      <c r="B5" s="49"/>
    </row>
    <row r="6" spans="1:4">
      <c r="B6" s="49"/>
    </row>
    <row r="7" spans="1:4">
      <c r="B7" s="49"/>
    </row>
    <row r="8" spans="1:4">
      <c r="B8" s="49"/>
    </row>
    <row r="9" spans="1:4">
      <c r="B9" s="49"/>
    </row>
    <row r="10" spans="1:4">
      <c r="B10" s="49"/>
    </row>
    <row r="11" spans="1:4">
      <c r="B11" s="49"/>
    </row>
    <row r="12" spans="1:4">
      <c r="B12" s="49"/>
    </row>
    <row r="13" spans="1:4">
      <c r="B13" s="49"/>
    </row>
    <row r="14" spans="1:4">
      <c r="B14" s="49"/>
    </row>
    <row r="15" spans="1:4">
      <c r="B15" s="49"/>
    </row>
    <row r="16" spans="1:4">
      <c r="B16" s="49"/>
    </row>
    <row r="17" spans="2:10">
      <c r="B17" s="49"/>
    </row>
    <row r="18" spans="2:10">
      <c r="B18" s="49"/>
    </row>
    <row r="19" spans="2:10">
      <c r="B19" s="49"/>
    </row>
    <row r="20" spans="2:10">
      <c r="B20" s="49"/>
    </row>
    <row r="21" spans="2:10">
      <c r="B21" s="49"/>
    </row>
    <row r="22" spans="2:10">
      <c r="B22" s="49"/>
    </row>
    <row r="23" spans="2:10">
      <c r="B23" s="536"/>
      <c r="C23" s="536"/>
      <c r="D23" s="537"/>
    </row>
    <row r="24" spans="2:10">
      <c r="B24" s="538" t="s">
        <v>1007</v>
      </c>
      <c r="C24" s="539">
        <v>2022</v>
      </c>
      <c r="D24" s="539">
        <v>2021</v>
      </c>
    </row>
    <row r="25" spans="2:10">
      <c r="B25" s="49" t="s">
        <v>432</v>
      </c>
      <c r="C25" s="540">
        <v>86.880999999999986</v>
      </c>
      <c r="D25" s="540">
        <v>83</v>
      </c>
    </row>
    <row r="28" spans="2:10" s="230" customFormat="1" ht="12.75" customHeight="1">
      <c r="B28" s="231" t="s">
        <v>290</v>
      </c>
      <c r="J28" s="270"/>
    </row>
    <row r="29" spans="2:10" ht="12.75" customHeight="1">
      <c r="B29" s="1286" t="s">
        <v>1008</v>
      </c>
      <c r="C29" s="1286"/>
      <c r="D29" s="1286"/>
      <c r="E29" s="1286"/>
      <c r="F29" s="1286"/>
      <c r="G29" s="1286"/>
      <c r="H29" s="1286"/>
    </row>
    <row r="30" spans="2:10" ht="12.75" customHeight="1">
      <c r="B30" s="1286"/>
      <c r="C30" s="1286"/>
      <c r="D30" s="1286"/>
      <c r="E30" s="1286"/>
      <c r="F30" s="1286"/>
      <c r="G30" s="1286"/>
      <c r="H30" s="1286"/>
    </row>
    <row r="31" spans="2:10" ht="12.75" customHeight="1">
      <c r="B31" s="17"/>
      <c r="C31" s="17"/>
      <c r="D31" s="17"/>
      <c r="E31" s="17"/>
    </row>
    <row r="32" spans="2:10" ht="12.75" customHeight="1">
      <c r="B32" s="1286" t="s">
        <v>1009</v>
      </c>
      <c r="C32" s="1286"/>
      <c r="D32" s="1286"/>
      <c r="E32" s="1286"/>
      <c r="F32" s="1286"/>
      <c r="G32" s="1286"/>
      <c r="H32" s="1286"/>
    </row>
    <row r="33" spans="2:8" ht="12.75" customHeight="1">
      <c r="B33" s="1286"/>
      <c r="C33" s="1286"/>
      <c r="D33" s="1286"/>
      <c r="E33" s="1286"/>
      <c r="F33" s="1286"/>
      <c r="G33" s="1286"/>
      <c r="H33" s="1286"/>
    </row>
    <row r="34" spans="2:8" ht="12.75" customHeight="1">
      <c r="B34" s="541"/>
      <c r="C34" s="541"/>
      <c r="D34" s="541"/>
    </row>
    <row r="35" spans="2:8" ht="12.75" customHeight="1"/>
    <row r="36" spans="2:8" ht="12.75" customHeight="1">
      <c r="C36" s="541"/>
      <c r="D36" s="541"/>
    </row>
    <row r="37" spans="2:8" ht="12.75" customHeight="1">
      <c r="B37" s="541"/>
      <c r="C37" s="541"/>
      <c r="D37" s="541"/>
    </row>
    <row r="38" spans="2:8" ht="12.75" customHeight="1">
      <c r="B38" s="541"/>
      <c r="C38" s="541"/>
      <c r="D38" s="541"/>
    </row>
    <row r="39" spans="2:8" ht="12.75" customHeight="1">
      <c r="B39" s="541"/>
      <c r="C39" s="541"/>
      <c r="D39" s="541"/>
    </row>
    <row r="40" spans="2:8" ht="12.75" customHeight="1">
      <c r="B40" s="541"/>
      <c r="C40" s="541"/>
      <c r="D40" s="541"/>
    </row>
    <row r="41" spans="2:8" ht="12.75" customHeight="1">
      <c r="B41" s="541"/>
      <c r="C41" s="541"/>
      <c r="D41" s="541"/>
    </row>
    <row r="42" spans="2:8" ht="12.75" customHeight="1">
      <c r="B42" s="541"/>
      <c r="C42" s="541"/>
      <c r="D42" s="541"/>
    </row>
    <row r="43" spans="2:8" ht="12.75" customHeight="1"/>
  </sheetData>
  <mergeCells count="2">
    <mergeCell ref="B29:H30"/>
    <mergeCell ref="B32:H33"/>
  </mergeCells>
  <pageMargins left="0.70866141732283472" right="0.70866141732283472" top="0.74803149606299213" bottom="0.74803149606299213" header="0.31496062992125984" footer="0.31496062992125984"/>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EF40-E480-419A-B68D-36B4B976F86D}">
  <sheetPr codeName="Sheet28">
    <pageSetUpPr fitToPage="1"/>
  </sheetPr>
  <dimension ref="A1:N34"/>
  <sheetViews>
    <sheetView zoomScaleNormal="100" workbookViewId="0">
      <selection activeCell="A2" sqref="A2"/>
    </sheetView>
  </sheetViews>
  <sheetFormatPr defaultColWidth="9.140625" defaultRowHeight="12.75"/>
  <cols>
    <col min="1" max="1" width="11.140625" style="9" customWidth="1"/>
    <col min="2" max="2" width="12.42578125" style="9" customWidth="1"/>
    <col min="3" max="3" width="51.5703125" style="9" customWidth="1"/>
    <col min="4" max="6" width="19.85546875" style="32" customWidth="1"/>
    <col min="7" max="16384" width="9.140625" style="9"/>
  </cols>
  <sheetData>
    <row r="1" spans="1:14">
      <c r="A1" s="22" t="s">
        <v>1284</v>
      </c>
    </row>
    <row r="3" spans="1:14">
      <c r="B3" s="22" t="s">
        <v>90</v>
      </c>
    </row>
    <row r="4" spans="1:14">
      <c r="F4" s="330"/>
    </row>
    <row r="5" spans="1:14">
      <c r="D5" s="12" t="s">
        <v>160</v>
      </c>
      <c r="E5" s="12" t="s">
        <v>161</v>
      </c>
      <c r="F5" s="12" t="s">
        <v>162</v>
      </c>
    </row>
    <row r="6" spans="1:14" ht="25.5">
      <c r="B6" s="971"/>
      <c r="C6" s="972"/>
      <c r="D6" s="1208" t="s">
        <v>1010</v>
      </c>
      <c r="E6" s="1207"/>
      <c r="F6" s="773" t="s">
        <v>1011</v>
      </c>
    </row>
    <row r="7" spans="1:14">
      <c r="B7" s="218" t="s">
        <v>165</v>
      </c>
      <c r="C7" s="219"/>
      <c r="D7" s="973" t="s">
        <v>166</v>
      </c>
      <c r="E7" s="973" t="s">
        <v>167</v>
      </c>
      <c r="F7" s="973" t="s">
        <v>166</v>
      </c>
    </row>
    <row r="8" spans="1:14">
      <c r="A8" s="12"/>
      <c r="B8" s="12">
        <v>1</v>
      </c>
      <c r="C8" s="48" t="s">
        <v>1012</v>
      </c>
      <c r="D8" s="220">
        <v>609392.22320999997</v>
      </c>
      <c r="E8" s="220">
        <v>612112.80372600001</v>
      </c>
      <c r="F8" s="220">
        <f>+D8*0.08</f>
        <v>48751.377856799998</v>
      </c>
      <c r="G8" s="641"/>
      <c r="N8" s="57"/>
    </row>
    <row r="9" spans="1:14">
      <c r="A9" s="12"/>
      <c r="B9" s="12">
        <v>2</v>
      </c>
      <c r="C9" s="221" t="s">
        <v>1013</v>
      </c>
      <c r="D9" s="220">
        <v>74996.217384999996</v>
      </c>
      <c r="E9" s="220">
        <v>83385.929480999999</v>
      </c>
      <c r="F9" s="220">
        <f t="shared" ref="F9:F29" si="0">+D9*0.08</f>
        <v>5999.6973908</v>
      </c>
      <c r="G9" s="641"/>
      <c r="N9" s="57"/>
    </row>
    <row r="10" spans="1:14">
      <c r="A10" s="12"/>
      <c r="B10" s="12">
        <v>3</v>
      </c>
      <c r="C10" s="221" t="s">
        <v>1014</v>
      </c>
      <c r="D10" s="220">
        <v>188904.64345500001</v>
      </c>
      <c r="E10" s="220">
        <v>182692.248074</v>
      </c>
      <c r="F10" s="220">
        <f t="shared" si="0"/>
        <v>15112.371476400001</v>
      </c>
      <c r="G10" s="641"/>
      <c r="N10" s="57"/>
    </row>
    <row r="11" spans="1:14">
      <c r="A11" s="12"/>
      <c r="B11" s="12">
        <v>5</v>
      </c>
      <c r="C11" s="221" t="s">
        <v>1015</v>
      </c>
      <c r="D11" s="220">
        <v>345491.36236999999</v>
      </c>
      <c r="E11" s="220">
        <v>346034.62617100001</v>
      </c>
      <c r="F11" s="220">
        <f t="shared" si="0"/>
        <v>27639.308989599998</v>
      </c>
      <c r="G11" s="641"/>
      <c r="N11" s="57"/>
    </row>
    <row r="12" spans="1:14">
      <c r="A12" s="12"/>
      <c r="B12" s="12">
        <v>6</v>
      </c>
      <c r="C12" s="48" t="s">
        <v>1016</v>
      </c>
      <c r="D12" s="220">
        <v>38470.219624999998</v>
      </c>
      <c r="E12" s="220">
        <v>45125.029545999998</v>
      </c>
      <c r="F12" s="220">
        <f t="shared" si="0"/>
        <v>3077.6175699999999</v>
      </c>
      <c r="G12" s="641"/>
      <c r="N12" s="57"/>
    </row>
    <row r="13" spans="1:14">
      <c r="A13" s="12"/>
      <c r="B13" s="12">
        <v>7</v>
      </c>
      <c r="C13" s="221" t="s">
        <v>1013</v>
      </c>
      <c r="D13" s="220">
        <v>3671.9947400000001</v>
      </c>
      <c r="E13" s="220">
        <v>4772.0979100000004</v>
      </c>
      <c r="F13" s="220">
        <f t="shared" si="0"/>
        <v>293.75957920000002</v>
      </c>
      <c r="G13" s="641"/>
      <c r="N13" s="57"/>
    </row>
    <row r="14" spans="1:14">
      <c r="A14" s="12"/>
      <c r="B14" s="12">
        <v>8</v>
      </c>
      <c r="C14" s="221" t="s">
        <v>1017</v>
      </c>
      <c r="D14" s="220">
        <v>16245.514933</v>
      </c>
      <c r="E14" s="220">
        <v>20668.265360000001</v>
      </c>
      <c r="F14" s="220">
        <f t="shared" si="0"/>
        <v>1299.6411946400001</v>
      </c>
      <c r="G14" s="641"/>
      <c r="N14" s="57"/>
    </row>
    <row r="15" spans="1:14">
      <c r="A15" s="12"/>
      <c r="B15" s="12" t="s">
        <v>192</v>
      </c>
      <c r="C15" s="221" t="s">
        <v>1018</v>
      </c>
      <c r="D15" s="220">
        <v>644.62654399999997</v>
      </c>
      <c r="E15" s="220">
        <v>862.54200200000002</v>
      </c>
      <c r="F15" s="220">
        <f t="shared" si="0"/>
        <v>51.570123519999996</v>
      </c>
      <c r="G15" s="641"/>
      <c r="N15" s="57"/>
    </row>
    <row r="16" spans="1:14">
      <c r="A16" s="12"/>
      <c r="B16" s="12" t="s">
        <v>1019</v>
      </c>
      <c r="C16" s="221" t="s">
        <v>1020</v>
      </c>
      <c r="D16" s="220">
        <v>12309.003087999999</v>
      </c>
      <c r="E16" s="220">
        <v>13395.556875</v>
      </c>
      <c r="F16" s="220">
        <f t="shared" si="0"/>
        <v>984.72024704</v>
      </c>
      <c r="G16" s="641"/>
      <c r="N16" s="57"/>
    </row>
    <row r="17" spans="1:14">
      <c r="A17" s="12"/>
      <c r="B17" s="12">
        <v>9</v>
      </c>
      <c r="C17" s="221" t="s">
        <v>1021</v>
      </c>
      <c r="D17" s="220">
        <v>5599.08032</v>
      </c>
      <c r="E17" s="220">
        <v>5426.5673989999996</v>
      </c>
      <c r="F17" s="220">
        <f t="shared" si="0"/>
        <v>447.92642560000002</v>
      </c>
      <c r="G17" s="641"/>
      <c r="N17" s="57"/>
    </row>
    <row r="18" spans="1:14">
      <c r="A18" s="12"/>
      <c r="B18" s="12">
        <v>15</v>
      </c>
      <c r="C18" s="48" t="s">
        <v>1022</v>
      </c>
      <c r="D18" s="220">
        <v>0.36399999999999999</v>
      </c>
      <c r="E18" s="220">
        <v>33.225749999999998</v>
      </c>
      <c r="F18" s="220">
        <f t="shared" si="0"/>
        <v>2.912E-2</v>
      </c>
      <c r="G18" s="641"/>
      <c r="N18" s="57"/>
    </row>
    <row r="19" spans="1:14" ht="25.5">
      <c r="A19" s="12"/>
      <c r="B19" s="12">
        <v>16</v>
      </c>
      <c r="C19" s="48" t="s">
        <v>1023</v>
      </c>
      <c r="D19" s="220">
        <v>2036.4119740000001</v>
      </c>
      <c r="E19" s="220">
        <v>2100.63238</v>
      </c>
      <c r="F19" s="220">
        <f t="shared" si="0"/>
        <v>162.91295792000003</v>
      </c>
      <c r="G19" s="641"/>
      <c r="N19" s="57"/>
    </row>
    <row r="20" spans="1:14">
      <c r="A20" s="12"/>
      <c r="B20" s="12">
        <v>18</v>
      </c>
      <c r="C20" s="221" t="s">
        <v>1024</v>
      </c>
      <c r="D20" s="220">
        <v>2036.4119740000001</v>
      </c>
      <c r="E20" s="220">
        <v>2100.6323790000001</v>
      </c>
      <c r="F20" s="220">
        <f t="shared" si="0"/>
        <v>162.91295792000003</v>
      </c>
      <c r="G20" s="641"/>
      <c r="N20" s="57"/>
    </row>
    <row r="21" spans="1:14" ht="25.5">
      <c r="A21" s="12"/>
      <c r="B21" s="12">
        <v>20</v>
      </c>
      <c r="C21" s="48" t="s">
        <v>1025</v>
      </c>
      <c r="D21" s="220">
        <v>47127.974325000003</v>
      </c>
      <c r="E21" s="220">
        <v>59014.009488999996</v>
      </c>
      <c r="F21" s="220">
        <f t="shared" si="0"/>
        <v>3770.2379460000002</v>
      </c>
      <c r="G21" s="641"/>
      <c r="N21" s="57"/>
    </row>
    <row r="22" spans="1:14">
      <c r="A22" s="12"/>
      <c r="B22" s="12">
        <v>21</v>
      </c>
      <c r="C22" s="221" t="s">
        <v>1013</v>
      </c>
      <c r="D22" s="220">
        <v>7251.4862000000003</v>
      </c>
      <c r="E22" s="220">
        <v>14773.760864</v>
      </c>
      <c r="F22" s="220">
        <f t="shared" si="0"/>
        <v>580.11889600000006</v>
      </c>
      <c r="G22" s="641"/>
      <c r="N22" s="57"/>
    </row>
    <row r="23" spans="1:14">
      <c r="A23" s="12"/>
      <c r="B23" s="12">
        <v>22</v>
      </c>
      <c r="C23" s="221" t="s">
        <v>1026</v>
      </c>
      <c r="D23" s="220">
        <v>39876.488125000003</v>
      </c>
      <c r="E23" s="220">
        <v>44240.248625</v>
      </c>
      <c r="F23" s="220">
        <f t="shared" si="0"/>
        <v>3190.1190500000002</v>
      </c>
      <c r="G23" s="641"/>
      <c r="N23" s="57"/>
    </row>
    <row r="24" spans="1:14">
      <c r="A24" s="12"/>
      <c r="B24" s="12" t="s">
        <v>1027</v>
      </c>
      <c r="C24" s="48" t="s">
        <v>1028</v>
      </c>
      <c r="D24" s="220"/>
      <c r="E24" s="220"/>
      <c r="F24" s="220"/>
      <c r="G24" s="641"/>
      <c r="N24" s="57"/>
    </row>
    <row r="25" spans="1:14">
      <c r="A25" s="12"/>
      <c r="B25" s="12">
        <v>23</v>
      </c>
      <c r="C25" s="48" t="s">
        <v>819</v>
      </c>
      <c r="D25" s="220">
        <v>50451.681453999998</v>
      </c>
      <c r="E25" s="220">
        <v>50402.992918999997</v>
      </c>
      <c r="F25" s="220">
        <f t="shared" si="0"/>
        <v>4036.1345163199999</v>
      </c>
      <c r="G25" s="641"/>
      <c r="N25" s="57"/>
    </row>
    <row r="26" spans="1:14">
      <c r="A26" s="12"/>
      <c r="B26" s="12" t="s">
        <v>1029</v>
      </c>
      <c r="C26" s="221" t="s">
        <v>1030</v>
      </c>
      <c r="D26" s="220">
        <v>50451.681453999998</v>
      </c>
      <c r="E26" s="220">
        <v>50402.992918999997</v>
      </c>
      <c r="F26" s="220">
        <f t="shared" si="0"/>
        <v>4036.1345163199999</v>
      </c>
      <c r="G26" s="641"/>
      <c r="N26" s="57"/>
    </row>
    <row r="27" spans="1:14" ht="25.5">
      <c r="A27" s="12"/>
      <c r="B27" s="12">
        <v>24</v>
      </c>
      <c r="C27" s="48" t="s">
        <v>1031</v>
      </c>
      <c r="D27" s="220">
        <v>25607.1</v>
      </c>
      <c r="E27" s="220">
        <v>25908.505000000001</v>
      </c>
      <c r="F27" s="220">
        <f t="shared" si="0"/>
        <v>2048.5679999999998</v>
      </c>
      <c r="G27" s="653"/>
      <c r="I27" s="2"/>
      <c r="N27" s="57"/>
    </row>
    <row r="28" spans="1:14">
      <c r="A28" s="12"/>
      <c r="B28" s="175"/>
      <c r="C28" s="180" t="s">
        <v>1032</v>
      </c>
      <c r="D28" s="222">
        <v>111841.07231800001</v>
      </c>
      <c r="E28" s="222">
        <v>112799.465363</v>
      </c>
      <c r="F28" s="222">
        <f t="shared" si="0"/>
        <v>8947.2857854400008</v>
      </c>
      <c r="G28" s="641"/>
      <c r="N28" s="57"/>
    </row>
    <row r="29" spans="1:14">
      <c r="A29" s="12"/>
      <c r="B29" s="217">
        <v>29</v>
      </c>
      <c r="C29" s="6" t="s">
        <v>288</v>
      </c>
      <c r="D29" s="223">
        <v>859319.94690600003</v>
      </c>
      <c r="E29" s="223">
        <v>881588.15917300002</v>
      </c>
      <c r="F29" s="223">
        <f t="shared" si="0"/>
        <v>68745.595752480003</v>
      </c>
      <c r="G29" s="641"/>
      <c r="N29" s="57"/>
    </row>
    <row r="30" spans="1:14">
      <c r="A30" s="12"/>
    </row>
    <row r="31" spans="1:14">
      <c r="A31" s="12"/>
      <c r="D31" s="57"/>
      <c r="E31" s="9"/>
      <c r="F31" s="9"/>
    </row>
    <row r="32" spans="1:14">
      <c r="A32" s="12"/>
    </row>
    <row r="33" spans="1:1">
      <c r="A33" s="12"/>
    </row>
    <row r="34" spans="1:1">
      <c r="A34" s="12"/>
    </row>
  </sheetData>
  <mergeCells count="1">
    <mergeCell ref="D6:E6"/>
  </mergeCells>
  <pageMargins left="0.70866141732283472" right="0.70866141732283472" top="0.74803149606299213" bottom="0.74803149606299213" header="0.31496062992125984" footer="0.31496062992125984"/>
  <pageSetup paperSize="9" scale="97"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C58F2-FEE1-4E5F-ACFE-A496EBE96CE8}">
  <sheetPr codeName="Sheet39"/>
  <dimension ref="A1:M20"/>
  <sheetViews>
    <sheetView zoomScaleNormal="100" workbookViewId="0">
      <selection activeCell="A2" sqref="A2"/>
    </sheetView>
  </sheetViews>
  <sheetFormatPr defaultColWidth="9.140625" defaultRowHeight="12.75"/>
  <cols>
    <col min="1" max="1" width="9.140625" style="1"/>
    <col min="2" max="2" width="7" style="1" customWidth="1"/>
    <col min="3" max="3" width="74.42578125" style="1" customWidth="1"/>
    <col min="4" max="4" width="20.7109375" style="1" bestFit="1" customWidth="1"/>
    <col min="5" max="6" width="9.140625" style="1"/>
    <col min="7" max="7" width="12.140625" style="1" bestFit="1" customWidth="1"/>
    <col min="8" max="16384" width="9.140625" style="1"/>
  </cols>
  <sheetData>
    <row r="1" spans="1:7">
      <c r="A1" s="86" t="s">
        <v>1284</v>
      </c>
    </row>
    <row r="2" spans="1:7">
      <c r="A2" s="86"/>
    </row>
    <row r="3" spans="1:7">
      <c r="B3" s="4" t="s">
        <v>152</v>
      </c>
      <c r="C3" s="8"/>
    </row>
    <row r="5" spans="1:7">
      <c r="B5" s="224"/>
      <c r="C5" s="224"/>
      <c r="D5" s="13" t="s">
        <v>160</v>
      </c>
    </row>
    <row r="6" spans="1:7" ht="35.25" customHeight="1">
      <c r="B6" s="974" t="s">
        <v>165</v>
      </c>
      <c r="C6" s="974"/>
      <c r="D6" s="773" t="s">
        <v>826</v>
      </c>
    </row>
    <row r="7" spans="1:7" s="9" customFormat="1" ht="12.75" customHeight="1">
      <c r="B7" s="217">
        <v>1</v>
      </c>
      <c r="C7" s="6" t="s">
        <v>1033</v>
      </c>
      <c r="D7" s="274">
        <v>528725.83911199996</v>
      </c>
      <c r="F7" s="1"/>
      <c r="G7" s="57"/>
    </row>
    <row r="8" spans="1:7" s="9" customFormat="1">
      <c r="B8" s="12">
        <v>2</v>
      </c>
      <c r="C8" s="48" t="s">
        <v>1034</v>
      </c>
      <c r="D8" s="263">
        <v>9782.6406509999997</v>
      </c>
      <c r="F8" s="1"/>
      <c r="G8" s="57"/>
    </row>
    <row r="9" spans="1:7" s="9" customFormat="1">
      <c r="B9" s="12">
        <v>3</v>
      </c>
      <c r="C9" s="48" t="s">
        <v>1035</v>
      </c>
      <c r="D9" s="263">
        <v>-6204.0144769999997</v>
      </c>
      <c r="G9" s="57"/>
    </row>
    <row r="10" spans="1:7" s="9" customFormat="1">
      <c r="B10" s="12">
        <v>4</v>
      </c>
      <c r="C10" s="48" t="s">
        <v>1036</v>
      </c>
      <c r="D10" s="263"/>
      <c r="G10" s="57"/>
    </row>
    <row r="11" spans="1:7" s="9" customFormat="1">
      <c r="B11" s="12">
        <v>5</v>
      </c>
      <c r="C11" s="48" t="s">
        <v>1037</v>
      </c>
      <c r="D11" s="263"/>
      <c r="G11" s="57"/>
    </row>
    <row r="12" spans="1:7" s="9" customFormat="1">
      <c r="B12" s="12">
        <v>6</v>
      </c>
      <c r="C12" s="48" t="s">
        <v>1038</v>
      </c>
      <c r="D12" s="263"/>
      <c r="G12" s="57"/>
    </row>
    <row r="13" spans="1:7" s="9" customFormat="1">
      <c r="B13" s="12">
        <v>7</v>
      </c>
      <c r="C13" s="48" t="s">
        <v>1039</v>
      </c>
      <c r="D13" s="263">
        <v>2090.9920240000001</v>
      </c>
      <c r="G13" s="57"/>
    </row>
    <row r="14" spans="1:7" s="9" customFormat="1">
      <c r="B14" s="175">
        <v>8</v>
      </c>
      <c r="C14" s="180" t="s">
        <v>1040</v>
      </c>
      <c r="D14" s="279"/>
      <c r="G14" s="57"/>
    </row>
    <row r="15" spans="1:7" s="9" customFormat="1" ht="12.75" customHeight="1">
      <c r="B15" s="217">
        <v>9</v>
      </c>
      <c r="C15" s="6" t="s">
        <v>1041</v>
      </c>
      <c r="D15" s="273">
        <v>534395.45730999997</v>
      </c>
      <c r="E15" s="57"/>
      <c r="G15" s="57"/>
    </row>
    <row r="16" spans="1:7" s="9" customFormat="1">
      <c r="B16" s="17"/>
      <c r="C16" s="17"/>
      <c r="D16" s="57"/>
    </row>
    <row r="17" spans="2:13" s="9" customFormat="1">
      <c r="B17" s="17"/>
      <c r="C17" s="17"/>
    </row>
    <row r="18" spans="2:13" s="230" customFormat="1">
      <c r="B18" s="231" t="s">
        <v>290</v>
      </c>
      <c r="M18" s="270"/>
    </row>
    <row r="19" spans="2:13" s="9" customFormat="1">
      <c r="B19" s="1483" t="s">
        <v>1042</v>
      </c>
      <c r="C19" s="1483"/>
      <c r="D19" s="1483"/>
    </row>
    <row r="20" spans="2:13">
      <c r="B20" s="1483"/>
      <c r="C20" s="1483"/>
      <c r="D20" s="1483"/>
    </row>
  </sheetData>
  <mergeCells count="1">
    <mergeCell ref="B19:D20"/>
  </mergeCells>
  <phoneticPr fontId="2" type="noConversion"/>
  <pageMargins left="0.7" right="0.7" top="0.75" bottom="0.75" header="0.3" footer="0.3"/>
  <pageSetup scale="6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0236-030C-4496-8CC9-FACA39C2BA0C}">
  <sheetPr codeName="Sheet40">
    <pageSetUpPr fitToPage="1"/>
  </sheetPr>
  <dimension ref="A1:J20"/>
  <sheetViews>
    <sheetView zoomScaleNormal="100" workbookViewId="0">
      <selection activeCell="A2" sqref="A2"/>
    </sheetView>
  </sheetViews>
  <sheetFormatPr defaultColWidth="9.140625" defaultRowHeight="12.75"/>
  <cols>
    <col min="1" max="2" width="9.140625" style="1"/>
    <col min="3" max="3" width="64.42578125" style="1" customWidth="1"/>
    <col min="4" max="4" width="15.7109375" style="1" customWidth="1"/>
    <col min="5" max="16384" width="9.140625" style="1"/>
  </cols>
  <sheetData>
    <row r="1" spans="1:10">
      <c r="A1" s="86" t="s">
        <v>1284</v>
      </c>
    </row>
    <row r="2" spans="1:10">
      <c r="A2" s="86"/>
    </row>
    <row r="3" spans="1:10">
      <c r="B3" s="4" t="s">
        <v>94</v>
      </c>
    </row>
    <row r="5" spans="1:10">
      <c r="B5" s="48"/>
      <c r="C5" s="48"/>
      <c r="D5" s="12" t="s">
        <v>160</v>
      </c>
    </row>
    <row r="6" spans="1:10">
      <c r="B6" s="974" t="s">
        <v>165</v>
      </c>
      <c r="C6" s="974"/>
      <c r="D6" s="773" t="s">
        <v>1043</v>
      </c>
    </row>
    <row r="7" spans="1:10" s="9" customFormat="1" ht="25.5">
      <c r="B7" s="217">
        <v>1</v>
      </c>
      <c r="C7" s="6" t="s">
        <v>1033</v>
      </c>
      <c r="D7" s="273">
        <v>20687.412402999998</v>
      </c>
      <c r="F7" s="57"/>
      <c r="G7" s="2"/>
      <c r="I7" s="1"/>
      <c r="J7" s="1"/>
    </row>
    <row r="8" spans="1:10" s="9" customFormat="1">
      <c r="B8" s="12">
        <v>2</v>
      </c>
      <c r="C8" s="48" t="s">
        <v>1044</v>
      </c>
      <c r="D8" s="263">
        <v>-4208.5084450000004</v>
      </c>
      <c r="F8" s="57"/>
      <c r="I8" s="1"/>
      <c r="J8" s="1"/>
    </row>
    <row r="9" spans="1:10" s="9" customFormat="1">
      <c r="B9" s="12">
        <v>3</v>
      </c>
      <c r="C9" s="48" t="s">
        <v>1045</v>
      </c>
      <c r="D9" s="263">
        <v>11.446709999999999</v>
      </c>
      <c r="F9" s="57"/>
      <c r="I9" s="1"/>
      <c r="J9" s="1"/>
    </row>
    <row r="10" spans="1:10" s="9" customFormat="1">
      <c r="B10" s="12">
        <v>4</v>
      </c>
      <c r="C10" s="48" t="s">
        <v>1046</v>
      </c>
      <c r="D10" s="263"/>
      <c r="F10" s="57"/>
      <c r="I10" s="1"/>
      <c r="J10" s="1"/>
    </row>
    <row r="11" spans="1:10" s="9" customFormat="1">
      <c r="B11" s="12">
        <v>5</v>
      </c>
      <c r="C11" s="48" t="s">
        <v>1047</v>
      </c>
      <c r="D11" s="263"/>
      <c r="F11" s="57"/>
      <c r="I11" s="1"/>
      <c r="J11" s="1"/>
    </row>
    <row r="12" spans="1:10" s="9" customFormat="1">
      <c r="B12" s="12">
        <v>6</v>
      </c>
      <c r="C12" s="48" t="s">
        <v>1048</v>
      </c>
      <c r="D12" s="263"/>
      <c r="F12" s="57"/>
      <c r="I12" s="1"/>
      <c r="J12" s="1"/>
    </row>
    <row r="13" spans="1:10" s="9" customFormat="1">
      <c r="B13" s="12">
        <v>7</v>
      </c>
      <c r="C13" s="48" t="s">
        <v>1049</v>
      </c>
      <c r="D13" s="263">
        <v>-225.080264</v>
      </c>
      <c r="F13" s="57"/>
      <c r="I13" s="1"/>
      <c r="J13" s="1"/>
    </row>
    <row r="14" spans="1:10" s="9" customFormat="1">
      <c r="B14" s="175">
        <v>8</v>
      </c>
      <c r="C14" s="180" t="s">
        <v>1050</v>
      </c>
      <c r="D14" s="279"/>
      <c r="F14" s="57"/>
      <c r="I14" s="1"/>
      <c r="J14" s="1"/>
    </row>
    <row r="15" spans="1:10" s="9" customFormat="1">
      <c r="B15" s="217">
        <v>9</v>
      </c>
      <c r="C15" s="6" t="s">
        <v>1041</v>
      </c>
      <c r="D15" s="273">
        <v>16265.269605</v>
      </c>
      <c r="F15" s="57"/>
      <c r="I15" s="1"/>
      <c r="J15" s="1"/>
    </row>
    <row r="16" spans="1:10" s="9" customFormat="1">
      <c r="D16" s="57"/>
      <c r="F16" s="57"/>
      <c r="I16" s="1"/>
      <c r="J16" s="1"/>
    </row>
    <row r="17" spans="2:4" s="9" customFormat="1"/>
    <row r="18" spans="2:4" s="230" customFormat="1" ht="12.75" customHeight="1">
      <c r="B18" s="231" t="s">
        <v>290</v>
      </c>
    </row>
    <row r="19" spans="2:4" ht="12.75" customHeight="1">
      <c r="B19" s="1483" t="s">
        <v>1051</v>
      </c>
      <c r="C19" s="1484"/>
      <c r="D19" s="1484"/>
    </row>
    <row r="20" spans="2:4" ht="18.75" customHeight="1">
      <c r="B20" s="1484"/>
      <c r="C20" s="1484"/>
      <c r="D20" s="1484"/>
    </row>
  </sheetData>
  <mergeCells count="1">
    <mergeCell ref="B19:D20"/>
  </mergeCells>
  <pageMargins left="0.70866141732283472" right="0.70866141732283472" top="0.74803149606299213" bottom="0.74803149606299213"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1FCC-1D2F-44E5-8777-8464C360FFAF}">
  <sheetPr codeName="Sheet41">
    <pageSetUpPr fitToPage="1"/>
  </sheetPr>
  <dimension ref="A1:H26"/>
  <sheetViews>
    <sheetView zoomScaleNormal="100" workbookViewId="0">
      <selection activeCell="A2" sqref="A2"/>
    </sheetView>
  </sheetViews>
  <sheetFormatPr defaultColWidth="11.42578125" defaultRowHeight="12.75"/>
  <cols>
    <col min="1" max="1" width="5.7109375" style="1" customWidth="1"/>
    <col min="2" max="2" width="6.85546875" style="1" customWidth="1"/>
    <col min="3" max="3" width="69.85546875" style="1" customWidth="1"/>
    <col min="4" max="7" width="13.42578125" style="1" customWidth="1"/>
    <col min="8" max="16384" width="11.42578125" style="1"/>
  </cols>
  <sheetData>
    <row r="1" spans="1:8">
      <c r="A1" s="22" t="s">
        <v>1284</v>
      </c>
    </row>
    <row r="3" spans="1:8">
      <c r="A3" s="16"/>
      <c r="B3" s="16" t="s">
        <v>1052</v>
      </c>
      <c r="C3" s="37"/>
      <c r="E3" s="37"/>
    </row>
    <row r="4" spans="1:8">
      <c r="A4" s="37"/>
      <c r="B4" s="37"/>
      <c r="C4" s="37"/>
      <c r="D4" s="37"/>
      <c r="E4" s="37"/>
    </row>
    <row r="5" spans="1:8">
      <c r="B5" s="225"/>
      <c r="C5" s="225"/>
      <c r="D5" s="12" t="s">
        <v>160</v>
      </c>
      <c r="E5" s="12" t="s">
        <v>161</v>
      </c>
      <c r="F5" s="12" t="s">
        <v>231</v>
      </c>
      <c r="G5" s="12" t="s">
        <v>232</v>
      </c>
      <c r="H5" s="36"/>
    </row>
    <row r="6" spans="1:8" ht="38.25">
      <c r="B6" s="1485" t="s">
        <v>165</v>
      </c>
      <c r="C6" s="1485"/>
      <c r="D6" s="773" t="s">
        <v>1053</v>
      </c>
      <c r="E6" s="773" t="s">
        <v>1054</v>
      </c>
      <c r="F6" s="773" t="s">
        <v>1055</v>
      </c>
      <c r="G6" s="773" t="s">
        <v>1011</v>
      </c>
    </row>
    <row r="7" spans="1:8">
      <c r="B7" s="6">
        <v>1</v>
      </c>
      <c r="C7" s="6" t="s">
        <v>1056</v>
      </c>
      <c r="D7" s="273">
        <v>15827.67134425</v>
      </c>
      <c r="E7" s="273">
        <v>28412.577272962499</v>
      </c>
      <c r="F7" s="273">
        <v>44240.248617212499</v>
      </c>
      <c r="G7" s="273">
        <v>3539.2198893770001</v>
      </c>
    </row>
    <row r="8" spans="1:8">
      <c r="B8" s="226" t="s">
        <v>1057</v>
      </c>
      <c r="C8" s="61" t="s">
        <v>1058</v>
      </c>
      <c r="D8" s="263">
        <v>-13091.031594676459</v>
      </c>
      <c r="E8" s="263">
        <v>-21339.773878858196</v>
      </c>
      <c r="F8" s="263">
        <v>-34430.805473534652</v>
      </c>
      <c r="G8" s="263">
        <v>-2754.464437882772</v>
      </c>
    </row>
    <row r="9" spans="1:8">
      <c r="B9" s="226" t="s">
        <v>1059</v>
      </c>
      <c r="C9" s="61" t="s">
        <v>1060</v>
      </c>
      <c r="D9" s="263">
        <v>2736.6397495735423</v>
      </c>
      <c r="E9" s="263">
        <v>7072.8033941043041</v>
      </c>
      <c r="F9" s="263">
        <v>9809.4431436778468</v>
      </c>
      <c r="G9" s="263">
        <v>784.75545149422771</v>
      </c>
    </row>
    <row r="10" spans="1:8">
      <c r="B10" s="48">
        <v>2</v>
      </c>
      <c r="C10" s="48" t="s">
        <v>1061</v>
      </c>
      <c r="D10" s="263">
        <v>-163.38902028221992</v>
      </c>
      <c r="E10" s="263">
        <v>-2120.6276871013861</v>
      </c>
      <c r="F10" s="263">
        <v>-2284.016707383606</v>
      </c>
      <c r="G10" s="263">
        <v>-182.72133659068848</v>
      </c>
    </row>
    <row r="11" spans="1:8">
      <c r="B11" s="48">
        <v>3</v>
      </c>
      <c r="C11" s="48" t="s">
        <v>1062</v>
      </c>
      <c r="D11" s="263">
        <v>-11.050414308065228</v>
      </c>
      <c r="E11" s="263"/>
      <c r="F11" s="263">
        <v>-11.050414308065228</v>
      </c>
      <c r="G11" s="263">
        <v>-0.88403314464521832</v>
      </c>
    </row>
    <row r="12" spans="1:8">
      <c r="B12" s="48">
        <v>4</v>
      </c>
      <c r="C12" s="48" t="s">
        <v>1063</v>
      </c>
      <c r="D12" s="263"/>
      <c r="E12" s="263"/>
      <c r="F12" s="263"/>
      <c r="G12" s="263"/>
    </row>
    <row r="13" spans="1:8">
      <c r="B13" s="48">
        <v>5</v>
      </c>
      <c r="C13" s="48" t="s">
        <v>1064</v>
      </c>
      <c r="D13" s="263"/>
      <c r="E13" s="263"/>
      <c r="F13" s="263"/>
      <c r="G13" s="263"/>
    </row>
    <row r="14" spans="1:8">
      <c r="B14" s="48">
        <v>6</v>
      </c>
      <c r="C14" s="48" t="s">
        <v>1065</v>
      </c>
      <c r="D14" s="263"/>
      <c r="E14" s="263"/>
      <c r="F14" s="263"/>
      <c r="G14" s="263"/>
    </row>
    <row r="15" spans="1:8">
      <c r="B15" s="48">
        <v>7</v>
      </c>
      <c r="C15" s="48" t="s">
        <v>788</v>
      </c>
      <c r="D15" s="263">
        <v>87.315698640069513</v>
      </c>
      <c r="E15" s="263">
        <v>1.6329870957943058</v>
      </c>
      <c r="F15" s="263">
        <v>88.948685735863819</v>
      </c>
      <c r="G15" s="263">
        <v>7.1158948588691056</v>
      </c>
    </row>
    <row r="16" spans="1:8">
      <c r="B16" s="226" t="s">
        <v>1066</v>
      </c>
      <c r="C16" s="61" t="s">
        <v>1067</v>
      </c>
      <c r="D16" s="263">
        <v>2649.5160136233267</v>
      </c>
      <c r="E16" s="263">
        <v>4953.8086940987123</v>
      </c>
      <c r="F16" s="263">
        <v>7603.3247077220385</v>
      </c>
      <c r="G16" s="263">
        <v>608.26597661776304</v>
      </c>
    </row>
    <row r="17" spans="2:8">
      <c r="B17" s="227" t="s">
        <v>1068</v>
      </c>
      <c r="C17" s="228" t="s">
        <v>1058</v>
      </c>
      <c r="D17" s="279">
        <v>11559.037732151673</v>
      </c>
      <c r="E17" s="279">
        <v>20714.125676788786</v>
      </c>
      <c r="F17" s="279">
        <v>32273.163408940462</v>
      </c>
      <c r="G17" s="279">
        <v>2581.853072715237</v>
      </c>
    </row>
    <row r="18" spans="2:8">
      <c r="B18" s="6">
        <v>8</v>
      </c>
      <c r="C18" s="6" t="s">
        <v>1041</v>
      </c>
      <c r="D18" s="273">
        <v>14208.553745775</v>
      </c>
      <c r="E18" s="273">
        <v>25667.934370887499</v>
      </c>
      <c r="F18" s="273">
        <v>39876.488116662498</v>
      </c>
      <c r="G18" s="273">
        <v>3190.119049333</v>
      </c>
    </row>
    <row r="19" spans="2:8">
      <c r="D19" s="47"/>
    </row>
    <row r="20" spans="2:8" s="230" customFormat="1" ht="12.75" customHeight="1">
      <c r="B20" s="231" t="s">
        <v>290</v>
      </c>
    </row>
    <row r="21" spans="2:8" ht="12.75" customHeight="1">
      <c r="B21" s="1343" t="s">
        <v>1069</v>
      </c>
      <c r="C21" s="1343"/>
      <c r="D21" s="1343"/>
      <c r="E21" s="1343"/>
      <c r="F21" s="1343"/>
      <c r="G21" s="1343"/>
      <c r="H21" s="47"/>
    </row>
    <row r="22" spans="2:8">
      <c r="B22" s="1343"/>
      <c r="C22" s="1343"/>
      <c r="D22" s="1343"/>
      <c r="E22" s="1343"/>
      <c r="F22" s="1343"/>
      <c r="G22" s="1343"/>
    </row>
    <row r="23" spans="2:8">
      <c r="B23" s="1343"/>
      <c r="C23" s="1343"/>
      <c r="D23" s="1343"/>
      <c r="E23" s="1343"/>
      <c r="F23" s="1343"/>
      <c r="G23" s="1343"/>
    </row>
    <row r="24" spans="2:8">
      <c r="B24" s="1343"/>
      <c r="C24" s="1343"/>
      <c r="D24" s="1343"/>
      <c r="E24" s="1343"/>
      <c r="F24" s="1343"/>
      <c r="G24" s="1343"/>
    </row>
    <row r="26" spans="2:8">
      <c r="D26" s="47"/>
    </row>
  </sheetData>
  <mergeCells count="2">
    <mergeCell ref="B6:C6"/>
    <mergeCell ref="B21:G24"/>
  </mergeCells>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B1735-6D19-4B36-9BC5-9DFE46F369B3}">
  <sheetPr>
    <pageSetUpPr fitToPage="1"/>
  </sheetPr>
  <dimension ref="A1:M42"/>
  <sheetViews>
    <sheetView zoomScaleNormal="100" workbookViewId="0">
      <selection activeCell="A2" sqref="A2"/>
    </sheetView>
  </sheetViews>
  <sheetFormatPr defaultColWidth="9.140625" defaultRowHeight="12.75"/>
  <cols>
    <col min="1" max="3" width="9.140625" style="1"/>
    <col min="4" max="4" width="39.5703125" style="1" customWidth="1"/>
    <col min="5" max="11" width="18" style="1" customWidth="1"/>
    <col min="12" max="12" width="22.42578125" style="1" customWidth="1"/>
    <col min="13" max="13" width="15" style="1" customWidth="1"/>
    <col min="14" max="16384" width="9.140625" style="1"/>
  </cols>
  <sheetData>
    <row r="1" spans="1:13">
      <c r="A1" s="22" t="s">
        <v>1284</v>
      </c>
    </row>
    <row r="2" spans="1:13">
      <c r="G2" s="334"/>
    </row>
    <row r="3" spans="1:13">
      <c r="B3" s="130" t="s">
        <v>8</v>
      </c>
      <c r="C3" s="130"/>
      <c r="D3" s="130"/>
      <c r="E3" s="130"/>
      <c r="F3" s="130"/>
      <c r="G3" s="130"/>
      <c r="H3" s="130"/>
    </row>
    <row r="4" spans="1:13">
      <c r="C4" s="1226"/>
      <c r="D4" s="1226"/>
    </row>
    <row r="5" spans="1:13">
      <c r="C5" s="1226"/>
      <c r="D5" s="1226"/>
      <c r="E5" s="168" t="s">
        <v>160</v>
      </c>
      <c r="F5" s="168" t="s">
        <v>161</v>
      </c>
      <c r="G5" s="168" t="s">
        <v>162</v>
      </c>
      <c r="H5" s="168" t="s">
        <v>163</v>
      </c>
      <c r="I5" s="168" t="s">
        <v>164</v>
      </c>
      <c r="J5" s="168" t="s">
        <v>231</v>
      </c>
      <c r="K5" s="168" t="s">
        <v>232</v>
      </c>
      <c r="L5" s="168" t="s">
        <v>233</v>
      </c>
    </row>
    <row r="6" spans="1:13" s="4" customFormat="1" ht="48" customHeight="1">
      <c r="B6" s="1200" t="s">
        <v>240</v>
      </c>
      <c r="C6" s="1227"/>
      <c r="D6" s="1201"/>
      <c r="E6" s="1208" t="s">
        <v>304</v>
      </c>
      <c r="F6" s="1206"/>
      <c r="G6" s="1206"/>
      <c r="H6" s="1207"/>
      <c r="I6" s="1208" t="s">
        <v>242</v>
      </c>
      <c r="J6" s="1207"/>
      <c r="K6" s="1216" t="s">
        <v>305</v>
      </c>
      <c r="L6" s="1217"/>
    </row>
    <row r="7" spans="1:13" s="4" customFormat="1" ht="12.75" customHeight="1">
      <c r="B7" s="1202"/>
      <c r="C7" s="1213"/>
      <c r="D7" s="1203"/>
      <c r="E7" s="1209" t="s">
        <v>306</v>
      </c>
      <c r="F7" s="1223" t="s">
        <v>307</v>
      </c>
      <c r="G7" s="1224"/>
      <c r="H7" s="1225"/>
      <c r="I7" s="1209" t="s">
        <v>308</v>
      </c>
      <c r="J7" s="1209" t="s">
        <v>309</v>
      </c>
      <c r="K7" s="328"/>
      <c r="L7" s="1209" t="s">
        <v>310</v>
      </c>
    </row>
    <row r="8" spans="1:13" s="4" customFormat="1" ht="64.5" customHeight="1">
      <c r="B8" s="1204"/>
      <c r="C8" s="1228"/>
      <c r="D8" s="1205"/>
      <c r="E8" s="1211"/>
      <c r="F8" s="169"/>
      <c r="G8" s="796" t="s">
        <v>311</v>
      </c>
      <c r="H8" s="796" t="s">
        <v>312</v>
      </c>
      <c r="I8" s="1211"/>
      <c r="J8" s="1211"/>
      <c r="K8" s="170"/>
      <c r="L8" s="1211"/>
    </row>
    <row r="9" spans="1:13" ht="12.75" customHeight="1">
      <c r="B9" s="171" t="s">
        <v>254</v>
      </c>
      <c r="C9" s="1221" t="s">
        <v>255</v>
      </c>
      <c r="D9" s="1221"/>
      <c r="E9" s="62"/>
      <c r="F9" s="62"/>
      <c r="G9" s="62"/>
      <c r="H9" s="62"/>
      <c r="I9" s="62"/>
      <c r="J9" s="62"/>
      <c r="K9" s="62"/>
      <c r="L9" s="62"/>
      <c r="M9" s="167"/>
    </row>
    <row r="10" spans="1:13" ht="12.75" customHeight="1">
      <c r="B10" s="171" t="s">
        <v>256</v>
      </c>
      <c r="C10" s="1221" t="s">
        <v>257</v>
      </c>
      <c r="D10" s="1221"/>
      <c r="E10" s="62">
        <v>3938.09676050198</v>
      </c>
      <c r="F10" s="62">
        <v>4076.0310317076901</v>
      </c>
      <c r="G10" s="62">
        <v>3797.7387761286</v>
      </c>
      <c r="H10" s="62">
        <v>3860.8520046226699</v>
      </c>
      <c r="I10" s="62">
        <v>184.72793144467602</v>
      </c>
      <c r="J10" s="62">
        <v>2706.2150102880619</v>
      </c>
      <c r="K10" s="62">
        <v>4680.6328760726537</v>
      </c>
      <c r="L10" s="62">
        <v>1598.997742525298</v>
      </c>
      <c r="M10" s="167"/>
    </row>
    <row r="11" spans="1:13">
      <c r="B11" s="172" t="s">
        <v>258</v>
      </c>
      <c r="C11" s="1220" t="s">
        <v>259</v>
      </c>
      <c r="D11" s="1220"/>
      <c r="E11" s="62"/>
      <c r="F11" s="62"/>
      <c r="G11" s="62"/>
      <c r="H11" s="62"/>
      <c r="I11" s="62"/>
      <c r="J11" s="62"/>
      <c r="K11" s="62"/>
      <c r="L11" s="62"/>
      <c r="M11" s="167"/>
    </row>
    <row r="12" spans="1:13">
      <c r="B12" s="172" t="s">
        <v>260</v>
      </c>
      <c r="C12" s="1220" t="s">
        <v>261</v>
      </c>
      <c r="D12" s="1220"/>
      <c r="E12" s="62"/>
      <c r="F12" s="62"/>
      <c r="G12" s="62"/>
      <c r="H12" s="62"/>
      <c r="I12" s="62"/>
      <c r="J12" s="62"/>
      <c r="K12" s="62"/>
      <c r="L12" s="62"/>
      <c r="M12" s="167"/>
    </row>
    <row r="13" spans="1:13">
      <c r="B13" s="172" t="s">
        <v>262</v>
      </c>
      <c r="C13" s="1220" t="s">
        <v>263</v>
      </c>
      <c r="D13" s="1220"/>
      <c r="E13" s="62"/>
      <c r="F13" s="62"/>
      <c r="G13" s="62"/>
      <c r="H13" s="62"/>
      <c r="I13" s="62"/>
      <c r="J13" s="62"/>
      <c r="K13" s="62"/>
      <c r="L13" s="62"/>
      <c r="M13" s="167"/>
    </row>
    <row r="14" spans="1:13">
      <c r="B14" s="172" t="s">
        <v>264</v>
      </c>
      <c r="C14" s="1220" t="s">
        <v>265</v>
      </c>
      <c r="D14" s="1220"/>
      <c r="E14" s="62"/>
      <c r="F14" s="62">
        <v>346.54071500000003</v>
      </c>
      <c r="G14" s="62">
        <v>205.121285</v>
      </c>
      <c r="H14" s="62">
        <v>205.121285</v>
      </c>
      <c r="I14" s="62"/>
      <c r="J14" s="62">
        <v>148.47066699999999</v>
      </c>
      <c r="K14" s="62">
        <v>141.41943000000001</v>
      </c>
      <c r="L14" s="62">
        <v>141.41943000000001</v>
      </c>
      <c r="M14" s="167"/>
    </row>
    <row r="15" spans="1:13">
      <c r="B15" s="172" t="s">
        <v>266</v>
      </c>
      <c r="C15" s="1220" t="s">
        <v>267</v>
      </c>
      <c r="D15" s="1220"/>
      <c r="E15" s="62">
        <v>3339.61291890966</v>
      </c>
      <c r="F15" s="62">
        <v>3431.6048373036701</v>
      </c>
      <c r="G15" s="62">
        <v>3384.38835196639</v>
      </c>
      <c r="H15" s="62">
        <v>3415.7746156189</v>
      </c>
      <c r="I15" s="62">
        <v>171.459873694598</v>
      </c>
      <c r="J15" s="62">
        <v>2451.98139458374</v>
      </c>
      <c r="K15" s="62">
        <v>3826.731041519537</v>
      </c>
      <c r="L15" s="62">
        <v>1300.4163480326179</v>
      </c>
      <c r="M15" s="167"/>
    </row>
    <row r="16" spans="1:13">
      <c r="B16" s="172" t="s">
        <v>268</v>
      </c>
      <c r="C16" s="1220" t="s">
        <v>271</v>
      </c>
      <c r="D16" s="1220"/>
      <c r="E16" s="62">
        <v>598.48384159231694</v>
      </c>
      <c r="F16" s="62">
        <v>297.88547940401799</v>
      </c>
      <c r="G16" s="62">
        <v>208.229139162217</v>
      </c>
      <c r="H16" s="62">
        <v>239.95610400376898</v>
      </c>
      <c r="I16" s="62">
        <v>13.268057750077</v>
      </c>
      <c r="J16" s="62">
        <v>105.762948704314</v>
      </c>
      <c r="K16" s="62">
        <v>712.48240455311202</v>
      </c>
      <c r="L16" s="62">
        <v>157.16196449267798</v>
      </c>
      <c r="M16" s="167"/>
    </row>
    <row r="17" spans="2:13">
      <c r="B17" s="171" t="s">
        <v>270</v>
      </c>
      <c r="C17" s="1221" t="s">
        <v>313</v>
      </c>
      <c r="D17" s="1221"/>
      <c r="E17" s="62"/>
      <c r="F17" s="62"/>
      <c r="G17" s="62"/>
      <c r="H17" s="62"/>
      <c r="I17" s="62"/>
      <c r="J17" s="62"/>
      <c r="K17" s="62"/>
      <c r="L17" s="62"/>
      <c r="M17" s="167"/>
    </row>
    <row r="18" spans="2:13">
      <c r="B18" s="173" t="s">
        <v>272</v>
      </c>
      <c r="C18" s="1222" t="s">
        <v>314</v>
      </c>
      <c r="D18" s="1222"/>
      <c r="E18" s="62">
        <v>188.03415660153098</v>
      </c>
      <c r="F18" s="62">
        <v>47.083303462497</v>
      </c>
      <c r="G18" s="62">
        <v>10.249147715994001</v>
      </c>
      <c r="H18" s="62">
        <v>10.249147715994001</v>
      </c>
      <c r="I18" s="62">
        <v>13.544988832049</v>
      </c>
      <c r="J18" s="62">
        <v>10.238875003598</v>
      </c>
      <c r="K18" s="62">
        <v>195.18953861585999</v>
      </c>
      <c r="L18" s="62">
        <v>30.596549664850997</v>
      </c>
      <c r="M18" s="167"/>
    </row>
    <row r="19" spans="2:13">
      <c r="B19" s="352">
        <v>100</v>
      </c>
      <c r="C19" s="353" t="s">
        <v>288</v>
      </c>
      <c r="D19" s="353"/>
      <c r="E19" s="64">
        <v>4126.1309171035109</v>
      </c>
      <c r="F19" s="64">
        <v>4123.1143351701867</v>
      </c>
      <c r="G19" s="64">
        <v>3807.9879238445942</v>
      </c>
      <c r="H19" s="64">
        <v>3871.1011523386642</v>
      </c>
      <c r="I19" s="64">
        <v>171.18294261262699</v>
      </c>
      <c r="J19" s="64">
        <v>2695.9761352844639</v>
      </c>
      <c r="K19" s="64">
        <v>4485.4433374567934</v>
      </c>
      <c r="L19" s="64">
        <v>1568.4011928604468</v>
      </c>
      <c r="M19" s="167"/>
    </row>
    <row r="20" spans="2:13">
      <c r="E20" s="62"/>
      <c r="F20" s="62"/>
      <c r="G20" s="62"/>
      <c r="H20" s="62"/>
      <c r="I20" s="62"/>
      <c r="J20" s="62"/>
      <c r="K20" s="62"/>
      <c r="L20" s="62"/>
    </row>
    <row r="21" spans="2:13">
      <c r="C21" s="1226"/>
      <c r="D21" s="1226"/>
      <c r="E21" s="168" t="s">
        <v>160</v>
      </c>
      <c r="F21" s="168" t="s">
        <v>161</v>
      </c>
      <c r="G21" s="168" t="s">
        <v>162</v>
      </c>
      <c r="H21" s="168" t="s">
        <v>163</v>
      </c>
      <c r="I21" s="168" t="s">
        <v>164</v>
      </c>
      <c r="J21" s="168" t="s">
        <v>231</v>
      </c>
      <c r="K21" s="168" t="s">
        <v>232</v>
      </c>
      <c r="L21" s="168" t="s">
        <v>233</v>
      </c>
    </row>
    <row r="22" spans="2:13" s="4" customFormat="1" ht="48" customHeight="1">
      <c r="B22" s="1200" t="s">
        <v>289</v>
      </c>
      <c r="C22" s="1227"/>
      <c r="D22" s="1201"/>
      <c r="E22" s="1208" t="s">
        <v>304</v>
      </c>
      <c r="F22" s="1206"/>
      <c r="G22" s="1206"/>
      <c r="H22" s="1207"/>
      <c r="I22" s="1208" t="s">
        <v>242</v>
      </c>
      <c r="J22" s="1207"/>
      <c r="K22" s="1216" t="s">
        <v>305</v>
      </c>
      <c r="L22" s="1217"/>
    </row>
    <row r="23" spans="2:13" s="4" customFormat="1" ht="12.75" customHeight="1">
      <c r="B23" s="1202"/>
      <c r="C23" s="1213"/>
      <c r="D23" s="1203"/>
      <c r="E23" s="1209" t="s">
        <v>306</v>
      </c>
      <c r="F23" s="1223" t="s">
        <v>307</v>
      </c>
      <c r="G23" s="1224"/>
      <c r="H23" s="1225"/>
      <c r="I23" s="1209" t="s">
        <v>308</v>
      </c>
      <c r="J23" s="1216" t="s">
        <v>309</v>
      </c>
      <c r="K23" s="328"/>
      <c r="L23" s="1209" t="s">
        <v>310</v>
      </c>
    </row>
    <row r="24" spans="2:13" s="4" customFormat="1" ht="63.75" customHeight="1">
      <c r="B24" s="1204"/>
      <c r="C24" s="1228"/>
      <c r="D24" s="1205"/>
      <c r="E24" s="1210"/>
      <c r="F24" s="345"/>
      <c r="G24" s="795" t="s">
        <v>311</v>
      </c>
      <c r="H24" s="796" t="s">
        <v>312</v>
      </c>
      <c r="I24" s="1211"/>
      <c r="J24" s="1210"/>
      <c r="K24" s="170"/>
      <c r="L24" s="1211"/>
    </row>
    <row r="25" spans="2:13" ht="12.75" customHeight="1">
      <c r="B25" s="171" t="s">
        <v>254</v>
      </c>
      <c r="C25" s="1221" t="s">
        <v>255</v>
      </c>
      <c r="D25" s="1221"/>
      <c r="E25" s="62"/>
      <c r="F25" s="62"/>
      <c r="G25" s="62"/>
      <c r="H25" s="62"/>
      <c r="I25" s="62"/>
      <c r="J25" s="62"/>
      <c r="K25" s="62"/>
      <c r="L25" s="62"/>
      <c r="M25" s="351"/>
    </row>
    <row r="26" spans="2:13" ht="12.75" customHeight="1">
      <c r="B26" s="171" t="s">
        <v>256</v>
      </c>
      <c r="C26" s="1221" t="s">
        <v>257</v>
      </c>
      <c r="D26" s="1221"/>
      <c r="E26" s="62">
        <v>2664.5896236709405</v>
      </c>
      <c r="F26" s="62">
        <v>6525.2838509613803</v>
      </c>
      <c r="G26" s="62">
        <v>5566.7600283275997</v>
      </c>
      <c r="H26" s="62">
        <v>5621.1994829814503</v>
      </c>
      <c r="I26" s="62">
        <v>194.046198788867</v>
      </c>
      <c r="J26" s="62">
        <v>3780.409430289083</v>
      </c>
      <c r="K26" s="62">
        <v>4901.6908726470283</v>
      </c>
      <c r="L26" s="62">
        <v>2931.2519370728992</v>
      </c>
      <c r="M26" s="167"/>
    </row>
    <row r="27" spans="2:13">
      <c r="B27" s="172" t="s">
        <v>258</v>
      </c>
      <c r="C27" s="1220" t="s">
        <v>259</v>
      </c>
      <c r="D27" s="1220"/>
      <c r="E27" s="62"/>
      <c r="F27" s="62"/>
      <c r="G27" s="62"/>
      <c r="H27" s="62"/>
      <c r="I27" s="62"/>
      <c r="J27" s="62"/>
      <c r="K27" s="62"/>
      <c r="L27" s="62"/>
      <c r="M27" s="167"/>
    </row>
    <row r="28" spans="2:13">
      <c r="B28" s="172" t="s">
        <v>260</v>
      </c>
      <c r="C28" s="1220" t="s">
        <v>261</v>
      </c>
      <c r="D28" s="1220"/>
      <c r="E28" s="62">
        <v>3.9904315281000004E-2</v>
      </c>
      <c r="F28" s="62"/>
      <c r="G28" s="62"/>
      <c r="H28" s="62"/>
      <c r="I28" s="62">
        <v>7.6092529000000003E-5</v>
      </c>
      <c r="J28" s="62"/>
      <c r="K28" s="62"/>
      <c r="L28" s="62"/>
      <c r="M28" s="167"/>
    </row>
    <row r="29" spans="2:13">
      <c r="B29" s="172" t="s">
        <v>262</v>
      </c>
      <c r="C29" s="1220" t="s">
        <v>263</v>
      </c>
      <c r="D29" s="1220"/>
      <c r="E29" s="62"/>
      <c r="F29" s="62"/>
      <c r="G29" s="62"/>
      <c r="H29" s="62"/>
      <c r="I29" s="62"/>
      <c r="J29" s="62"/>
      <c r="K29" s="62"/>
      <c r="L29" s="62"/>
      <c r="M29" s="167"/>
    </row>
    <row r="30" spans="2:13">
      <c r="B30" s="172" t="s">
        <v>264</v>
      </c>
      <c r="C30" s="1220" t="s">
        <v>265</v>
      </c>
      <c r="D30" s="1220"/>
      <c r="E30" s="62">
        <v>136.36614499999999</v>
      </c>
      <c r="F30" s="62">
        <v>197.82682399999999</v>
      </c>
      <c r="G30" s="62">
        <v>197.82682399999999</v>
      </c>
      <c r="H30" s="62">
        <v>197.82682399999999</v>
      </c>
      <c r="I30" s="62">
        <v>1.095736</v>
      </c>
      <c r="J30" s="62">
        <v>142.33313800000002</v>
      </c>
      <c r="K30" s="62">
        <v>136.36614499999999</v>
      </c>
      <c r="L30" s="62"/>
      <c r="M30" s="167"/>
    </row>
    <row r="31" spans="2:13">
      <c r="B31" s="172" t="s">
        <v>266</v>
      </c>
      <c r="C31" s="1220" t="s">
        <v>267</v>
      </c>
      <c r="D31" s="1220"/>
      <c r="E31" s="62">
        <v>1985.255561837989</v>
      </c>
      <c r="F31" s="62">
        <v>6059.2498071414011</v>
      </c>
      <c r="G31" s="62">
        <v>5148.5316923214004</v>
      </c>
      <c r="H31" s="62">
        <v>5202.3489317719204</v>
      </c>
      <c r="I31" s="62">
        <v>179.45086482017399</v>
      </c>
      <c r="J31" s="62">
        <v>3542.1943816254316</v>
      </c>
      <c r="K31" s="62">
        <v>4118.0048667785522</v>
      </c>
      <c r="L31" s="62">
        <v>2779.8256598581629</v>
      </c>
      <c r="M31" s="167"/>
    </row>
    <row r="32" spans="2:13">
      <c r="B32" s="172" t="s">
        <v>268</v>
      </c>
      <c r="C32" s="1220" t="s">
        <v>271</v>
      </c>
      <c r="D32" s="1220"/>
      <c r="E32" s="62">
        <v>542.92801251766707</v>
      </c>
      <c r="F32" s="62">
        <v>268.20721981999299</v>
      </c>
      <c r="G32" s="62">
        <v>220.40151200618999</v>
      </c>
      <c r="H32" s="62">
        <v>221.023727209529</v>
      </c>
      <c r="I32" s="62">
        <v>13.499521876164001</v>
      </c>
      <c r="J32" s="62">
        <v>95.881910663650999</v>
      </c>
      <c r="K32" s="62">
        <v>647.31986086848099</v>
      </c>
      <c r="L32" s="62">
        <v>151.42627721473798</v>
      </c>
      <c r="M32" s="167"/>
    </row>
    <row r="33" spans="2:13">
      <c r="B33" s="171" t="s">
        <v>270</v>
      </c>
      <c r="C33" s="1221" t="s">
        <v>313</v>
      </c>
      <c r="D33" s="1221"/>
      <c r="E33" s="62"/>
      <c r="F33" s="62"/>
      <c r="G33" s="62"/>
      <c r="H33" s="62"/>
      <c r="I33" s="62"/>
      <c r="J33" s="62"/>
      <c r="K33" s="62"/>
      <c r="L33" s="62"/>
      <c r="M33" s="167"/>
    </row>
    <row r="34" spans="2:13">
      <c r="B34" s="173" t="s">
        <v>272</v>
      </c>
      <c r="C34" s="1222" t="s">
        <v>314</v>
      </c>
      <c r="D34" s="1222"/>
      <c r="E34" s="62">
        <v>177.736641929624</v>
      </c>
      <c r="F34" s="62">
        <v>9.6669663190000008E-3</v>
      </c>
      <c r="G34" s="62">
        <v>5.4014978100000001E-3</v>
      </c>
      <c r="H34" s="62">
        <v>5.4014978100000001E-3</v>
      </c>
      <c r="I34" s="62">
        <v>8.3548568547769992</v>
      </c>
      <c r="J34" s="62">
        <v>2.3526473621479997</v>
      </c>
      <c r="K34" s="62">
        <v>151.534465099084</v>
      </c>
      <c r="L34" s="62">
        <v>3.5474122520000001E-3</v>
      </c>
      <c r="M34" s="167"/>
    </row>
    <row r="35" spans="2:13">
      <c r="B35" s="352">
        <v>100</v>
      </c>
      <c r="C35" s="353" t="s">
        <v>288</v>
      </c>
      <c r="D35" s="353"/>
      <c r="E35" s="64">
        <v>2842.3262656005645</v>
      </c>
      <c r="F35" s="64">
        <v>6525.2935179277001</v>
      </c>
      <c r="G35" s="64">
        <v>5566.7654298254101</v>
      </c>
      <c r="H35" s="64">
        <v>5621.2048844792598</v>
      </c>
      <c r="I35" s="64">
        <v>185.69134193409002</v>
      </c>
      <c r="J35" s="64">
        <v>3778.0567829269353</v>
      </c>
      <c r="K35" s="64">
        <v>4750.1564075479446</v>
      </c>
      <c r="L35" s="64">
        <v>2931.2483896606473</v>
      </c>
      <c r="M35" s="167"/>
    </row>
    <row r="36" spans="2:13">
      <c r="E36" s="62"/>
      <c r="F36" s="62"/>
      <c r="G36" s="62"/>
      <c r="H36" s="62"/>
      <c r="I36" s="62"/>
      <c r="J36" s="62"/>
      <c r="K36" s="62"/>
      <c r="L36" s="62"/>
    </row>
    <row r="37" spans="2:13">
      <c r="E37" s="62"/>
      <c r="F37" s="62"/>
      <c r="G37" s="62"/>
      <c r="H37" s="62"/>
      <c r="I37" s="62"/>
      <c r="J37" s="62"/>
      <c r="K37" s="62"/>
      <c r="L37" s="62"/>
    </row>
    <row r="38" spans="2:13">
      <c r="B38" s="4" t="s">
        <v>290</v>
      </c>
      <c r="E38" s="62"/>
      <c r="F38" s="62"/>
      <c r="G38" s="62"/>
      <c r="H38" s="62"/>
      <c r="I38" s="62"/>
      <c r="J38" s="62"/>
      <c r="K38" s="62"/>
      <c r="L38" s="62"/>
    </row>
    <row r="39" spans="2:13">
      <c r="B39" s="1229" t="s">
        <v>315</v>
      </c>
      <c r="C39" s="1229"/>
      <c r="D39" s="1229"/>
      <c r="E39" s="1229"/>
      <c r="F39" s="1229"/>
      <c r="G39" s="1229"/>
      <c r="H39" s="1229"/>
      <c r="I39" s="1229"/>
      <c r="J39" s="1229"/>
      <c r="K39" s="1229"/>
      <c r="L39" s="1229"/>
    </row>
    <row r="40" spans="2:13">
      <c r="B40" s="1229"/>
      <c r="C40" s="1229"/>
      <c r="D40" s="1229"/>
      <c r="E40" s="1229"/>
      <c r="F40" s="1229"/>
      <c r="G40" s="1229"/>
      <c r="H40" s="1229"/>
      <c r="I40" s="1229"/>
      <c r="J40" s="1229"/>
      <c r="K40" s="1229"/>
      <c r="L40" s="1229"/>
    </row>
    <row r="41" spans="2:13" ht="12.95" customHeight="1">
      <c r="B41" s="1229" t="s">
        <v>316</v>
      </c>
      <c r="C41" s="1229"/>
      <c r="D41" s="1229"/>
      <c r="E41" s="1229"/>
      <c r="F41" s="1229"/>
      <c r="G41" s="1229"/>
      <c r="H41" s="1229"/>
      <c r="I41" s="1229"/>
      <c r="J41" s="1229"/>
      <c r="K41" s="1229"/>
      <c r="L41" s="1229"/>
    </row>
    <row r="42" spans="2:13">
      <c r="B42" s="1229"/>
      <c r="C42" s="1229"/>
      <c r="D42" s="1229"/>
      <c r="E42" s="1229"/>
      <c r="F42" s="1229"/>
      <c r="G42" s="1229"/>
      <c r="H42" s="1229"/>
      <c r="I42" s="1229"/>
      <c r="J42" s="1229"/>
      <c r="K42" s="1229"/>
      <c r="L42" s="1229"/>
    </row>
  </sheetData>
  <mergeCells count="43">
    <mergeCell ref="B41:L42"/>
    <mergeCell ref="B39:L40"/>
    <mergeCell ref="C30:D30"/>
    <mergeCell ref="C31:D31"/>
    <mergeCell ref="C32:D32"/>
    <mergeCell ref="C33:D33"/>
    <mergeCell ref="C34:D34"/>
    <mergeCell ref="C25:D25"/>
    <mergeCell ref="C26:D26"/>
    <mergeCell ref="C27:D27"/>
    <mergeCell ref="C28:D28"/>
    <mergeCell ref="C29:D29"/>
    <mergeCell ref="C4:D4"/>
    <mergeCell ref="C21:D21"/>
    <mergeCell ref="B22:D24"/>
    <mergeCell ref="E22:H22"/>
    <mergeCell ref="I22:J22"/>
    <mergeCell ref="C5:D5"/>
    <mergeCell ref="B6:D8"/>
    <mergeCell ref="E6:H6"/>
    <mergeCell ref="I6:J6"/>
    <mergeCell ref="C9:D9"/>
    <mergeCell ref="C10:D10"/>
    <mergeCell ref="C11:D11"/>
    <mergeCell ref="C12:D12"/>
    <mergeCell ref="C13:D13"/>
    <mergeCell ref="C14:D14"/>
    <mergeCell ref="C15:D15"/>
    <mergeCell ref="K22:L22"/>
    <mergeCell ref="E23:E24"/>
    <mergeCell ref="F23:H23"/>
    <mergeCell ref="I23:I24"/>
    <mergeCell ref="J23:J24"/>
    <mergeCell ref="L23:L24"/>
    <mergeCell ref="C16:D16"/>
    <mergeCell ref="C17:D17"/>
    <mergeCell ref="C18:D18"/>
    <mergeCell ref="K6:L6"/>
    <mergeCell ref="E7:E8"/>
    <mergeCell ref="F7:H7"/>
    <mergeCell ref="I7:I8"/>
    <mergeCell ref="J7:J8"/>
    <mergeCell ref="L7:L8"/>
  </mergeCells>
  <pageMargins left="0.70866141732283472" right="0.70866141732283472" top="0.74803149606299213" bottom="0.74803149606299213" header="0.31496062992125984" footer="0.31496062992125984"/>
  <pageSetup paperSize="9" scale="60" orientation="landscape" verticalDpi="1200" r:id="rId1"/>
  <ignoredErrors>
    <ignoredError sqref="B25:B35 B9:B19"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4C7F-A923-4243-87D1-94AEF03B2BEF}">
  <sheetPr codeName="Sheet20"/>
  <dimension ref="A1:F130"/>
  <sheetViews>
    <sheetView zoomScaleNormal="100" workbookViewId="0">
      <selection activeCell="C22" sqref="C22"/>
    </sheetView>
  </sheetViews>
  <sheetFormatPr defaultColWidth="9.140625" defaultRowHeight="12.75"/>
  <cols>
    <col min="1" max="2" width="9.140625" style="9"/>
    <col min="3" max="3" width="104" style="9" customWidth="1"/>
    <col min="4" max="5" width="21.42578125" style="9" customWidth="1"/>
    <col min="6" max="6" width="45.28515625" style="22" bestFit="1" customWidth="1"/>
    <col min="7" max="16384" width="9.140625" style="9"/>
  </cols>
  <sheetData>
    <row r="1" spans="1:6">
      <c r="A1" s="22" t="s">
        <v>1284</v>
      </c>
    </row>
    <row r="2" spans="1:6">
      <c r="E2" s="57"/>
    </row>
    <row r="3" spans="1:6">
      <c r="B3" s="22" t="s">
        <v>153</v>
      </c>
    </row>
    <row r="5" spans="1:6">
      <c r="D5" s="975" t="s">
        <v>1070</v>
      </c>
      <c r="E5" s="975" t="s">
        <v>1070</v>
      </c>
      <c r="F5" s="940" t="s">
        <v>775</v>
      </c>
    </row>
    <row r="6" spans="1:6" ht="38.25">
      <c r="B6" s="976" t="s">
        <v>165</v>
      </c>
      <c r="C6" s="977"/>
      <c r="D6" s="1486"/>
      <c r="E6" s="1487"/>
      <c r="F6" s="773" t="s">
        <v>1071</v>
      </c>
    </row>
    <row r="7" spans="1:6">
      <c r="B7" s="978"/>
      <c r="C7" s="979"/>
      <c r="D7" s="980" t="s">
        <v>166</v>
      </c>
      <c r="E7" s="980" t="s">
        <v>168</v>
      </c>
      <c r="F7" s="981"/>
    </row>
    <row r="8" spans="1:6" ht="15" customHeight="1">
      <c r="B8" s="1491" t="s">
        <v>1072</v>
      </c>
      <c r="C8" s="1492"/>
      <c r="D8" s="1492"/>
      <c r="E8" s="1492"/>
      <c r="F8" s="1493"/>
    </row>
    <row r="9" spans="1:6" ht="15" customHeight="1">
      <c r="B9" s="45">
        <v>1</v>
      </c>
      <c r="C9" s="46" t="s">
        <v>1073</v>
      </c>
      <c r="D9" s="201">
        <v>21941.718000000001</v>
      </c>
      <c r="E9" s="201">
        <v>21941.718000000001</v>
      </c>
      <c r="F9" s="982" t="s">
        <v>1074</v>
      </c>
    </row>
    <row r="10" spans="1:6" ht="15" customHeight="1">
      <c r="B10" s="785"/>
      <c r="C10" s="983" t="s">
        <v>1075</v>
      </c>
      <c r="D10" s="984"/>
      <c r="E10" s="984"/>
      <c r="F10" s="982" t="s">
        <v>1076</v>
      </c>
    </row>
    <row r="11" spans="1:6" ht="15" customHeight="1">
      <c r="B11" s="785"/>
      <c r="C11" s="983" t="s">
        <v>1077</v>
      </c>
      <c r="D11" s="984"/>
      <c r="E11" s="984"/>
      <c r="F11" s="982" t="s">
        <v>1076</v>
      </c>
    </row>
    <row r="12" spans="1:6" ht="15" customHeight="1">
      <c r="B12" s="785"/>
      <c r="C12" s="983" t="s">
        <v>1078</v>
      </c>
      <c r="D12" s="984"/>
      <c r="E12" s="984"/>
      <c r="F12" s="982" t="s">
        <v>1076</v>
      </c>
    </row>
    <row r="13" spans="1:6" ht="15" customHeight="1">
      <c r="B13" s="785">
        <v>2</v>
      </c>
      <c r="C13" s="983" t="s">
        <v>1079</v>
      </c>
      <c r="D13" s="985">
        <v>103292.011</v>
      </c>
      <c r="E13" s="985">
        <v>102889</v>
      </c>
      <c r="F13" s="986" t="s">
        <v>1080</v>
      </c>
    </row>
    <row r="14" spans="1:6" ht="15" customHeight="1">
      <c r="B14" s="785">
        <v>3</v>
      </c>
      <c r="C14" s="983" t="s">
        <v>1081</v>
      </c>
      <c r="D14" s="985">
        <v>54913.191999999995</v>
      </c>
      <c r="E14" s="985">
        <v>58281.675000000003</v>
      </c>
      <c r="F14" s="986" t="s">
        <v>1082</v>
      </c>
    </row>
    <row r="15" spans="1:6" ht="15" customHeight="1">
      <c r="B15" s="785" t="s">
        <v>1083</v>
      </c>
      <c r="C15" s="983" t="s">
        <v>1084</v>
      </c>
      <c r="D15" s="985"/>
      <c r="E15" s="985"/>
      <c r="F15" s="982" t="s">
        <v>1085</v>
      </c>
    </row>
    <row r="16" spans="1:6" ht="36" customHeight="1">
      <c r="B16" s="785">
        <v>4</v>
      </c>
      <c r="C16" s="983" t="s">
        <v>1086</v>
      </c>
      <c r="D16" s="985"/>
      <c r="E16" s="985"/>
      <c r="F16" s="982" t="s">
        <v>1087</v>
      </c>
    </row>
    <row r="17" spans="2:6" ht="15" customHeight="1">
      <c r="B17" s="785">
        <v>5</v>
      </c>
      <c r="C17" s="983" t="s">
        <v>1088</v>
      </c>
      <c r="D17" s="985"/>
      <c r="E17" s="985"/>
      <c r="F17" s="982">
        <v>84</v>
      </c>
    </row>
    <row r="18" spans="2:6" ht="15" customHeight="1">
      <c r="B18" s="785" t="s">
        <v>1089</v>
      </c>
      <c r="C18" s="983" t="s">
        <v>1090</v>
      </c>
      <c r="D18" s="985">
        <v>12723.054</v>
      </c>
      <c r="E18" s="985">
        <v>6236.9030000000002</v>
      </c>
      <c r="F18" s="986" t="s">
        <v>1091</v>
      </c>
    </row>
    <row r="19" spans="2:6" ht="15" customHeight="1">
      <c r="B19" s="784">
        <v>6</v>
      </c>
      <c r="C19" s="987" t="s">
        <v>1092</v>
      </c>
      <c r="D19" s="988">
        <v>192869.97499999998</v>
      </c>
      <c r="E19" s="988">
        <v>189349.296</v>
      </c>
      <c r="F19" s="989"/>
    </row>
    <row r="20" spans="2:6" ht="19.5" customHeight="1">
      <c r="B20" s="1491" t="s">
        <v>1093</v>
      </c>
      <c r="C20" s="1492"/>
      <c r="D20" s="1492"/>
      <c r="E20" s="1492"/>
      <c r="F20" s="1493"/>
    </row>
    <row r="21" spans="2:6" ht="15" customHeight="1">
      <c r="B21" s="785">
        <v>7</v>
      </c>
      <c r="C21" s="983" t="s">
        <v>1094</v>
      </c>
      <c r="D21" s="985">
        <v>-1331.106</v>
      </c>
      <c r="E21" s="985">
        <v>-1521.0260000000001</v>
      </c>
      <c r="F21" s="982" t="s">
        <v>1095</v>
      </c>
    </row>
    <row r="22" spans="2:6" ht="15" customHeight="1">
      <c r="B22" s="785">
        <v>8</v>
      </c>
      <c r="C22" s="983" t="s">
        <v>1096</v>
      </c>
      <c r="D22" s="985">
        <v>-5544.0510000000004</v>
      </c>
      <c r="E22" s="985">
        <v>-5377.7020000000002</v>
      </c>
      <c r="F22" s="982" t="s">
        <v>1097</v>
      </c>
    </row>
    <row r="23" spans="2:6" ht="15" customHeight="1">
      <c r="B23" s="785">
        <v>9</v>
      </c>
      <c r="C23" s="983" t="s">
        <v>814</v>
      </c>
      <c r="D23" s="984"/>
      <c r="E23" s="984" t="s">
        <v>534</v>
      </c>
      <c r="F23" s="990"/>
    </row>
    <row r="24" spans="2:6" ht="25.5">
      <c r="B24" s="785">
        <v>10</v>
      </c>
      <c r="C24" s="983" t="s">
        <v>1098</v>
      </c>
      <c r="D24" s="985">
        <v>-16.963999999999999</v>
      </c>
      <c r="E24" s="985">
        <v>-8.4060000000000006</v>
      </c>
      <c r="F24" s="986" t="s">
        <v>1099</v>
      </c>
    </row>
    <row r="25" spans="2:6" ht="15" customHeight="1">
      <c r="B25" s="785">
        <v>11</v>
      </c>
      <c r="C25" s="983" t="s">
        <v>1100</v>
      </c>
      <c r="D25" s="985">
        <v>-62.463999999999999</v>
      </c>
      <c r="E25" s="985">
        <v>-36.107999999999997</v>
      </c>
      <c r="F25" s="982" t="s">
        <v>1101</v>
      </c>
    </row>
    <row r="26" spans="2:6" ht="15" customHeight="1">
      <c r="B26" s="785">
        <v>12</v>
      </c>
      <c r="C26" s="983" t="s">
        <v>1102</v>
      </c>
      <c r="D26" s="985"/>
      <c r="E26" s="985"/>
      <c r="F26" s="982" t="s">
        <v>1103</v>
      </c>
    </row>
    <row r="27" spans="2:6" ht="15" customHeight="1">
      <c r="B27" s="785">
        <v>13</v>
      </c>
      <c r="C27" s="983" t="s">
        <v>1104</v>
      </c>
      <c r="D27" s="985"/>
      <c r="E27" s="985"/>
      <c r="F27" s="982" t="s">
        <v>1105</v>
      </c>
    </row>
    <row r="28" spans="2:6" ht="15" customHeight="1">
      <c r="B28" s="785">
        <v>14</v>
      </c>
      <c r="C28" s="983" t="s">
        <v>1106</v>
      </c>
      <c r="D28" s="985">
        <v>4.5720000000000001</v>
      </c>
      <c r="E28" s="985">
        <v>2.2480000000000002</v>
      </c>
      <c r="F28" s="982" t="s">
        <v>1107</v>
      </c>
    </row>
    <row r="29" spans="2:6" ht="15" customHeight="1">
      <c r="B29" s="785">
        <v>15</v>
      </c>
      <c r="C29" s="983" t="s">
        <v>1108</v>
      </c>
      <c r="D29" s="985">
        <v>-17711.87</v>
      </c>
      <c r="E29" s="985">
        <v>-18662.995999999999</v>
      </c>
      <c r="F29" s="986" t="s">
        <v>1109</v>
      </c>
    </row>
    <row r="30" spans="2:6" ht="15" customHeight="1">
      <c r="B30" s="785">
        <v>16</v>
      </c>
      <c r="C30" s="983" t="s">
        <v>1110</v>
      </c>
      <c r="D30" s="985">
        <v>-4163.3890000000001</v>
      </c>
      <c r="E30" s="985">
        <v>-4198.37</v>
      </c>
      <c r="F30" s="991" t="s">
        <v>1111</v>
      </c>
    </row>
    <row r="31" spans="2:6" ht="25.5">
      <c r="B31" s="785">
        <v>17</v>
      </c>
      <c r="C31" s="983" t="s">
        <v>1112</v>
      </c>
      <c r="D31" s="985"/>
      <c r="E31" s="985"/>
      <c r="F31" s="982" t="s">
        <v>1113</v>
      </c>
    </row>
    <row r="32" spans="2:6" ht="38.25">
      <c r="B32" s="785">
        <v>18</v>
      </c>
      <c r="C32" s="983" t="s">
        <v>1114</v>
      </c>
      <c r="D32" s="985"/>
      <c r="E32" s="985"/>
      <c r="F32" s="982" t="s">
        <v>1115</v>
      </c>
    </row>
    <row r="33" spans="2:6" ht="38.25">
      <c r="B33" s="785">
        <v>19</v>
      </c>
      <c r="C33" s="983" t="s">
        <v>1116</v>
      </c>
      <c r="D33" s="985"/>
      <c r="E33" s="985"/>
      <c r="F33" s="982" t="s">
        <v>1117</v>
      </c>
    </row>
    <row r="34" spans="2:6" ht="15" customHeight="1">
      <c r="B34" s="785">
        <v>20</v>
      </c>
      <c r="C34" s="983" t="s">
        <v>814</v>
      </c>
      <c r="D34" s="992"/>
      <c r="E34" s="992" t="s">
        <v>534</v>
      </c>
      <c r="F34" s="990"/>
    </row>
    <row r="35" spans="2:6" ht="62.25" customHeight="1">
      <c r="B35" s="785" t="s">
        <v>870</v>
      </c>
      <c r="C35" s="983" t="s">
        <v>1118</v>
      </c>
      <c r="D35" s="985"/>
      <c r="E35" s="985"/>
      <c r="F35" s="990" t="s">
        <v>1119</v>
      </c>
    </row>
    <row r="36" spans="2:6" ht="15" customHeight="1">
      <c r="B36" s="785" t="s">
        <v>872</v>
      </c>
      <c r="C36" s="983" t="s">
        <v>1120</v>
      </c>
      <c r="D36" s="985"/>
      <c r="E36" s="985"/>
      <c r="F36" s="982" t="s">
        <v>1121</v>
      </c>
    </row>
    <row r="37" spans="2:6" ht="15" customHeight="1">
      <c r="B37" s="785" t="s">
        <v>874</v>
      </c>
      <c r="C37" s="983" t="s">
        <v>1122</v>
      </c>
      <c r="D37" s="985"/>
      <c r="E37" s="985"/>
      <c r="F37" s="982" t="s">
        <v>1123</v>
      </c>
    </row>
    <row r="38" spans="2:6" ht="15" customHeight="1">
      <c r="B38" s="785" t="s">
        <v>1124</v>
      </c>
      <c r="C38" s="983" t="s">
        <v>1125</v>
      </c>
      <c r="D38" s="985"/>
      <c r="E38" s="985"/>
      <c r="F38" s="982" t="s">
        <v>1126</v>
      </c>
    </row>
    <row r="39" spans="2:6" ht="25.5">
      <c r="B39" s="785">
        <v>21</v>
      </c>
      <c r="C39" s="983" t="s">
        <v>1127</v>
      </c>
      <c r="D39" s="985"/>
      <c r="E39" s="985"/>
      <c r="F39" s="982" t="s">
        <v>1128</v>
      </c>
    </row>
    <row r="40" spans="2:6" ht="15" customHeight="1">
      <c r="B40" s="785">
        <v>22</v>
      </c>
      <c r="C40" s="983" t="s">
        <v>1129</v>
      </c>
      <c r="D40" s="985"/>
      <c r="E40" s="985"/>
      <c r="F40" s="982" t="s">
        <v>1130</v>
      </c>
    </row>
    <row r="41" spans="2:6" ht="25.5">
      <c r="B41" s="785">
        <v>23</v>
      </c>
      <c r="C41" s="983" t="s">
        <v>1131</v>
      </c>
      <c r="D41" s="985"/>
      <c r="E41" s="985"/>
      <c r="F41" s="990" t="s">
        <v>1132</v>
      </c>
    </row>
    <row r="42" spans="2:6" ht="15" customHeight="1">
      <c r="B42" s="785">
        <v>24</v>
      </c>
      <c r="C42" s="983" t="s">
        <v>814</v>
      </c>
      <c r="D42" s="992"/>
      <c r="E42" s="992" t="s">
        <v>534</v>
      </c>
      <c r="F42" s="990"/>
    </row>
    <row r="43" spans="2:6" ht="15" customHeight="1">
      <c r="B43" s="785">
        <v>25</v>
      </c>
      <c r="C43" s="983" t="s">
        <v>1133</v>
      </c>
      <c r="D43" s="985"/>
      <c r="E43" s="985"/>
      <c r="F43" s="982" t="s">
        <v>1128</v>
      </c>
    </row>
    <row r="44" spans="2:6" ht="15" customHeight="1">
      <c r="B44" s="785" t="s">
        <v>1134</v>
      </c>
      <c r="C44" s="983" t="s">
        <v>1135</v>
      </c>
      <c r="D44" s="985"/>
      <c r="E44" s="985"/>
      <c r="F44" s="982" t="s">
        <v>1136</v>
      </c>
    </row>
    <row r="45" spans="2:6" ht="38.25">
      <c r="B45" s="785" t="s">
        <v>1137</v>
      </c>
      <c r="C45" s="983" t="s">
        <v>1138</v>
      </c>
      <c r="D45" s="985"/>
      <c r="E45" s="985"/>
      <c r="F45" s="993" t="s">
        <v>1139</v>
      </c>
    </row>
    <row r="46" spans="2:6" ht="15" customHeight="1">
      <c r="B46" s="785">
        <v>26</v>
      </c>
      <c r="C46" s="983" t="s">
        <v>814</v>
      </c>
      <c r="D46" s="984"/>
      <c r="E46" s="984" t="s">
        <v>534</v>
      </c>
      <c r="F46" s="990"/>
    </row>
    <row r="47" spans="2:6" ht="15" customHeight="1">
      <c r="B47" s="785">
        <v>27</v>
      </c>
      <c r="C47" s="983" t="s">
        <v>1140</v>
      </c>
      <c r="D47" s="985"/>
      <c r="E47" s="985"/>
      <c r="F47" s="982" t="s">
        <v>1141</v>
      </c>
    </row>
    <row r="48" spans="2:6" ht="15" customHeight="1">
      <c r="B48" s="785" t="s">
        <v>1142</v>
      </c>
      <c r="C48" s="994" t="s">
        <v>1143</v>
      </c>
      <c r="D48" s="985">
        <v>-1088.635</v>
      </c>
      <c r="E48" s="985">
        <v>-1007.585</v>
      </c>
      <c r="F48" s="982"/>
    </row>
    <row r="49" spans="2:6" ht="15" customHeight="1">
      <c r="B49" s="785">
        <v>28</v>
      </c>
      <c r="C49" s="987" t="s">
        <v>1144</v>
      </c>
      <c r="D49" s="988">
        <v>-29913.906999999996</v>
      </c>
      <c r="E49" s="988">
        <v>-30809.945</v>
      </c>
      <c r="F49" s="995"/>
    </row>
    <row r="50" spans="2:6" ht="15" customHeight="1">
      <c r="B50" s="785">
        <v>29</v>
      </c>
      <c r="C50" s="987" t="s">
        <v>1145</v>
      </c>
      <c r="D50" s="988">
        <v>162956.068</v>
      </c>
      <c r="E50" s="988">
        <v>158539.351</v>
      </c>
      <c r="F50" s="995"/>
    </row>
    <row r="51" spans="2:6" ht="15" customHeight="1">
      <c r="B51" s="1491" t="s">
        <v>1146</v>
      </c>
      <c r="C51" s="1492"/>
      <c r="D51" s="1492"/>
      <c r="E51" s="1492"/>
      <c r="F51" s="1493"/>
    </row>
    <row r="52" spans="2:6" ht="15" customHeight="1">
      <c r="B52" s="785">
        <v>30</v>
      </c>
      <c r="C52" s="983" t="s">
        <v>1073</v>
      </c>
      <c r="D52" s="985">
        <v>14561.4</v>
      </c>
      <c r="E52" s="985">
        <v>14386.96</v>
      </c>
      <c r="F52" s="986" t="s">
        <v>1147</v>
      </c>
    </row>
    <row r="53" spans="2:6" ht="15" customHeight="1">
      <c r="B53" s="785">
        <v>31</v>
      </c>
      <c r="C53" s="983" t="s">
        <v>1148</v>
      </c>
      <c r="D53" s="985"/>
      <c r="E53" s="985"/>
      <c r="F53" s="990"/>
    </row>
    <row r="54" spans="2:6" ht="15" customHeight="1">
      <c r="B54" s="785">
        <v>32</v>
      </c>
      <c r="C54" s="983" t="s">
        <v>1149</v>
      </c>
      <c r="D54" s="985">
        <v>14561.4</v>
      </c>
      <c r="E54" s="985">
        <v>14386.96</v>
      </c>
      <c r="F54" s="986"/>
    </row>
    <row r="55" spans="2:6" ht="25.5">
      <c r="B55" s="785">
        <v>33</v>
      </c>
      <c r="C55" s="983" t="s">
        <v>1150</v>
      </c>
      <c r="D55" s="985"/>
      <c r="E55" s="985"/>
      <c r="F55" s="982" t="s">
        <v>1151</v>
      </c>
    </row>
    <row r="56" spans="2:6" ht="15" customHeight="1">
      <c r="B56" s="785" t="s">
        <v>1152</v>
      </c>
      <c r="C56" s="983" t="s">
        <v>1153</v>
      </c>
      <c r="D56" s="985"/>
      <c r="E56" s="985"/>
      <c r="F56" s="982"/>
    </row>
    <row r="57" spans="2:6" ht="15" customHeight="1">
      <c r="B57" s="785" t="s">
        <v>1154</v>
      </c>
      <c r="C57" s="983" t="s">
        <v>1155</v>
      </c>
      <c r="D57" s="985"/>
      <c r="E57" s="985"/>
      <c r="F57" s="982"/>
    </row>
    <row r="58" spans="2:6" ht="25.5">
      <c r="B58" s="785">
        <v>34</v>
      </c>
      <c r="C58" s="983" t="s">
        <v>1156</v>
      </c>
      <c r="D58" s="985"/>
      <c r="E58" s="985"/>
      <c r="F58" s="982" t="s">
        <v>1157</v>
      </c>
    </row>
    <row r="59" spans="2:6" ht="15" customHeight="1">
      <c r="B59" s="785">
        <v>35</v>
      </c>
      <c r="C59" s="983" t="s">
        <v>1158</v>
      </c>
      <c r="D59" s="985"/>
      <c r="E59" s="985"/>
      <c r="F59" s="982" t="s">
        <v>1151</v>
      </c>
    </row>
    <row r="60" spans="2:6" ht="15" customHeight="1">
      <c r="B60" s="784">
        <v>36</v>
      </c>
      <c r="C60" s="987" t="s">
        <v>1159</v>
      </c>
      <c r="D60" s="988">
        <v>14561.4</v>
      </c>
      <c r="E60" s="988">
        <v>14386.96</v>
      </c>
      <c r="F60" s="982"/>
    </row>
    <row r="61" spans="2:6" ht="15" customHeight="1">
      <c r="B61" s="1491" t="s">
        <v>1160</v>
      </c>
      <c r="C61" s="1492"/>
      <c r="D61" s="1492"/>
      <c r="E61" s="1492"/>
      <c r="F61" s="1493"/>
    </row>
    <row r="62" spans="2:6" ht="15" customHeight="1">
      <c r="B62" s="785">
        <v>37</v>
      </c>
      <c r="C62" s="983" t="s">
        <v>1161</v>
      </c>
      <c r="D62" s="996"/>
      <c r="E62" s="996"/>
      <c r="F62" s="990" t="s">
        <v>1162</v>
      </c>
    </row>
    <row r="63" spans="2:6" ht="25.5">
      <c r="B63" s="785">
        <v>38</v>
      </c>
      <c r="C63" s="983" t="s">
        <v>1163</v>
      </c>
      <c r="D63" s="996"/>
      <c r="E63" s="996"/>
      <c r="F63" s="982" t="s">
        <v>1164</v>
      </c>
    </row>
    <row r="64" spans="2:6" ht="25.5">
      <c r="B64" s="785">
        <v>39</v>
      </c>
      <c r="C64" s="983" t="s">
        <v>1165</v>
      </c>
      <c r="D64" s="996"/>
      <c r="E64" s="996"/>
      <c r="F64" s="982" t="s">
        <v>1166</v>
      </c>
    </row>
    <row r="65" spans="2:6" ht="25.5">
      <c r="B65" s="785">
        <v>40</v>
      </c>
      <c r="C65" s="983" t="s">
        <v>1167</v>
      </c>
      <c r="D65" s="996"/>
      <c r="E65" s="996"/>
      <c r="F65" s="982" t="s">
        <v>1168</v>
      </c>
    </row>
    <row r="66" spans="2:6" ht="15" customHeight="1">
      <c r="B66" s="785">
        <v>41</v>
      </c>
      <c r="C66" s="983" t="s">
        <v>814</v>
      </c>
      <c r="D66" s="997" t="s">
        <v>534</v>
      </c>
      <c r="E66" s="997" t="s">
        <v>534</v>
      </c>
      <c r="F66" s="982"/>
    </row>
    <row r="67" spans="2:6" ht="15" customHeight="1">
      <c r="B67" s="785">
        <v>42</v>
      </c>
      <c r="C67" s="983" t="s">
        <v>1169</v>
      </c>
      <c r="D67" s="996"/>
      <c r="E67" s="996"/>
      <c r="F67" s="982" t="s">
        <v>1170</v>
      </c>
    </row>
    <row r="68" spans="2:6" ht="15" customHeight="1">
      <c r="B68" s="785" t="s">
        <v>1171</v>
      </c>
      <c r="C68" s="983" t="s">
        <v>1172</v>
      </c>
      <c r="D68" s="996"/>
      <c r="E68" s="996"/>
      <c r="F68" s="982"/>
    </row>
    <row r="69" spans="2:6" ht="15" customHeight="1">
      <c r="B69" s="784">
        <v>43</v>
      </c>
      <c r="C69" s="987" t="s">
        <v>1173</v>
      </c>
      <c r="D69" s="996"/>
      <c r="E69" s="996"/>
      <c r="F69" s="982"/>
    </row>
    <row r="70" spans="2:6" ht="15" customHeight="1">
      <c r="B70" s="784">
        <v>44</v>
      </c>
      <c r="C70" s="987" t="s">
        <v>1174</v>
      </c>
      <c r="D70" s="988">
        <v>14561.4</v>
      </c>
      <c r="E70" s="988">
        <v>14386.96</v>
      </c>
      <c r="F70" s="990"/>
    </row>
    <row r="71" spans="2:6" ht="15" customHeight="1">
      <c r="B71" s="784">
        <v>45</v>
      </c>
      <c r="C71" s="987" t="s">
        <v>1175</v>
      </c>
      <c r="D71" s="988">
        <v>177517.46799999999</v>
      </c>
      <c r="E71" s="988">
        <v>172926.31099999999</v>
      </c>
      <c r="F71" s="990"/>
    </row>
    <row r="72" spans="2:6" ht="15" customHeight="1">
      <c r="B72" s="1491" t="s">
        <v>1176</v>
      </c>
      <c r="C72" s="1492"/>
      <c r="D72" s="1492"/>
      <c r="E72" s="1492"/>
      <c r="F72" s="1493"/>
    </row>
    <row r="73" spans="2:6" ht="15" customHeight="1">
      <c r="B73" s="785">
        <v>46</v>
      </c>
      <c r="C73" s="983" t="s">
        <v>1177</v>
      </c>
      <c r="D73" s="985">
        <v>15001.778</v>
      </c>
      <c r="E73" s="985">
        <v>14468.298000000001</v>
      </c>
      <c r="F73" s="986" t="s">
        <v>1178</v>
      </c>
    </row>
    <row r="74" spans="2:6" ht="25.5">
      <c r="B74" s="785">
        <v>47</v>
      </c>
      <c r="C74" s="983" t="s">
        <v>1179</v>
      </c>
      <c r="D74" s="985"/>
      <c r="E74" s="985"/>
      <c r="F74" s="990" t="s">
        <v>1180</v>
      </c>
    </row>
    <row r="75" spans="2:6" ht="15" customHeight="1">
      <c r="B75" s="785" t="s">
        <v>1181</v>
      </c>
      <c r="C75" s="983" t="s">
        <v>1182</v>
      </c>
      <c r="D75" s="985"/>
      <c r="E75" s="985"/>
      <c r="F75" s="990"/>
    </row>
    <row r="76" spans="2:6" ht="15" customHeight="1">
      <c r="B76" s="785" t="s">
        <v>1183</v>
      </c>
      <c r="C76" s="983" t="s">
        <v>1184</v>
      </c>
      <c r="D76" s="985"/>
      <c r="E76" s="985"/>
      <c r="F76" s="990"/>
    </row>
    <row r="77" spans="2:6" ht="25.5">
      <c r="B77" s="785">
        <v>48</v>
      </c>
      <c r="C77" s="983" t="s">
        <v>1185</v>
      </c>
      <c r="D77" s="985"/>
      <c r="E77" s="985"/>
      <c r="F77" s="990" t="s">
        <v>1186</v>
      </c>
    </row>
    <row r="78" spans="2:6" ht="15" customHeight="1">
      <c r="B78" s="785">
        <v>49</v>
      </c>
      <c r="C78" s="983" t="s">
        <v>1187</v>
      </c>
      <c r="D78" s="985"/>
      <c r="E78" s="985"/>
      <c r="F78" s="982" t="s">
        <v>1180</v>
      </c>
    </row>
    <row r="79" spans="2:6" ht="15" customHeight="1">
      <c r="B79" s="785">
        <v>50</v>
      </c>
      <c r="C79" s="983" t="s">
        <v>1188</v>
      </c>
      <c r="D79" s="985">
        <v>1705.9280000000001</v>
      </c>
      <c r="E79" s="985">
        <v>1219.2639999999999</v>
      </c>
      <c r="F79" s="982" t="s">
        <v>1189</v>
      </c>
    </row>
    <row r="80" spans="2:6" ht="15" customHeight="1">
      <c r="B80" s="784">
        <v>51</v>
      </c>
      <c r="C80" s="987" t="s">
        <v>1190</v>
      </c>
      <c r="D80" s="988">
        <v>16707.706000000002</v>
      </c>
      <c r="E80" s="988">
        <v>15687.562</v>
      </c>
      <c r="F80" s="982"/>
    </row>
    <row r="81" spans="2:6" ht="15" customHeight="1">
      <c r="B81" s="1491" t="s">
        <v>1191</v>
      </c>
      <c r="C81" s="1492"/>
      <c r="D81" s="1492"/>
      <c r="E81" s="1492"/>
      <c r="F81" s="1493"/>
    </row>
    <row r="82" spans="2:6" ht="15" customHeight="1">
      <c r="B82" s="785">
        <v>52</v>
      </c>
      <c r="C82" s="983" t="s">
        <v>1192</v>
      </c>
      <c r="D82" s="996"/>
      <c r="E82" s="996"/>
      <c r="F82" s="982" t="s">
        <v>1193</v>
      </c>
    </row>
    <row r="83" spans="2:6" ht="38.25">
      <c r="B83" s="785">
        <v>53</v>
      </c>
      <c r="C83" s="983" t="s">
        <v>1194</v>
      </c>
      <c r="D83" s="996"/>
      <c r="E83" s="996"/>
      <c r="F83" s="982" t="s">
        <v>1195</v>
      </c>
    </row>
    <row r="84" spans="2:6" ht="38.25">
      <c r="B84" s="785">
        <v>54</v>
      </c>
      <c r="C84" s="983" t="s">
        <v>1196</v>
      </c>
      <c r="D84" s="996"/>
      <c r="E84" s="996"/>
      <c r="F84" s="982" t="s">
        <v>1197</v>
      </c>
    </row>
    <row r="85" spans="2:6" ht="15" customHeight="1">
      <c r="B85" s="785" t="s">
        <v>1198</v>
      </c>
      <c r="C85" s="983" t="s">
        <v>1199</v>
      </c>
      <c r="D85" s="992" t="s">
        <v>534</v>
      </c>
      <c r="E85" s="992" t="s">
        <v>534</v>
      </c>
      <c r="F85" s="982"/>
    </row>
    <row r="86" spans="2:6" ht="25.5">
      <c r="B86" s="785">
        <v>55</v>
      </c>
      <c r="C86" s="983" t="s">
        <v>1200</v>
      </c>
      <c r="D86" s="985">
        <v>-1200</v>
      </c>
      <c r="E86" s="985">
        <v>-1200</v>
      </c>
      <c r="F86" s="986" t="s">
        <v>1201</v>
      </c>
    </row>
    <row r="87" spans="2:6" ht="15" customHeight="1">
      <c r="B87" s="785">
        <v>56</v>
      </c>
      <c r="C87" s="983" t="s">
        <v>814</v>
      </c>
      <c r="D87" s="985"/>
      <c r="E87" s="985"/>
      <c r="F87" s="990"/>
    </row>
    <row r="88" spans="2:6" ht="15" customHeight="1">
      <c r="B88" s="785" t="s">
        <v>1202</v>
      </c>
      <c r="C88" s="771" t="s">
        <v>1203</v>
      </c>
      <c r="D88" s="985"/>
      <c r="E88" s="985"/>
      <c r="F88" s="982"/>
    </row>
    <row r="89" spans="2:6" ht="15" customHeight="1">
      <c r="B89" s="785" t="s">
        <v>1204</v>
      </c>
      <c r="C89" s="771" t="s">
        <v>1205</v>
      </c>
      <c r="D89" s="985"/>
      <c r="E89" s="985"/>
      <c r="F89" s="982"/>
    </row>
    <row r="90" spans="2:6" ht="15" customHeight="1">
      <c r="B90" s="784">
        <v>57</v>
      </c>
      <c r="C90" s="783" t="s">
        <v>1206</v>
      </c>
      <c r="D90" s="988">
        <v>-1200</v>
      </c>
      <c r="E90" s="988">
        <v>-1200</v>
      </c>
      <c r="F90" s="780"/>
    </row>
    <row r="91" spans="2:6" ht="15" customHeight="1">
      <c r="B91" s="784">
        <v>58</v>
      </c>
      <c r="C91" s="783" t="s">
        <v>1207</v>
      </c>
      <c r="D91" s="988">
        <v>15507.706</v>
      </c>
      <c r="E91" s="988">
        <v>14487.562</v>
      </c>
      <c r="F91" s="982"/>
    </row>
    <row r="92" spans="2:6" ht="15" customHeight="1">
      <c r="B92" s="784">
        <v>59</v>
      </c>
      <c r="C92" s="783" t="s">
        <v>1208</v>
      </c>
      <c r="D92" s="988">
        <v>193025.174</v>
      </c>
      <c r="E92" s="988">
        <v>187413.87299999999</v>
      </c>
      <c r="F92" s="982"/>
    </row>
    <row r="93" spans="2:6" ht="15" customHeight="1">
      <c r="B93" s="784">
        <v>60</v>
      </c>
      <c r="C93" s="783" t="s">
        <v>1209</v>
      </c>
      <c r="D93" s="988">
        <v>859319.94690600003</v>
      </c>
      <c r="E93" s="988">
        <v>851024.93147700001</v>
      </c>
      <c r="F93" s="995"/>
    </row>
    <row r="94" spans="2:6" ht="15" customHeight="1">
      <c r="B94" s="1494" t="s">
        <v>1210</v>
      </c>
      <c r="C94" s="1495"/>
      <c r="D94" s="1495"/>
      <c r="E94" s="1495"/>
      <c r="F94" s="1496"/>
    </row>
    <row r="95" spans="2:6" ht="15" customHeight="1">
      <c r="B95" s="785">
        <v>61</v>
      </c>
      <c r="C95" s="983" t="s">
        <v>1211</v>
      </c>
      <c r="D95" s="998">
        <v>0.18962999999999999</v>
      </c>
      <c r="E95" s="998">
        <v>0.18629200000000001</v>
      </c>
      <c r="F95" s="982" t="s">
        <v>1212</v>
      </c>
    </row>
    <row r="96" spans="2:6" ht="15" customHeight="1">
      <c r="B96" s="785">
        <v>62</v>
      </c>
      <c r="C96" s="983" t="s">
        <v>1213</v>
      </c>
      <c r="D96" s="998">
        <v>0.20658000000000001</v>
      </c>
      <c r="E96" s="998">
        <v>0.20319799999999999</v>
      </c>
      <c r="F96" s="982" t="s">
        <v>1214</v>
      </c>
    </row>
    <row r="97" spans="2:6" ht="15" customHeight="1">
      <c r="B97" s="785">
        <v>63</v>
      </c>
      <c r="C97" s="983" t="s">
        <v>1215</v>
      </c>
      <c r="D97" s="998">
        <v>0.22463</v>
      </c>
      <c r="E97" s="998">
        <v>0.220221</v>
      </c>
      <c r="F97" s="982" t="s">
        <v>1216</v>
      </c>
    </row>
    <row r="98" spans="2:6">
      <c r="B98" s="785">
        <v>64</v>
      </c>
      <c r="C98" s="983" t="s">
        <v>1217</v>
      </c>
      <c r="D98" s="998">
        <v>0.13228000000000001</v>
      </c>
      <c r="E98" s="998">
        <v>0.12292</v>
      </c>
      <c r="F98" s="982" t="s">
        <v>1218</v>
      </c>
    </row>
    <row r="99" spans="2:6" ht="15" customHeight="1">
      <c r="B99" s="785">
        <v>65</v>
      </c>
      <c r="C99" s="983" t="s">
        <v>1219</v>
      </c>
      <c r="D99" s="998">
        <v>2.5000000000407297E-2</v>
      </c>
      <c r="E99" s="998">
        <v>2.5000000000000001E-2</v>
      </c>
      <c r="F99" s="982"/>
    </row>
    <row r="100" spans="2:6" ht="15" customHeight="1">
      <c r="B100" s="785">
        <v>66</v>
      </c>
      <c r="C100" s="983" t="s">
        <v>1220</v>
      </c>
      <c r="D100" s="998">
        <v>8.035999891383162E-3</v>
      </c>
      <c r="E100" s="998">
        <v>1.023E-3</v>
      </c>
      <c r="F100" s="982"/>
    </row>
    <row r="101" spans="2:6" ht="15" customHeight="1">
      <c r="B101" s="785">
        <v>67</v>
      </c>
      <c r="C101" s="983" t="s">
        <v>1221</v>
      </c>
      <c r="D101" s="998">
        <v>3.0732869747859919E-2</v>
      </c>
      <c r="E101" s="998">
        <v>0.03</v>
      </c>
      <c r="F101" s="982"/>
    </row>
    <row r="102" spans="2:6" ht="15" customHeight="1">
      <c r="B102" s="785" t="s">
        <v>1222</v>
      </c>
      <c r="C102" s="983" t="s">
        <v>1223</v>
      </c>
      <c r="D102" s="998">
        <v>9.9999994541497585E-3</v>
      </c>
      <c r="E102" s="998">
        <v>9.9989999999999992E-3</v>
      </c>
      <c r="F102" s="982"/>
    </row>
    <row r="103" spans="2:6" ht="15" customHeight="1">
      <c r="B103" s="785" t="s">
        <v>1224</v>
      </c>
      <c r="C103" s="983" t="s">
        <v>1225</v>
      </c>
      <c r="D103" s="998">
        <v>1.3510000000000001E-2</v>
      </c>
      <c r="E103" s="998">
        <v>1.217E-2</v>
      </c>
      <c r="F103" s="982"/>
    </row>
    <row r="104" spans="2:6" ht="29.25" customHeight="1">
      <c r="B104" s="785">
        <v>68</v>
      </c>
      <c r="C104" s="987" t="s">
        <v>1226</v>
      </c>
      <c r="D104" s="999">
        <v>0.12438078902838712</v>
      </c>
      <c r="E104" s="999">
        <v>0.12190136610584724</v>
      </c>
      <c r="F104" s="982" t="s">
        <v>1227</v>
      </c>
    </row>
    <row r="105" spans="2:6" ht="15" customHeight="1">
      <c r="B105" s="785">
        <v>69</v>
      </c>
      <c r="C105" s="771" t="s">
        <v>814</v>
      </c>
      <c r="D105" s="1000"/>
      <c r="E105" s="1000" t="s">
        <v>534</v>
      </c>
      <c r="F105" s="990"/>
    </row>
    <row r="106" spans="2:6" ht="15" customHeight="1">
      <c r="B106" s="785">
        <v>70</v>
      </c>
      <c r="C106" s="771" t="s">
        <v>814</v>
      </c>
      <c r="D106" s="1000" t="s">
        <v>534</v>
      </c>
      <c r="E106" s="1000" t="s">
        <v>534</v>
      </c>
      <c r="F106" s="990"/>
    </row>
    <row r="107" spans="2:6" ht="15" customHeight="1">
      <c r="B107" s="785">
        <v>71</v>
      </c>
      <c r="C107" s="771" t="s">
        <v>814</v>
      </c>
      <c r="D107" s="1000" t="s">
        <v>534</v>
      </c>
      <c r="E107" s="1000" t="s">
        <v>534</v>
      </c>
      <c r="F107" s="1001"/>
    </row>
    <row r="108" spans="2:6" ht="15" customHeight="1">
      <c r="B108" s="1491" t="s">
        <v>1228</v>
      </c>
      <c r="C108" s="1492"/>
      <c r="D108" s="1492"/>
      <c r="E108" s="1492"/>
      <c r="F108" s="1493"/>
    </row>
    <row r="109" spans="2:6" ht="25.5">
      <c r="B109" s="785">
        <v>72</v>
      </c>
      <c r="C109" s="983" t="s">
        <v>1229</v>
      </c>
      <c r="D109" s="985">
        <v>3414.8359999999998</v>
      </c>
      <c r="E109" s="985">
        <v>3029.4009999999998</v>
      </c>
      <c r="F109" s="1002" t="s">
        <v>1230</v>
      </c>
    </row>
    <row r="110" spans="2:6" ht="25.5">
      <c r="B110" s="785">
        <v>73</v>
      </c>
      <c r="C110" s="983" t="s">
        <v>1231</v>
      </c>
      <c r="D110" s="985">
        <v>9853.2800000000007</v>
      </c>
      <c r="E110" s="985">
        <v>9385.6489999999994</v>
      </c>
      <c r="F110" s="982" t="s">
        <v>1232</v>
      </c>
    </row>
    <row r="111" spans="2:6" ht="15" customHeight="1">
      <c r="B111" s="785">
        <v>74</v>
      </c>
      <c r="C111" s="983" t="s">
        <v>814</v>
      </c>
      <c r="D111" s="985"/>
      <c r="E111" s="985" t="s">
        <v>534</v>
      </c>
      <c r="F111" s="982"/>
    </row>
    <row r="112" spans="2:6" ht="25.5">
      <c r="B112" s="785">
        <v>75</v>
      </c>
      <c r="C112" s="983" t="s">
        <v>1233</v>
      </c>
      <c r="D112" s="985">
        <v>389.56</v>
      </c>
      <c r="E112" s="985">
        <v>664.65300000000002</v>
      </c>
      <c r="F112" s="982" t="s">
        <v>1234</v>
      </c>
    </row>
    <row r="113" spans="2:6" ht="15" customHeight="1">
      <c r="B113" s="1491" t="s">
        <v>1235</v>
      </c>
      <c r="C113" s="1492"/>
      <c r="D113" s="1492"/>
      <c r="E113" s="1492"/>
      <c r="F113" s="1493"/>
    </row>
    <row r="114" spans="2:6" ht="25.5">
      <c r="B114" s="785">
        <v>76</v>
      </c>
      <c r="C114" s="983" t="s">
        <v>1236</v>
      </c>
      <c r="D114" s="985"/>
      <c r="E114" s="985"/>
      <c r="F114" s="982">
        <v>62</v>
      </c>
    </row>
    <row r="115" spans="2:6" ht="15" customHeight="1">
      <c r="B115" s="785">
        <v>77</v>
      </c>
      <c r="C115" s="983" t="s">
        <v>1237</v>
      </c>
      <c r="D115" s="985">
        <v>945.08745292500009</v>
      </c>
      <c r="E115" s="985">
        <v>1067.7865793374999</v>
      </c>
      <c r="F115" s="982">
        <v>62</v>
      </c>
    </row>
    <row r="116" spans="2:6" ht="25.5">
      <c r="B116" s="940">
        <v>78</v>
      </c>
      <c r="C116" s="778" t="s">
        <v>1238</v>
      </c>
      <c r="D116" s="985">
        <v>1705.9279999999999</v>
      </c>
      <c r="E116" s="985">
        <v>1219.2639999999999</v>
      </c>
      <c r="F116" s="982">
        <v>62</v>
      </c>
    </row>
    <row r="117" spans="2:6" ht="15" customHeight="1">
      <c r="B117" s="785">
        <v>79</v>
      </c>
      <c r="C117" s="983" t="s">
        <v>1239</v>
      </c>
      <c r="D117" s="985">
        <v>3357.0838551900001</v>
      </c>
      <c r="E117" s="985">
        <v>3236.8814408520002</v>
      </c>
      <c r="F117" s="1003">
        <v>62</v>
      </c>
    </row>
    <row r="118" spans="2:6" ht="21" customHeight="1">
      <c r="B118" s="1488" t="s">
        <v>1240</v>
      </c>
      <c r="C118" s="1489"/>
      <c r="D118" s="1489"/>
      <c r="E118" s="1489"/>
      <c r="F118" s="1490"/>
    </row>
    <row r="119" spans="2:6" ht="15" customHeight="1">
      <c r="B119" s="785">
        <v>80</v>
      </c>
      <c r="C119" s="983" t="s">
        <v>1241</v>
      </c>
      <c r="D119" s="996"/>
      <c r="E119" s="996"/>
      <c r="F119" s="982" t="s">
        <v>1242</v>
      </c>
    </row>
    <row r="120" spans="2:6" ht="15" customHeight="1">
      <c r="B120" s="785">
        <v>81</v>
      </c>
      <c r="C120" s="983" t="s">
        <v>1243</v>
      </c>
      <c r="D120" s="996"/>
      <c r="E120" s="996"/>
      <c r="F120" s="982" t="s">
        <v>1242</v>
      </c>
    </row>
    <row r="121" spans="2:6" ht="15" customHeight="1">
      <c r="B121" s="785">
        <v>82</v>
      </c>
      <c r="C121" s="983" t="s">
        <v>1244</v>
      </c>
      <c r="D121" s="996"/>
      <c r="E121" s="996"/>
      <c r="F121" s="982" t="s">
        <v>1245</v>
      </c>
    </row>
    <row r="122" spans="2:6" ht="15" customHeight="1">
      <c r="B122" s="785">
        <v>83</v>
      </c>
      <c r="C122" s="983" t="s">
        <v>1246</v>
      </c>
      <c r="D122" s="996"/>
      <c r="E122" s="996"/>
      <c r="F122" s="982" t="s">
        <v>1245</v>
      </c>
    </row>
    <row r="123" spans="2:6" ht="15" customHeight="1">
      <c r="B123" s="785">
        <v>84</v>
      </c>
      <c r="C123" s="983" t="s">
        <v>1247</v>
      </c>
      <c r="D123" s="996"/>
      <c r="E123" s="996"/>
      <c r="F123" s="982" t="s">
        <v>1248</v>
      </c>
    </row>
    <row r="124" spans="2:6" ht="15" customHeight="1">
      <c r="B124" s="785">
        <v>85</v>
      </c>
      <c r="C124" s="983" t="s">
        <v>1249</v>
      </c>
      <c r="D124" s="996"/>
      <c r="E124" s="996"/>
      <c r="F124" s="982" t="s">
        <v>1248</v>
      </c>
    </row>
    <row r="125" spans="2:6" ht="15" customHeight="1"/>
    <row r="126" spans="2:6">
      <c r="B126" s="231" t="s">
        <v>290</v>
      </c>
    </row>
    <row r="127" spans="2:6">
      <c r="B127" s="9" t="s">
        <v>1250</v>
      </c>
      <c r="E127" s="22"/>
      <c r="F127" s="9"/>
    </row>
    <row r="128" spans="2:6">
      <c r="D128" s="22"/>
      <c r="E128" s="22"/>
      <c r="F128" s="9"/>
    </row>
    <row r="129" spans="5:6">
      <c r="E129" s="22"/>
      <c r="F129" s="9"/>
    </row>
    <row r="130" spans="5:6" ht="12.95" customHeight="1">
      <c r="E130" s="22"/>
      <c r="F130" s="9"/>
    </row>
  </sheetData>
  <mergeCells count="11">
    <mergeCell ref="D6:E6"/>
    <mergeCell ref="B118:F118"/>
    <mergeCell ref="B81:F81"/>
    <mergeCell ref="B94:F94"/>
    <mergeCell ref="B108:F108"/>
    <mergeCell ref="B113:F113"/>
    <mergeCell ref="B72:F72"/>
    <mergeCell ref="B8:F8"/>
    <mergeCell ref="B20:F20"/>
    <mergeCell ref="B51:F51"/>
    <mergeCell ref="B61:F61"/>
  </mergeCells>
  <pageMargins left="0.70866141732283472" right="0.70866141732283472" top="0.74803149606299213" bottom="0.74803149606299213" header="0.31496062992125984" footer="0.31496062992125984"/>
  <pageSetup paperSize="9" scale="41" fitToHeight="2" orientation="portrait" verticalDpi="1200" r:id="rId1"/>
  <rowBreaks count="1" manualBreakCount="1">
    <brk id="8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2CEDD-1512-4DC8-BDFD-8F3D07B3493D}">
  <sheetPr codeName="Sheet21"/>
  <dimension ref="A1:G44"/>
  <sheetViews>
    <sheetView zoomScaleNormal="100" workbookViewId="0">
      <selection activeCell="C13" sqref="C13"/>
    </sheetView>
  </sheetViews>
  <sheetFormatPr defaultColWidth="9" defaultRowHeight="12.75"/>
  <cols>
    <col min="1" max="1" width="9" style="1"/>
    <col min="2" max="2" width="6.140625" style="1" customWidth="1"/>
    <col min="3" max="3" width="63.85546875" style="1" customWidth="1"/>
    <col min="4" max="4" width="18.7109375" style="1" customWidth="1"/>
    <col min="5" max="5" width="16.85546875" style="1" customWidth="1"/>
    <col min="6" max="6" width="13.42578125" style="147" customWidth="1"/>
    <col min="7" max="16384" width="9" style="1"/>
  </cols>
  <sheetData>
    <row r="1" spans="1:7">
      <c r="A1" s="22" t="s">
        <v>1284</v>
      </c>
      <c r="C1" s="42"/>
    </row>
    <row r="2" spans="1:7">
      <c r="A2" s="22"/>
      <c r="C2" s="42"/>
    </row>
    <row r="3" spans="1:7">
      <c r="B3" s="130" t="s">
        <v>154</v>
      </c>
    </row>
    <row r="4" spans="1:7">
      <c r="B4" s="42"/>
      <c r="C4" s="42"/>
      <c r="D4" s="42"/>
      <c r="E4" s="42"/>
      <c r="F4" s="340"/>
      <c r="G4" s="15"/>
    </row>
    <row r="5" spans="1:7">
      <c r="D5" s="1004" t="s">
        <v>160</v>
      </c>
      <c r="E5" s="1004" t="s">
        <v>161</v>
      </c>
      <c r="F5" s="1005" t="s">
        <v>162</v>
      </c>
    </row>
    <row r="6" spans="1:7" ht="45" customHeight="1">
      <c r="B6" s="1497"/>
      <c r="C6" s="1498"/>
      <c r="D6" s="775" t="s">
        <v>1251</v>
      </c>
      <c r="E6" s="775" t="s">
        <v>1252</v>
      </c>
      <c r="F6" s="1006" t="s">
        <v>1253</v>
      </c>
    </row>
    <row r="7" spans="1:7">
      <c r="B7" s="1499" t="s">
        <v>1254</v>
      </c>
      <c r="C7" s="1499"/>
      <c r="D7" s="775" t="s">
        <v>1255</v>
      </c>
      <c r="E7" s="1007" t="s">
        <v>1255</v>
      </c>
      <c r="F7" s="1008"/>
    </row>
    <row r="8" spans="1:7">
      <c r="B8" s="1500" t="s">
        <v>1256</v>
      </c>
      <c r="C8" s="1501"/>
      <c r="D8" s="1501"/>
      <c r="E8" s="1501"/>
      <c r="F8" s="1502"/>
    </row>
    <row r="9" spans="1:7">
      <c r="B9" s="777">
        <v>1</v>
      </c>
      <c r="C9" s="1009" t="s">
        <v>1257</v>
      </c>
      <c r="D9" s="1010">
        <v>377966</v>
      </c>
      <c r="E9" s="1010">
        <v>377966</v>
      </c>
      <c r="F9" s="1005"/>
    </row>
    <row r="10" spans="1:7">
      <c r="B10" s="777">
        <v>2</v>
      </c>
      <c r="C10" s="1009" t="s">
        <v>1258</v>
      </c>
      <c r="D10" s="1010">
        <v>73962</v>
      </c>
      <c r="E10" s="1010">
        <v>73962</v>
      </c>
      <c r="F10" s="1005"/>
    </row>
    <row r="11" spans="1:7">
      <c r="B11" s="777">
        <v>3</v>
      </c>
      <c r="C11" s="1009" t="s">
        <v>1259</v>
      </c>
      <c r="D11" s="1010">
        <v>77235</v>
      </c>
      <c r="E11" s="1010">
        <v>75169</v>
      </c>
      <c r="F11" s="1005"/>
    </row>
    <row r="12" spans="1:7">
      <c r="B12" s="777">
        <v>4</v>
      </c>
      <c r="C12" s="1009" t="s">
        <v>1260</v>
      </c>
      <c r="D12" s="1010">
        <v>2065271</v>
      </c>
      <c r="E12" s="1010">
        <v>2067325</v>
      </c>
      <c r="F12" s="1005"/>
    </row>
    <row r="13" spans="1:7">
      <c r="B13" s="777">
        <v>5</v>
      </c>
      <c r="C13" s="1009" t="s">
        <v>273</v>
      </c>
      <c r="D13" s="1010">
        <v>252611</v>
      </c>
      <c r="E13" s="1010">
        <v>240331</v>
      </c>
      <c r="F13" s="1005"/>
    </row>
    <row r="14" spans="1:7">
      <c r="B14" s="777"/>
      <c r="C14" s="1011" t="s">
        <v>1261</v>
      </c>
      <c r="D14" s="1012"/>
      <c r="E14" s="1012">
        <v>1200</v>
      </c>
      <c r="F14" s="1005">
        <v>55</v>
      </c>
    </row>
    <row r="15" spans="1:7">
      <c r="B15" s="777">
        <v>6</v>
      </c>
      <c r="C15" s="1009" t="s">
        <v>955</v>
      </c>
      <c r="D15" s="1010">
        <v>66594</v>
      </c>
      <c r="E15" s="1010">
        <v>44935</v>
      </c>
      <c r="F15" s="1005"/>
    </row>
    <row r="16" spans="1:7">
      <c r="B16" s="777">
        <v>7</v>
      </c>
      <c r="C16" s="1009" t="s">
        <v>1262</v>
      </c>
      <c r="D16" s="1010">
        <v>356367</v>
      </c>
      <c r="E16" s="1010"/>
      <c r="F16" s="1005"/>
    </row>
    <row r="17" spans="2:6">
      <c r="B17" s="777">
        <v>8</v>
      </c>
      <c r="C17" s="1009" t="s">
        <v>1263</v>
      </c>
      <c r="D17" s="1010">
        <v>187622</v>
      </c>
      <c r="E17" s="1010">
        <v>178993</v>
      </c>
      <c r="F17" s="1005"/>
    </row>
    <row r="18" spans="2:6">
      <c r="B18" s="777">
        <v>9</v>
      </c>
      <c r="C18" s="1009" t="s">
        <v>961</v>
      </c>
      <c r="D18" s="1010">
        <v>75182</v>
      </c>
      <c r="E18" s="1010">
        <v>83840</v>
      </c>
      <c r="F18" s="1005"/>
    </row>
    <row r="19" spans="2:6">
      <c r="B19" s="777"/>
      <c r="C19" s="1011" t="s">
        <v>1264</v>
      </c>
      <c r="D19" s="1013"/>
      <c r="E19" s="1012">
        <v>5544</v>
      </c>
      <c r="F19" s="1005">
        <v>8</v>
      </c>
    </row>
    <row r="20" spans="2:6">
      <c r="B20" s="777"/>
      <c r="C20" s="1011" t="s">
        <v>1265</v>
      </c>
      <c r="D20" s="1013"/>
      <c r="E20" s="1012">
        <v>17712</v>
      </c>
      <c r="F20" s="1005">
        <v>15</v>
      </c>
    </row>
    <row r="21" spans="2:6">
      <c r="B21" s="777"/>
      <c r="C21" s="1009" t="s">
        <v>1266</v>
      </c>
      <c r="D21" s="1013"/>
      <c r="E21" s="1012">
        <v>17</v>
      </c>
      <c r="F21" s="1005">
        <v>10</v>
      </c>
    </row>
    <row r="22" spans="2:6">
      <c r="B22" s="777">
        <v>10</v>
      </c>
      <c r="C22" s="1014" t="s">
        <v>1267</v>
      </c>
      <c r="D22" s="1015">
        <f>SUM(D9:D18)</f>
        <v>3532810</v>
      </c>
      <c r="E22" s="1015">
        <f>SUM(E9:E13)+E15+E17+E18</f>
        <v>3142521</v>
      </c>
      <c r="F22" s="1005"/>
    </row>
    <row r="23" spans="2:6">
      <c r="B23" s="1500" t="s">
        <v>1268</v>
      </c>
      <c r="C23" s="1501"/>
      <c r="D23" s="1501"/>
      <c r="E23" s="1501"/>
      <c r="F23" s="1502"/>
    </row>
    <row r="24" spans="2:6">
      <c r="B24" s="777">
        <v>1</v>
      </c>
      <c r="C24" s="1009" t="s">
        <v>1269</v>
      </c>
      <c r="D24" s="1010">
        <v>66873</v>
      </c>
      <c r="E24" s="1010">
        <v>66248</v>
      </c>
      <c r="F24" s="1005"/>
    </row>
    <row r="25" spans="2:6">
      <c r="B25" s="777">
        <v>2</v>
      </c>
      <c r="C25" s="1009" t="s">
        <v>1270</v>
      </c>
      <c r="D25" s="1010">
        <v>1701687</v>
      </c>
      <c r="E25" s="1010">
        <v>1713135</v>
      </c>
      <c r="F25" s="1005"/>
    </row>
    <row r="26" spans="2:6">
      <c r="B26" s="777">
        <v>3</v>
      </c>
      <c r="C26" s="1009" t="s">
        <v>1271</v>
      </c>
      <c r="D26" s="1010">
        <v>357975</v>
      </c>
      <c r="E26" s="1010"/>
      <c r="F26" s="1005"/>
    </row>
    <row r="27" spans="2:6">
      <c r="B27" s="777">
        <v>4</v>
      </c>
      <c r="C27" s="1009" t="s">
        <v>1272</v>
      </c>
      <c r="D27" s="1010">
        <v>30984</v>
      </c>
      <c r="E27" s="1010"/>
      <c r="F27" s="1005"/>
    </row>
    <row r="28" spans="2:6">
      <c r="B28" s="777">
        <v>5</v>
      </c>
      <c r="C28" s="1009" t="s">
        <v>1273</v>
      </c>
      <c r="D28" s="1010">
        <v>795149</v>
      </c>
      <c r="E28" s="1010">
        <v>795149</v>
      </c>
      <c r="F28" s="1005"/>
    </row>
    <row r="29" spans="2:6">
      <c r="B29" s="777">
        <v>6</v>
      </c>
      <c r="C29" s="1009" t="s">
        <v>1274</v>
      </c>
      <c r="D29" s="1010">
        <v>44635</v>
      </c>
      <c r="E29" s="1010">
        <v>44635</v>
      </c>
      <c r="F29" s="1005"/>
    </row>
    <row r="30" spans="2:6">
      <c r="B30" s="777">
        <v>7</v>
      </c>
      <c r="C30" s="1009" t="s">
        <v>1263</v>
      </c>
      <c r="D30" s="1010">
        <v>238048</v>
      </c>
      <c r="E30" s="1010">
        <v>228972</v>
      </c>
      <c r="F30" s="1005"/>
    </row>
    <row r="31" spans="2:6">
      <c r="B31" s="777">
        <v>8</v>
      </c>
      <c r="C31" s="1009" t="s">
        <v>1275</v>
      </c>
      <c r="D31" s="1010">
        <v>172</v>
      </c>
      <c r="E31" s="1010">
        <v>172</v>
      </c>
      <c r="F31" s="1005"/>
    </row>
    <row r="32" spans="2:6">
      <c r="B32" s="777">
        <v>9</v>
      </c>
      <c r="C32" s="1009" t="s">
        <v>1276</v>
      </c>
      <c r="D32" s="1010">
        <v>92763</v>
      </c>
      <c r="E32" s="1010">
        <v>89686</v>
      </c>
      <c r="F32" s="1005"/>
    </row>
    <row r="33" spans="2:6">
      <c r="B33" s="777"/>
      <c r="C33" s="1011" t="s">
        <v>1277</v>
      </c>
      <c r="D33" s="1012"/>
      <c r="E33" s="1012">
        <v>14561</v>
      </c>
      <c r="F33" s="1005">
        <v>30</v>
      </c>
    </row>
    <row r="34" spans="2:6">
      <c r="B34" s="777"/>
      <c r="C34" s="1011" t="s">
        <v>1278</v>
      </c>
      <c r="D34" s="1012"/>
      <c r="E34" s="1012">
        <v>15002</v>
      </c>
      <c r="F34" s="1005">
        <v>46</v>
      </c>
    </row>
    <row r="35" spans="2:6">
      <c r="B35" s="777">
        <v>10</v>
      </c>
      <c r="C35" s="1014" t="s">
        <v>1279</v>
      </c>
      <c r="D35" s="1015">
        <f>SUM(D24:D34)+1</f>
        <v>3328287</v>
      </c>
      <c r="E35" s="1015">
        <f>SUM(E24:E32)+1</f>
        <v>2937998</v>
      </c>
      <c r="F35" s="1005"/>
    </row>
    <row r="36" spans="2:6">
      <c r="B36" s="1500" t="s">
        <v>1280</v>
      </c>
      <c r="C36" s="1501"/>
      <c r="D36" s="1501"/>
      <c r="E36" s="1501"/>
      <c r="F36" s="1502"/>
    </row>
    <row r="37" spans="2:6">
      <c r="B37" s="777">
        <v>1</v>
      </c>
      <c r="C37" s="1014" t="s">
        <v>1281</v>
      </c>
      <c r="D37" s="1015">
        <v>204523</v>
      </c>
      <c r="E37" s="1015">
        <v>204523</v>
      </c>
      <c r="F37" s="1005"/>
    </row>
    <row r="38" spans="2:6" ht="15">
      <c r="B38" s="777">
        <v>2</v>
      </c>
      <c r="C38" s="1016" t="s">
        <v>1282</v>
      </c>
      <c r="D38" s="1015">
        <f>+D35+D37</f>
        <v>3532810</v>
      </c>
      <c r="E38" s="1015">
        <f>+E35+E37</f>
        <v>3142521</v>
      </c>
      <c r="F38" s="1005"/>
    </row>
    <row r="41" spans="2:6" s="230" customFormat="1" ht="12.75" customHeight="1">
      <c r="B41" s="231" t="s">
        <v>290</v>
      </c>
      <c r="F41" s="341"/>
    </row>
    <row r="42" spans="2:6" ht="43.5" customHeight="1">
      <c r="B42" s="1278" t="s">
        <v>1283</v>
      </c>
      <c r="C42" s="1278"/>
      <c r="D42" s="1278"/>
      <c r="E42" s="1278"/>
      <c r="F42" s="1278"/>
    </row>
    <row r="43" spans="2:6" ht="12.75" customHeight="1"/>
    <row r="44" spans="2:6" ht="15">
      <c r="C44" s="178"/>
    </row>
  </sheetData>
  <mergeCells count="6">
    <mergeCell ref="B42:F42"/>
    <mergeCell ref="B6:C6"/>
    <mergeCell ref="B7:C7"/>
    <mergeCell ref="B8:F8"/>
    <mergeCell ref="B23:F23"/>
    <mergeCell ref="B36:F36"/>
  </mergeCells>
  <pageMargins left="0.70866141732283472" right="0.70866141732283472" top="0.74803149606299213" bottom="0.74803149606299213" header="0.31496062992125984" footer="0.31496062992125984"/>
  <pageSetup paperSize="9" scale="7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2446-54B0-4D92-8E70-1CDEFE510F5F}">
  <sheetPr>
    <pageSetUpPr fitToPage="1"/>
  </sheetPr>
  <dimension ref="A1:K66"/>
  <sheetViews>
    <sheetView zoomScaleNormal="100" workbookViewId="0">
      <selection activeCell="A2" sqref="A2"/>
    </sheetView>
  </sheetViews>
  <sheetFormatPr defaultColWidth="10" defaultRowHeight="12.75"/>
  <cols>
    <col min="1" max="1" width="8.7109375" style="174" customWidth="1"/>
    <col min="2" max="2" width="15.5703125" style="174" customWidth="1"/>
    <col min="3" max="3" width="66.7109375" style="174" customWidth="1"/>
    <col min="4" max="5" width="36.7109375" style="174" customWidth="1"/>
    <col min="6" max="6" width="37.5703125" style="174" customWidth="1"/>
    <col min="7" max="7" width="39.140625" style="174" customWidth="1"/>
    <col min="8" max="8" width="36.85546875" style="174" customWidth="1"/>
    <col min="9" max="9" width="36.85546875" style="542" customWidth="1"/>
    <col min="10" max="10" width="39.140625" style="174" customWidth="1"/>
    <col min="11" max="16384" width="10" style="174"/>
  </cols>
  <sheetData>
    <row r="1" spans="1:11">
      <c r="A1" s="69" t="s">
        <v>1284</v>
      </c>
      <c r="B1" s="69"/>
      <c r="C1" s="417"/>
      <c r="D1" s="417"/>
      <c r="E1" s="417"/>
      <c r="I1" s="174"/>
    </row>
    <row r="2" spans="1:11">
      <c r="B2" s="49"/>
      <c r="G2" s="85"/>
      <c r="I2" s="174"/>
    </row>
    <row r="3" spans="1:11">
      <c r="A3" s="49"/>
      <c r="B3" s="49" t="s">
        <v>1285</v>
      </c>
    </row>
    <row r="4" spans="1:11">
      <c r="B4" s="99" t="s">
        <v>1286</v>
      </c>
    </row>
    <row r="6" spans="1:11">
      <c r="B6" s="1017"/>
      <c r="C6" s="1018"/>
      <c r="D6" s="1018"/>
      <c r="E6" s="1018"/>
      <c r="F6" s="1018"/>
      <c r="G6" s="1019"/>
      <c r="H6" s="1018"/>
      <c r="I6" s="1018"/>
    </row>
    <row r="7" spans="1:11">
      <c r="B7" s="744" t="s">
        <v>166</v>
      </c>
      <c r="C7" s="737"/>
      <c r="D7" s="737"/>
      <c r="E7" s="737"/>
      <c r="F7" s="737"/>
      <c r="G7" s="738"/>
      <c r="H7" s="737"/>
      <c r="I7" s="737"/>
    </row>
    <row r="8" spans="1:11">
      <c r="B8" s="1020">
        <v>1</v>
      </c>
      <c r="C8" s="1021" t="s">
        <v>1287</v>
      </c>
      <c r="D8" s="1021" t="s">
        <v>1288</v>
      </c>
      <c r="E8" s="1021" t="s">
        <v>1288</v>
      </c>
      <c r="F8" s="1022" t="s">
        <v>1288</v>
      </c>
      <c r="G8" s="1022" t="s">
        <v>1288</v>
      </c>
      <c r="H8" s="1022" t="s">
        <v>1288</v>
      </c>
      <c r="I8" s="1023" t="s">
        <v>1288</v>
      </c>
      <c r="K8" s="739"/>
    </row>
    <row r="9" spans="1:11">
      <c r="B9" s="1020">
        <v>2</v>
      </c>
      <c r="C9" s="1021" t="s">
        <v>1289</v>
      </c>
      <c r="D9" s="1021" t="s">
        <v>1290</v>
      </c>
      <c r="E9" s="1021" t="s">
        <v>1291</v>
      </c>
      <c r="F9" s="1022" t="s">
        <v>1292</v>
      </c>
      <c r="G9" s="1022" t="s">
        <v>1293</v>
      </c>
      <c r="H9" s="1022" t="s">
        <v>1294</v>
      </c>
      <c r="I9" s="1023" t="s">
        <v>1295</v>
      </c>
      <c r="K9" s="739"/>
    </row>
    <row r="10" spans="1:11">
      <c r="B10" s="1020" t="s">
        <v>625</v>
      </c>
      <c r="C10" s="1021" t="s">
        <v>1296</v>
      </c>
      <c r="D10" s="1021" t="s">
        <v>1297</v>
      </c>
      <c r="E10" s="1021" t="s">
        <v>1297</v>
      </c>
      <c r="F10" s="1023" t="s">
        <v>1297</v>
      </c>
      <c r="G10" s="1023" t="s">
        <v>1297</v>
      </c>
      <c r="H10" s="1023" t="s">
        <v>1297</v>
      </c>
      <c r="I10" s="1023" t="s">
        <v>1297</v>
      </c>
      <c r="K10" s="739"/>
    </row>
    <row r="11" spans="1:11">
      <c r="B11" s="1020">
        <v>3</v>
      </c>
      <c r="C11" s="1021" t="s">
        <v>1298</v>
      </c>
      <c r="D11" s="1021" t="s">
        <v>1299</v>
      </c>
      <c r="E11" s="1021" t="s">
        <v>1299</v>
      </c>
      <c r="F11" s="1022" t="s">
        <v>1300</v>
      </c>
      <c r="G11" s="1022" t="s">
        <v>1300</v>
      </c>
      <c r="H11" s="1022" t="s">
        <v>1300</v>
      </c>
      <c r="I11" s="1023" t="s">
        <v>1300</v>
      </c>
      <c r="K11" s="739"/>
    </row>
    <row r="12" spans="1:11" ht="25.5">
      <c r="B12" s="1020" t="s">
        <v>1301</v>
      </c>
      <c r="C12" s="1021" t="s">
        <v>1302</v>
      </c>
      <c r="D12" s="1021" t="s">
        <v>145</v>
      </c>
      <c r="E12" s="1021" t="s">
        <v>145</v>
      </c>
      <c r="F12" s="1022" t="s">
        <v>1303</v>
      </c>
      <c r="G12" s="1022" t="s">
        <v>1303</v>
      </c>
      <c r="H12" s="1022" t="s">
        <v>902</v>
      </c>
      <c r="I12" s="1022" t="s">
        <v>1303</v>
      </c>
      <c r="K12" s="739"/>
    </row>
    <row r="13" spans="1:11">
      <c r="B13" s="1020"/>
      <c r="C13" s="1024" t="s">
        <v>1304</v>
      </c>
      <c r="D13" s="1024"/>
      <c r="E13" s="1024"/>
      <c r="F13" s="1025"/>
      <c r="G13" s="1025"/>
      <c r="H13" s="1025"/>
      <c r="I13" s="1026"/>
      <c r="K13" s="739"/>
    </row>
    <row r="14" spans="1:11">
      <c r="B14" s="1020">
        <v>4</v>
      </c>
      <c r="C14" s="1021" t="s">
        <v>1305</v>
      </c>
      <c r="D14" s="1021" t="s">
        <v>1211</v>
      </c>
      <c r="E14" s="1021" t="s">
        <v>1211</v>
      </c>
      <c r="F14" s="1022" t="s">
        <v>1306</v>
      </c>
      <c r="G14" s="1022" t="s">
        <v>1306</v>
      </c>
      <c r="H14" s="1022" t="s">
        <v>987</v>
      </c>
      <c r="I14" s="1023" t="s">
        <v>987</v>
      </c>
      <c r="K14" s="739"/>
    </row>
    <row r="15" spans="1:11">
      <c r="B15" s="1020">
        <v>5</v>
      </c>
      <c r="C15" s="1021" t="s">
        <v>1307</v>
      </c>
      <c r="D15" s="1021" t="s">
        <v>1211</v>
      </c>
      <c r="E15" s="1021" t="s">
        <v>1211</v>
      </c>
      <c r="F15" s="1022" t="s">
        <v>1306</v>
      </c>
      <c r="G15" s="1022" t="s">
        <v>1306</v>
      </c>
      <c r="H15" s="1022" t="s">
        <v>987</v>
      </c>
      <c r="I15" s="1023" t="s">
        <v>987</v>
      </c>
      <c r="K15" s="739"/>
    </row>
    <row r="16" spans="1:11">
      <c r="B16" s="1020">
        <v>6</v>
      </c>
      <c r="C16" s="1021" t="s">
        <v>1308</v>
      </c>
      <c r="D16" s="1021" t="s">
        <v>1309</v>
      </c>
      <c r="E16" s="1021" t="s">
        <v>1309</v>
      </c>
      <c r="F16" s="1022" t="s">
        <v>1309</v>
      </c>
      <c r="G16" s="1022" t="s">
        <v>1309</v>
      </c>
      <c r="H16" s="1022" t="s">
        <v>1309</v>
      </c>
      <c r="I16" s="1023" t="s">
        <v>1309</v>
      </c>
      <c r="K16" s="739"/>
    </row>
    <row r="17" spans="2:11">
      <c r="B17" s="1020">
        <v>7</v>
      </c>
      <c r="C17" s="1021" t="s">
        <v>1310</v>
      </c>
      <c r="D17" s="1021" t="s">
        <v>1311</v>
      </c>
      <c r="E17" s="1021" t="s">
        <v>1312</v>
      </c>
      <c r="F17" s="1027" t="s">
        <v>1313</v>
      </c>
      <c r="G17" s="1027" t="s">
        <v>1313</v>
      </c>
      <c r="H17" s="1027" t="s">
        <v>1314</v>
      </c>
      <c r="I17" s="1028" t="s">
        <v>1314</v>
      </c>
      <c r="K17" s="739"/>
    </row>
    <row r="18" spans="2:11" ht="25.5">
      <c r="B18" s="1020">
        <v>8</v>
      </c>
      <c r="C18" s="1021" t="s">
        <v>1315</v>
      </c>
      <c r="D18" s="1021" t="s">
        <v>1316</v>
      </c>
      <c r="E18" s="1021" t="s">
        <v>1317</v>
      </c>
      <c r="F18" s="1029" t="s">
        <v>1318</v>
      </c>
      <c r="G18" s="1029" t="s">
        <v>1319</v>
      </c>
      <c r="H18" s="1029" t="s">
        <v>1320</v>
      </c>
      <c r="I18" s="1029" t="s">
        <v>1321</v>
      </c>
      <c r="J18" s="740"/>
      <c r="K18" s="739"/>
    </row>
    <row r="19" spans="2:11">
      <c r="B19" s="1020">
        <v>9</v>
      </c>
      <c r="C19" s="1021" t="s">
        <v>1322</v>
      </c>
      <c r="D19" s="1021" t="s">
        <v>1323</v>
      </c>
      <c r="E19" s="1021" t="s">
        <v>1323</v>
      </c>
      <c r="F19" s="1023" t="s">
        <v>1324</v>
      </c>
      <c r="G19" s="1023" t="s">
        <v>1325</v>
      </c>
      <c r="H19" s="1023" t="s">
        <v>1326</v>
      </c>
      <c r="I19" s="1023" t="s">
        <v>1327</v>
      </c>
      <c r="J19" s="739"/>
      <c r="K19" s="739"/>
    </row>
    <row r="20" spans="2:11">
      <c r="B20" s="1020" t="s">
        <v>1328</v>
      </c>
      <c r="C20" s="1021" t="s">
        <v>1329</v>
      </c>
      <c r="D20" s="1021" t="s">
        <v>1330</v>
      </c>
      <c r="E20" s="1021" t="s">
        <v>1323</v>
      </c>
      <c r="F20" s="1030">
        <v>1</v>
      </c>
      <c r="G20" s="1030">
        <v>1</v>
      </c>
      <c r="H20" s="1030">
        <v>0.99</v>
      </c>
      <c r="I20" s="1030">
        <v>1</v>
      </c>
      <c r="J20" s="739"/>
      <c r="K20" s="739"/>
    </row>
    <row r="21" spans="2:11">
      <c r="B21" s="1020" t="s">
        <v>1331</v>
      </c>
      <c r="C21" s="1021" t="s">
        <v>1332</v>
      </c>
      <c r="D21" s="1021" t="s">
        <v>145</v>
      </c>
      <c r="E21" s="1021" t="s">
        <v>145</v>
      </c>
      <c r="F21" s="1030" t="s">
        <v>145</v>
      </c>
      <c r="G21" s="1030" t="s">
        <v>145</v>
      </c>
      <c r="H21" s="1030">
        <v>1</v>
      </c>
      <c r="I21" s="1030">
        <v>1</v>
      </c>
      <c r="J21" s="739"/>
      <c r="K21" s="739"/>
    </row>
    <row r="22" spans="2:11">
      <c r="B22" s="1020">
        <v>10</v>
      </c>
      <c r="C22" s="1021" t="s">
        <v>1333</v>
      </c>
      <c r="D22" s="1021" t="s">
        <v>532</v>
      </c>
      <c r="E22" s="1021" t="s">
        <v>532</v>
      </c>
      <c r="F22" s="1023" t="s">
        <v>1334</v>
      </c>
      <c r="G22" s="1023" t="s">
        <v>1334</v>
      </c>
      <c r="H22" s="1023" t="s">
        <v>1334</v>
      </c>
      <c r="I22" s="1023" t="s">
        <v>1334</v>
      </c>
      <c r="J22" s="739"/>
      <c r="K22" s="739"/>
    </row>
    <row r="23" spans="2:11">
      <c r="B23" s="1020">
        <v>11</v>
      </c>
      <c r="C23" s="1021" t="s">
        <v>1335</v>
      </c>
      <c r="D23" s="1021">
        <v>1972</v>
      </c>
      <c r="E23" s="1021">
        <v>1989</v>
      </c>
      <c r="F23" s="1031" t="s">
        <v>1336</v>
      </c>
      <c r="G23" s="1031" t="s">
        <v>1337</v>
      </c>
      <c r="H23" s="1031" t="s">
        <v>1338</v>
      </c>
      <c r="I23" s="1031" t="s">
        <v>1339</v>
      </c>
      <c r="J23" s="739"/>
      <c r="K23" s="739"/>
    </row>
    <row r="24" spans="2:11">
      <c r="B24" s="1020">
        <v>12</v>
      </c>
      <c r="C24" s="1021" t="s">
        <v>1340</v>
      </c>
      <c r="D24" s="1021" t="s">
        <v>1341</v>
      </c>
      <c r="E24" s="1021" t="s">
        <v>1341</v>
      </c>
      <c r="F24" s="1022" t="s">
        <v>1341</v>
      </c>
      <c r="G24" s="1022" t="s">
        <v>1341</v>
      </c>
      <c r="H24" s="1022" t="s">
        <v>1342</v>
      </c>
      <c r="I24" s="1023" t="s">
        <v>1342</v>
      </c>
      <c r="J24" s="739"/>
      <c r="K24" s="739"/>
    </row>
    <row r="25" spans="2:11">
      <c r="B25" s="1020">
        <v>13</v>
      </c>
      <c r="C25" s="1021" t="s">
        <v>1343</v>
      </c>
      <c r="D25" s="1021" t="s">
        <v>145</v>
      </c>
      <c r="E25" s="1021" t="s">
        <v>145</v>
      </c>
      <c r="F25" s="1032" t="s">
        <v>145</v>
      </c>
      <c r="G25" s="1032" t="s">
        <v>145</v>
      </c>
      <c r="H25" s="1032" t="s">
        <v>1344</v>
      </c>
      <c r="I25" s="1031" t="s">
        <v>1345</v>
      </c>
      <c r="J25" s="739"/>
      <c r="K25" s="739"/>
    </row>
    <row r="26" spans="2:11">
      <c r="B26" s="1020">
        <v>14</v>
      </c>
      <c r="C26" s="1021" t="s">
        <v>1346</v>
      </c>
      <c r="D26" s="1021" t="s">
        <v>902</v>
      </c>
      <c r="E26" s="1021" t="s">
        <v>902</v>
      </c>
      <c r="F26" s="1032" t="s">
        <v>1303</v>
      </c>
      <c r="G26" s="1032" t="s">
        <v>1303</v>
      </c>
      <c r="H26" s="1032" t="s">
        <v>1303</v>
      </c>
      <c r="I26" s="1031" t="s">
        <v>1303</v>
      </c>
      <c r="J26" s="739"/>
      <c r="K26" s="739"/>
    </row>
    <row r="27" spans="2:11" ht="25.5">
      <c r="B27" s="1020">
        <v>15</v>
      </c>
      <c r="C27" s="1021" t="s">
        <v>1347</v>
      </c>
      <c r="D27" s="1021" t="s">
        <v>145</v>
      </c>
      <c r="E27" s="1021" t="s">
        <v>145</v>
      </c>
      <c r="F27" s="1027" t="s">
        <v>1348</v>
      </c>
      <c r="G27" s="1027" t="s">
        <v>1349</v>
      </c>
      <c r="H27" s="1033" t="s">
        <v>1350</v>
      </c>
      <c r="I27" s="1034" t="s">
        <v>1351</v>
      </c>
      <c r="J27" s="739"/>
      <c r="K27" s="739"/>
    </row>
    <row r="28" spans="2:11" ht="25.5">
      <c r="B28" s="1020">
        <v>16</v>
      </c>
      <c r="C28" s="1021" t="s">
        <v>1352</v>
      </c>
      <c r="D28" s="1021" t="s">
        <v>145</v>
      </c>
      <c r="E28" s="1021" t="s">
        <v>145</v>
      </c>
      <c r="F28" s="1027" t="s">
        <v>1353</v>
      </c>
      <c r="G28" s="1027" t="s">
        <v>1353</v>
      </c>
      <c r="H28" s="1033" t="s">
        <v>145</v>
      </c>
      <c r="I28" s="1034" t="s">
        <v>145</v>
      </c>
      <c r="J28" s="739"/>
      <c r="K28" s="739"/>
    </row>
    <row r="29" spans="2:11">
      <c r="B29" s="1020"/>
      <c r="C29" s="1035" t="s">
        <v>1354</v>
      </c>
      <c r="D29" s="1021"/>
      <c r="E29" s="1021"/>
      <c r="F29" s="1025"/>
      <c r="G29" s="1025"/>
      <c r="H29" s="1025"/>
      <c r="I29" s="1026"/>
      <c r="J29" s="739"/>
      <c r="K29" s="739"/>
    </row>
    <row r="30" spans="2:11">
      <c r="B30" s="1020">
        <v>17</v>
      </c>
      <c r="C30" s="1021" t="s">
        <v>1355</v>
      </c>
      <c r="D30" s="1021" t="s">
        <v>145</v>
      </c>
      <c r="E30" s="1021" t="s">
        <v>145</v>
      </c>
      <c r="F30" s="1022" t="s">
        <v>1356</v>
      </c>
      <c r="G30" s="1022" t="s">
        <v>1356</v>
      </c>
      <c r="H30" s="1022" t="s">
        <v>1357</v>
      </c>
      <c r="I30" s="1023" t="s">
        <v>1357</v>
      </c>
      <c r="J30" s="739"/>
      <c r="K30" s="739"/>
    </row>
    <row r="31" spans="2:11" ht="54" customHeight="1">
      <c r="B31" s="1020">
        <v>18</v>
      </c>
      <c r="C31" s="1021" t="s">
        <v>1358</v>
      </c>
      <c r="D31" s="1021" t="s">
        <v>145</v>
      </c>
      <c r="E31" s="1021" t="s">
        <v>145</v>
      </c>
      <c r="F31" s="1027" t="s">
        <v>1359</v>
      </c>
      <c r="G31" s="1027" t="s">
        <v>1360</v>
      </c>
      <c r="H31" s="1027" t="s">
        <v>1361</v>
      </c>
      <c r="I31" s="1028" t="s">
        <v>1362</v>
      </c>
      <c r="J31" s="739"/>
      <c r="K31" s="739"/>
    </row>
    <row r="32" spans="2:11">
      <c r="B32" s="1020">
        <v>19</v>
      </c>
      <c r="C32" s="1021" t="s">
        <v>1363</v>
      </c>
      <c r="D32" s="1021" t="s">
        <v>145</v>
      </c>
      <c r="E32" s="1021" t="s">
        <v>145</v>
      </c>
      <c r="F32" s="1022" t="s">
        <v>902</v>
      </c>
      <c r="G32" s="1022" t="s">
        <v>902</v>
      </c>
      <c r="H32" s="1022" t="s">
        <v>902</v>
      </c>
      <c r="I32" s="1023" t="s">
        <v>902</v>
      </c>
      <c r="J32" s="739"/>
      <c r="K32" s="739"/>
    </row>
    <row r="33" spans="2:11">
      <c r="B33" s="1020" t="s">
        <v>1364</v>
      </c>
      <c r="C33" s="1021" t="s">
        <v>1365</v>
      </c>
      <c r="D33" s="1021" t="s">
        <v>1366</v>
      </c>
      <c r="E33" s="1021" t="s">
        <v>1366</v>
      </c>
      <c r="F33" s="1022" t="s">
        <v>1366</v>
      </c>
      <c r="G33" s="1022" t="s">
        <v>1366</v>
      </c>
      <c r="H33" s="1022" t="s">
        <v>1367</v>
      </c>
      <c r="I33" s="1023" t="s">
        <v>1367</v>
      </c>
      <c r="J33" s="739"/>
      <c r="K33" s="739"/>
    </row>
    <row r="34" spans="2:11">
      <c r="B34" s="1020" t="s">
        <v>1368</v>
      </c>
      <c r="C34" s="1021" t="s">
        <v>1369</v>
      </c>
      <c r="D34" s="1021" t="s">
        <v>1366</v>
      </c>
      <c r="E34" s="1021" t="s">
        <v>1366</v>
      </c>
      <c r="F34" s="1022" t="s">
        <v>1366</v>
      </c>
      <c r="G34" s="1022" t="s">
        <v>1366</v>
      </c>
      <c r="H34" s="1022" t="s">
        <v>1367</v>
      </c>
      <c r="I34" s="1023" t="s">
        <v>1367</v>
      </c>
      <c r="J34" s="739"/>
      <c r="K34" s="739"/>
    </row>
    <row r="35" spans="2:11">
      <c r="B35" s="1020">
        <v>21</v>
      </c>
      <c r="C35" s="1021" t="s">
        <v>1370</v>
      </c>
      <c r="D35" s="1021" t="s">
        <v>902</v>
      </c>
      <c r="E35" s="1021" t="s">
        <v>902</v>
      </c>
      <c r="F35" s="1022" t="s">
        <v>902</v>
      </c>
      <c r="G35" s="1022" t="s">
        <v>902</v>
      </c>
      <c r="H35" s="1022" t="s">
        <v>902</v>
      </c>
      <c r="I35" s="1023" t="s">
        <v>902</v>
      </c>
      <c r="J35" s="739"/>
      <c r="K35" s="739"/>
    </row>
    <row r="36" spans="2:11">
      <c r="B36" s="1020">
        <v>22</v>
      </c>
      <c r="C36" s="1021" t="s">
        <v>1371</v>
      </c>
      <c r="D36" s="1021" t="s">
        <v>1372</v>
      </c>
      <c r="E36" s="1021" t="s">
        <v>1372</v>
      </c>
      <c r="F36" s="1022" t="s">
        <v>1373</v>
      </c>
      <c r="G36" s="1022" t="s">
        <v>1373</v>
      </c>
      <c r="H36" s="1022" t="s">
        <v>145</v>
      </c>
      <c r="I36" s="1023" t="s">
        <v>145</v>
      </c>
      <c r="J36" s="739"/>
      <c r="K36" s="739"/>
    </row>
    <row r="37" spans="2:11">
      <c r="B37" s="1020">
        <v>23</v>
      </c>
      <c r="C37" s="1021" t="s">
        <v>1374</v>
      </c>
      <c r="D37" s="1021" t="s">
        <v>1375</v>
      </c>
      <c r="E37" s="1021" t="s">
        <v>1375</v>
      </c>
      <c r="F37" s="1022" t="s">
        <v>1376</v>
      </c>
      <c r="G37" s="1022" t="s">
        <v>1376</v>
      </c>
      <c r="H37" s="1022" t="s">
        <v>1375</v>
      </c>
      <c r="I37" s="1023" t="s">
        <v>1375</v>
      </c>
      <c r="J37" s="739"/>
      <c r="K37" s="739"/>
    </row>
    <row r="38" spans="2:11">
      <c r="B38" s="1020">
        <v>24</v>
      </c>
      <c r="C38" s="1021" t="s">
        <v>1377</v>
      </c>
      <c r="D38" s="1021" t="s">
        <v>145</v>
      </c>
      <c r="E38" s="1021" t="s">
        <v>145</v>
      </c>
      <c r="F38" s="1022" t="s">
        <v>1378</v>
      </c>
      <c r="G38" s="1022" t="s">
        <v>1378</v>
      </c>
      <c r="H38" s="1022" t="s">
        <v>145</v>
      </c>
      <c r="I38" s="1023" t="s">
        <v>145</v>
      </c>
      <c r="J38" s="739"/>
      <c r="K38" s="739"/>
    </row>
    <row r="39" spans="2:11">
      <c r="B39" s="1020">
        <v>25</v>
      </c>
      <c r="C39" s="1021" t="s">
        <v>1379</v>
      </c>
      <c r="D39" s="1021" t="s">
        <v>145</v>
      </c>
      <c r="E39" s="1021" t="s">
        <v>145</v>
      </c>
      <c r="F39" s="1022" t="s">
        <v>1380</v>
      </c>
      <c r="G39" s="1022" t="s">
        <v>1380</v>
      </c>
      <c r="H39" s="1022" t="s">
        <v>145</v>
      </c>
      <c r="I39" s="1023" t="s">
        <v>145</v>
      </c>
      <c r="J39" s="739"/>
      <c r="K39" s="739"/>
    </row>
    <row r="40" spans="2:11" ht="25.5">
      <c r="B40" s="1020">
        <v>26</v>
      </c>
      <c r="C40" s="1021" t="s">
        <v>1381</v>
      </c>
      <c r="D40" s="1021" t="s">
        <v>145</v>
      </c>
      <c r="E40" s="1021" t="s">
        <v>145</v>
      </c>
      <c r="F40" s="1027" t="s">
        <v>1382</v>
      </c>
      <c r="G40" s="1027" t="s">
        <v>1382</v>
      </c>
      <c r="H40" s="1022" t="s">
        <v>145</v>
      </c>
      <c r="I40" s="1023" t="s">
        <v>145</v>
      </c>
      <c r="J40" s="739"/>
      <c r="K40" s="739"/>
    </row>
    <row r="41" spans="2:11">
      <c r="B41" s="1020">
        <v>27</v>
      </c>
      <c r="C41" s="1021" t="s">
        <v>1383</v>
      </c>
      <c r="D41" s="1021" t="s">
        <v>145</v>
      </c>
      <c r="E41" s="1021" t="s">
        <v>145</v>
      </c>
      <c r="F41" s="1022" t="s">
        <v>1367</v>
      </c>
      <c r="G41" s="1022" t="s">
        <v>1367</v>
      </c>
      <c r="H41" s="1022" t="s">
        <v>145</v>
      </c>
      <c r="I41" s="1023" t="s">
        <v>145</v>
      </c>
      <c r="J41" s="739"/>
      <c r="K41" s="739"/>
    </row>
    <row r="42" spans="2:11">
      <c r="B42" s="1020">
        <v>28</v>
      </c>
      <c r="C42" s="1021" t="s">
        <v>1384</v>
      </c>
      <c r="D42" s="1021" t="s">
        <v>145</v>
      </c>
      <c r="E42" s="1021" t="s">
        <v>145</v>
      </c>
      <c r="F42" s="1022" t="s">
        <v>1385</v>
      </c>
      <c r="G42" s="1022" t="s">
        <v>1385</v>
      </c>
      <c r="H42" s="1022" t="s">
        <v>145</v>
      </c>
      <c r="I42" s="1023" t="s">
        <v>145</v>
      </c>
      <c r="J42" s="739"/>
      <c r="K42" s="739"/>
    </row>
    <row r="43" spans="2:11">
      <c r="B43" s="1020">
        <v>29</v>
      </c>
      <c r="C43" s="1021" t="s">
        <v>1386</v>
      </c>
      <c r="D43" s="1021" t="s">
        <v>145</v>
      </c>
      <c r="E43" s="1021" t="s">
        <v>145</v>
      </c>
      <c r="F43" s="1022" t="s">
        <v>1288</v>
      </c>
      <c r="G43" s="1022" t="s">
        <v>1288</v>
      </c>
      <c r="H43" s="1022" t="s">
        <v>145</v>
      </c>
      <c r="I43" s="1023" t="s">
        <v>145</v>
      </c>
      <c r="J43" s="739"/>
      <c r="K43" s="739"/>
    </row>
    <row r="44" spans="2:11">
      <c r="B44" s="1020">
        <v>30</v>
      </c>
      <c r="C44" s="1021" t="s">
        <v>1387</v>
      </c>
      <c r="D44" s="1021" t="s">
        <v>902</v>
      </c>
      <c r="E44" s="1021" t="s">
        <v>902</v>
      </c>
      <c r="F44" s="1022" t="s">
        <v>902</v>
      </c>
      <c r="G44" s="1022" t="s">
        <v>902</v>
      </c>
      <c r="H44" s="1022" t="s">
        <v>902</v>
      </c>
      <c r="I44" s="1023" t="s">
        <v>902</v>
      </c>
      <c r="J44" s="739"/>
      <c r="K44" s="739"/>
    </row>
    <row r="45" spans="2:11">
      <c r="B45" s="1020">
        <v>31</v>
      </c>
      <c r="C45" s="1021" t="s">
        <v>1388</v>
      </c>
      <c r="D45" s="1021" t="s">
        <v>145</v>
      </c>
      <c r="E45" s="1021" t="s">
        <v>145</v>
      </c>
      <c r="F45" s="1022" t="s">
        <v>145</v>
      </c>
      <c r="G45" s="1022" t="s">
        <v>145</v>
      </c>
      <c r="H45" s="1022" t="s">
        <v>145</v>
      </c>
      <c r="I45" s="1023" t="s">
        <v>145</v>
      </c>
      <c r="J45" s="739"/>
      <c r="K45" s="739"/>
    </row>
    <row r="46" spans="2:11">
      <c r="B46" s="1020">
        <v>32</v>
      </c>
      <c r="C46" s="1021" t="s">
        <v>1389</v>
      </c>
      <c r="D46" s="1021" t="s">
        <v>145</v>
      </c>
      <c r="E46" s="1021" t="s">
        <v>145</v>
      </c>
      <c r="F46" s="1022" t="s">
        <v>145</v>
      </c>
      <c r="G46" s="1022" t="s">
        <v>145</v>
      </c>
      <c r="H46" s="1022" t="s">
        <v>145</v>
      </c>
      <c r="I46" s="1023" t="s">
        <v>145</v>
      </c>
      <c r="J46" s="739"/>
      <c r="K46" s="739"/>
    </row>
    <row r="47" spans="2:11">
      <c r="B47" s="1020">
        <v>33</v>
      </c>
      <c r="C47" s="1021" t="s">
        <v>1390</v>
      </c>
      <c r="D47" s="1021" t="s">
        <v>145</v>
      </c>
      <c r="E47" s="1021" t="s">
        <v>145</v>
      </c>
      <c r="F47" s="1022" t="s">
        <v>145</v>
      </c>
      <c r="G47" s="1022" t="s">
        <v>145</v>
      </c>
      <c r="H47" s="1022" t="s">
        <v>145</v>
      </c>
      <c r="I47" s="1023" t="s">
        <v>145</v>
      </c>
      <c r="J47" s="739"/>
      <c r="K47" s="739"/>
    </row>
    <row r="48" spans="2:11" ht="25.9" customHeight="1">
      <c r="B48" s="1020">
        <v>34</v>
      </c>
      <c r="C48" s="1021" t="s">
        <v>1391</v>
      </c>
      <c r="D48" s="1021" t="s">
        <v>145</v>
      </c>
      <c r="E48" s="1021" t="s">
        <v>145</v>
      </c>
      <c r="F48" s="1022" t="s">
        <v>145</v>
      </c>
      <c r="G48" s="1022" t="s">
        <v>145</v>
      </c>
      <c r="H48" s="1027" t="s">
        <v>145</v>
      </c>
      <c r="I48" s="1028" t="s">
        <v>145</v>
      </c>
      <c r="J48" s="739"/>
      <c r="K48" s="739"/>
    </row>
    <row r="49" spans="2:11" ht="25.9" customHeight="1">
      <c r="B49" s="1020" t="s">
        <v>1392</v>
      </c>
      <c r="C49" s="1021" t="s">
        <v>1393</v>
      </c>
      <c r="D49" s="1021" t="s">
        <v>145</v>
      </c>
      <c r="E49" s="1021" t="s">
        <v>145</v>
      </c>
      <c r="F49" s="1036" t="s">
        <v>145</v>
      </c>
      <c r="G49" s="1036" t="s">
        <v>145</v>
      </c>
      <c r="H49" s="1036" t="s">
        <v>145</v>
      </c>
      <c r="I49" s="1036" t="s">
        <v>145</v>
      </c>
      <c r="J49" s="739"/>
      <c r="K49" s="739"/>
    </row>
    <row r="50" spans="2:11" ht="25.9" customHeight="1">
      <c r="B50" s="1020" t="s">
        <v>1394</v>
      </c>
      <c r="C50" s="1021" t="s">
        <v>1395</v>
      </c>
      <c r="D50" s="1021">
        <v>1</v>
      </c>
      <c r="E50" s="1021">
        <v>1</v>
      </c>
      <c r="F50" s="1023">
        <v>2</v>
      </c>
      <c r="G50" s="1023">
        <v>2</v>
      </c>
      <c r="H50" s="1028">
        <v>3</v>
      </c>
      <c r="I50" s="1028">
        <v>3</v>
      </c>
      <c r="J50" s="739"/>
      <c r="K50" s="739"/>
    </row>
    <row r="51" spans="2:11" ht="25.5">
      <c r="B51" s="1020">
        <v>35</v>
      </c>
      <c r="C51" s="1021" t="s">
        <v>1396</v>
      </c>
      <c r="D51" s="1021" t="s">
        <v>1306</v>
      </c>
      <c r="E51" s="1021" t="s">
        <v>1306</v>
      </c>
      <c r="F51" s="1022" t="s">
        <v>987</v>
      </c>
      <c r="G51" s="1022" t="s">
        <v>987</v>
      </c>
      <c r="H51" s="1022" t="s">
        <v>1397</v>
      </c>
      <c r="I51" s="1023" t="s">
        <v>1397</v>
      </c>
      <c r="J51" s="739"/>
      <c r="K51" s="739"/>
    </row>
    <row r="52" spans="2:11">
      <c r="B52" s="1020">
        <v>36</v>
      </c>
      <c r="C52" s="1021" t="s">
        <v>1398</v>
      </c>
      <c r="D52" s="1021" t="s">
        <v>902</v>
      </c>
      <c r="E52" s="1021" t="s">
        <v>902</v>
      </c>
      <c r="F52" s="1022" t="s">
        <v>902</v>
      </c>
      <c r="G52" s="1022" t="s">
        <v>902</v>
      </c>
      <c r="H52" s="1022" t="s">
        <v>902</v>
      </c>
      <c r="I52" s="1023" t="s">
        <v>902</v>
      </c>
      <c r="J52" s="739"/>
      <c r="K52" s="739"/>
    </row>
    <row r="53" spans="2:11" ht="12.6" customHeight="1">
      <c r="B53" s="1020">
        <v>37</v>
      </c>
      <c r="C53" s="1021" t="s">
        <v>1399</v>
      </c>
      <c r="D53" s="1021" t="s">
        <v>145</v>
      </c>
      <c r="E53" s="1021" t="s">
        <v>145</v>
      </c>
      <c r="F53" s="1027"/>
      <c r="G53" s="1027"/>
      <c r="H53" s="1027"/>
      <c r="I53" s="1028"/>
      <c r="J53" s="739"/>
      <c r="K53" s="739"/>
    </row>
    <row r="54" spans="2:11" ht="12.6" customHeight="1">
      <c r="B54" s="1020" t="s">
        <v>1400</v>
      </c>
      <c r="C54" s="1021" t="s">
        <v>1401</v>
      </c>
      <c r="D54" s="741" t="s">
        <v>1402</v>
      </c>
      <c r="E54" s="741" t="s">
        <v>1402</v>
      </c>
      <c r="F54" s="741" t="s">
        <v>1403</v>
      </c>
      <c r="G54" s="741" t="s">
        <v>1403</v>
      </c>
      <c r="H54" s="741" t="s">
        <v>1403</v>
      </c>
      <c r="I54" s="741" t="s">
        <v>1403</v>
      </c>
      <c r="J54" s="739"/>
      <c r="K54" s="739"/>
    </row>
    <row r="55" spans="2:11">
      <c r="B55" s="739"/>
      <c r="C55" s="742" t="s">
        <v>1404</v>
      </c>
      <c r="D55" s="742"/>
      <c r="E55" s="742"/>
      <c r="F55" s="739"/>
      <c r="G55" s="739"/>
      <c r="H55" s="739"/>
      <c r="I55" s="743"/>
      <c r="J55" s="739"/>
      <c r="K55" s="739"/>
    </row>
    <row r="56" spans="2:11">
      <c r="B56" s="739"/>
      <c r="C56" s="739"/>
      <c r="D56" s="739"/>
      <c r="E56" s="739"/>
      <c r="F56" s="739"/>
      <c r="G56" s="739"/>
      <c r="H56" s="739"/>
      <c r="I56" s="743"/>
      <c r="J56" s="739"/>
      <c r="K56" s="739"/>
    </row>
    <row r="57" spans="2:11">
      <c r="B57" s="739"/>
      <c r="C57" s="739"/>
      <c r="D57" s="739"/>
      <c r="E57" s="739"/>
      <c r="F57" s="739"/>
      <c r="G57" s="739"/>
      <c r="H57" s="739"/>
      <c r="I57" s="743"/>
      <c r="J57" s="739"/>
      <c r="K57" s="739"/>
    </row>
    <row r="58" spans="2:11">
      <c r="B58" s="739"/>
      <c r="C58" s="739"/>
      <c r="D58" s="739"/>
      <c r="E58" s="739"/>
      <c r="F58" s="739"/>
      <c r="G58" s="739"/>
      <c r="H58" s="739"/>
      <c r="I58" s="743"/>
      <c r="J58" s="739"/>
      <c r="K58" s="739"/>
    </row>
    <row r="59" spans="2:11">
      <c r="B59" s="739"/>
      <c r="C59" s="739"/>
      <c r="D59" s="739"/>
      <c r="E59" s="739"/>
      <c r="F59" s="739"/>
      <c r="G59" s="739"/>
      <c r="H59" s="739"/>
      <c r="I59" s="743"/>
      <c r="J59" s="739"/>
      <c r="K59" s="739"/>
    </row>
    <row r="60" spans="2:11">
      <c r="B60" s="739"/>
      <c r="C60" s="739"/>
      <c r="D60" s="739"/>
      <c r="E60" s="739"/>
      <c r="F60" s="739"/>
      <c r="G60" s="739"/>
      <c r="H60" s="739"/>
      <c r="I60" s="743"/>
      <c r="J60" s="739"/>
      <c r="K60" s="739"/>
    </row>
    <row r="61" spans="2:11">
      <c r="B61" s="739"/>
      <c r="C61" s="739"/>
      <c r="D61" s="739"/>
      <c r="E61" s="739"/>
      <c r="F61" s="739"/>
      <c r="G61" s="739"/>
      <c r="H61" s="739"/>
      <c r="I61" s="743"/>
      <c r="J61" s="739"/>
      <c r="K61" s="739"/>
    </row>
    <row r="62" spans="2:11">
      <c r="B62" s="739"/>
      <c r="C62" s="739"/>
      <c r="D62" s="739"/>
      <c r="E62" s="739"/>
      <c r="F62" s="739"/>
      <c r="G62" s="739"/>
      <c r="H62" s="739"/>
      <c r="I62" s="743"/>
      <c r="J62" s="739"/>
      <c r="K62" s="739"/>
    </row>
    <row r="63" spans="2:11">
      <c r="B63" s="739"/>
      <c r="C63" s="739"/>
      <c r="D63" s="739"/>
      <c r="E63" s="739"/>
      <c r="F63" s="739"/>
      <c r="G63" s="739"/>
      <c r="H63" s="739"/>
      <c r="I63" s="743"/>
      <c r="J63" s="739"/>
      <c r="K63" s="739"/>
    </row>
    <row r="64" spans="2:11">
      <c r="B64" s="739"/>
      <c r="C64" s="739"/>
      <c r="D64" s="739"/>
      <c r="E64" s="739"/>
      <c r="F64" s="739"/>
      <c r="G64" s="739"/>
      <c r="H64" s="739"/>
      <c r="I64" s="743"/>
      <c r="J64" s="739"/>
      <c r="K64" s="739"/>
    </row>
    <row r="65" spans="2:11">
      <c r="B65" s="739"/>
      <c r="C65" s="739"/>
      <c r="D65" s="739"/>
      <c r="E65" s="739"/>
      <c r="F65" s="739"/>
      <c r="G65" s="739"/>
      <c r="H65" s="739"/>
      <c r="I65" s="743"/>
      <c r="J65" s="739"/>
      <c r="K65" s="739"/>
    </row>
    <row r="66" spans="2:11">
      <c r="B66" s="739"/>
      <c r="C66" s="739"/>
      <c r="D66" s="739"/>
      <c r="E66" s="739"/>
      <c r="F66" s="739"/>
      <c r="G66" s="739"/>
      <c r="H66" s="739"/>
      <c r="I66" s="743"/>
      <c r="J66" s="739"/>
      <c r="K66" s="739"/>
    </row>
  </sheetData>
  <hyperlinks>
    <hyperlink ref="F54" r:id="rId1" display="https://sebgroup.com/investor-relations/debt-investors" xr:uid="{F52F27F8-2451-48CD-BEC3-D53F2A401F18}"/>
    <hyperlink ref="G54" r:id="rId2" display="https://sebgroup.com/investor-relations/debt-investors" xr:uid="{9048176C-01AA-44AA-9C4D-7CAA0E0139AA}"/>
    <hyperlink ref="H54" r:id="rId3" display="https://sebgroup.com/investor-relations/debt-investors" xr:uid="{E9FCE82F-244D-492F-A730-F52D7343F229}"/>
    <hyperlink ref="I54" r:id="rId4" display="https://sebgroup.com/investor-relations/debt-investors" xr:uid="{6E0EF554-7540-48F3-BD34-606CECD4436D}"/>
    <hyperlink ref="D54" r:id="rId5" display="https://sebgroup.com/investor-relations/the-share" xr:uid="{4901382C-FC11-49F3-A452-14CC4CBCB812}"/>
    <hyperlink ref="E54" r:id="rId6" display="https://sebgroup.com/investor-relations/the-share" xr:uid="{A57903E8-50FC-4949-84BA-11A9D9723953}"/>
  </hyperlinks>
  <printOptions horizontalCentered="1"/>
  <pageMargins left="0.35433070866141736" right="0.35433070866141736" top="0.78740157480314965" bottom="0.59055118110236227" header="0.51181102362204722" footer="0.51181102362204722"/>
  <pageSetup paperSize="9" scale="44" orientation="landscape" r:id="rId7"/>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3A78-B2EF-44AB-AC0D-77DF3867F0CC}">
  <sheetPr codeName="Sheet23">
    <pageSetUpPr fitToPage="1"/>
  </sheetPr>
  <dimension ref="A1:E21"/>
  <sheetViews>
    <sheetView zoomScaleNormal="100" workbookViewId="0">
      <selection activeCell="A2" sqref="A2"/>
    </sheetView>
  </sheetViews>
  <sheetFormatPr defaultColWidth="9.140625" defaultRowHeight="12.75"/>
  <cols>
    <col min="1" max="1" width="9.140625" style="1"/>
    <col min="2" max="2" width="7.7109375" style="1" customWidth="1"/>
    <col min="3" max="3" width="94.85546875" style="1" customWidth="1"/>
    <col min="4" max="5" width="23.5703125" style="1" bestFit="1" customWidth="1"/>
    <col min="6" max="16384" width="9.140625" style="1"/>
  </cols>
  <sheetData>
    <row r="1" spans="1:5">
      <c r="A1" s="69" t="s">
        <v>1284</v>
      </c>
    </row>
    <row r="3" spans="1:5">
      <c r="B3" s="317" t="s">
        <v>1405</v>
      </c>
    </row>
    <row r="4" spans="1:5">
      <c r="C4" s="232"/>
      <c r="D4" s="233"/>
      <c r="E4" s="233"/>
    </row>
    <row r="5" spans="1:5">
      <c r="B5" s="234"/>
      <c r="C5" s="234"/>
      <c r="D5" s="235" t="s">
        <v>160</v>
      </c>
      <c r="E5" s="235" t="s">
        <v>160</v>
      </c>
    </row>
    <row r="6" spans="1:5" ht="38.25">
      <c r="B6" s="1505" t="s">
        <v>165</v>
      </c>
      <c r="C6" s="1506"/>
      <c r="D6" s="1037" t="s">
        <v>1406</v>
      </c>
      <c r="E6" s="1037" t="s">
        <v>1406</v>
      </c>
    </row>
    <row r="7" spans="1:5">
      <c r="B7" s="1507"/>
      <c r="C7" s="1508"/>
      <c r="D7" s="1038" t="s">
        <v>166</v>
      </c>
      <c r="E7" s="1038" t="s">
        <v>168</v>
      </c>
    </row>
    <row r="8" spans="1:5">
      <c r="B8" s="1503" t="s">
        <v>1407</v>
      </c>
      <c r="C8" s="1504"/>
      <c r="D8" s="1039"/>
      <c r="E8" s="1039"/>
    </row>
    <row r="9" spans="1:5">
      <c r="B9" s="1040">
        <v>1</v>
      </c>
      <c r="C9" s="1041" t="s">
        <v>1408</v>
      </c>
      <c r="D9" s="1042">
        <v>328352.63644758862</v>
      </c>
      <c r="E9" s="1042">
        <v>306986.05383679795</v>
      </c>
    </row>
    <row r="10" spans="1:5">
      <c r="B10" s="1043" t="s">
        <v>1409</v>
      </c>
      <c r="C10" s="1044" t="s">
        <v>1410</v>
      </c>
      <c r="D10" s="1042">
        <v>253037.31423227859</v>
      </c>
      <c r="E10" s="1042">
        <v>229732.90481380801</v>
      </c>
    </row>
    <row r="11" spans="1:5">
      <c r="B11" s="1040">
        <v>2</v>
      </c>
      <c r="C11" s="1041" t="s">
        <v>1411</v>
      </c>
      <c r="D11" s="1042">
        <v>859319.94604365923</v>
      </c>
      <c r="E11" s="1042">
        <v>851024.93254750909</v>
      </c>
    </row>
    <row r="12" spans="1:5">
      <c r="B12" s="1040">
        <v>3</v>
      </c>
      <c r="C12" s="1041" t="s">
        <v>1412</v>
      </c>
      <c r="D12" s="1045">
        <v>0.38210754674011271</v>
      </c>
      <c r="E12" s="1045">
        <v>0.36072500000000002</v>
      </c>
    </row>
    <row r="13" spans="1:5">
      <c r="B13" s="1043" t="s">
        <v>1083</v>
      </c>
      <c r="C13" s="1044" t="s">
        <v>1410</v>
      </c>
      <c r="D13" s="1046">
        <v>0.29446228427173343</v>
      </c>
      <c r="E13" s="1046">
        <v>0.26994899999999999</v>
      </c>
    </row>
    <row r="14" spans="1:5">
      <c r="B14" s="1040">
        <v>4</v>
      </c>
      <c r="C14" s="1041" t="s">
        <v>1413</v>
      </c>
      <c r="D14" s="1047">
        <v>3539598.0950000002</v>
      </c>
      <c r="E14" s="1047">
        <v>4003075.2570000002</v>
      </c>
    </row>
    <row r="15" spans="1:5">
      <c r="B15" s="1040">
        <v>5</v>
      </c>
      <c r="C15" s="1041" t="s">
        <v>1414</v>
      </c>
      <c r="D15" s="1045">
        <v>9.276551394674333E-2</v>
      </c>
      <c r="E15" s="1045">
        <v>7.6688000000000006E-2</v>
      </c>
    </row>
    <row r="16" spans="1:5">
      <c r="B16" s="1043" t="s">
        <v>1089</v>
      </c>
      <c r="C16" s="1044" t="s">
        <v>1415</v>
      </c>
      <c r="D16" s="1046">
        <v>7.1487583460313336E-2</v>
      </c>
      <c r="E16" s="1046">
        <v>5.7389000000000003E-2</v>
      </c>
    </row>
    <row r="19" spans="2:5">
      <c r="B19" s="4" t="s">
        <v>290</v>
      </c>
    </row>
    <row r="20" spans="2:5">
      <c r="B20" s="1509" t="s">
        <v>1416</v>
      </c>
      <c r="C20" s="1509"/>
      <c r="D20" s="1509"/>
      <c r="E20" s="1509"/>
    </row>
    <row r="21" spans="2:5">
      <c r="B21" s="1509"/>
      <c r="C21" s="1509"/>
      <c r="D21" s="1509"/>
      <c r="E21" s="1509"/>
    </row>
  </sheetData>
  <mergeCells count="3">
    <mergeCell ref="B8:C8"/>
    <mergeCell ref="B6:C7"/>
    <mergeCell ref="B20:E21"/>
  </mergeCells>
  <conditionalFormatting sqref="D9:D10">
    <cfRule type="cellIs" dxfId="29" priority="24" stopIfTrue="1" operator="lessThan">
      <formula>0</formula>
    </cfRule>
  </conditionalFormatting>
  <conditionalFormatting sqref="D11 D14:D15">
    <cfRule type="cellIs" dxfId="28" priority="22" stopIfTrue="1" operator="lessThan">
      <formula>0</formula>
    </cfRule>
  </conditionalFormatting>
  <conditionalFormatting sqref="D8">
    <cfRule type="cellIs" dxfId="27" priority="21" stopIfTrue="1" operator="lessThan">
      <formula>0</formula>
    </cfRule>
  </conditionalFormatting>
  <conditionalFormatting sqref="D13">
    <cfRule type="cellIs" dxfId="26" priority="19" stopIfTrue="1" operator="lessThan">
      <formula>0</formula>
    </cfRule>
  </conditionalFormatting>
  <conditionalFormatting sqref="D16">
    <cfRule type="cellIs" dxfId="25" priority="17" stopIfTrue="1" operator="lessThan">
      <formula>0</formula>
    </cfRule>
  </conditionalFormatting>
  <conditionalFormatting sqref="D12">
    <cfRule type="cellIs" dxfId="24" priority="13" stopIfTrue="1" operator="lessThan">
      <formula>0</formula>
    </cfRule>
  </conditionalFormatting>
  <conditionalFormatting sqref="E8">
    <cfRule type="cellIs" dxfId="23" priority="9" stopIfTrue="1" operator="lessThan">
      <formula>0</formula>
    </cfRule>
  </conditionalFormatting>
  <conditionalFormatting sqref="E9:E10">
    <cfRule type="cellIs" dxfId="22" priority="5" stopIfTrue="1" operator="lessThan">
      <formula>0</formula>
    </cfRule>
  </conditionalFormatting>
  <conditionalFormatting sqref="E11 E14:E15">
    <cfRule type="cellIs" dxfId="21" priority="4" stopIfTrue="1" operator="lessThan">
      <formula>0</formula>
    </cfRule>
  </conditionalFormatting>
  <conditionalFormatting sqref="E13">
    <cfRule type="cellIs" dxfId="20" priority="3" stopIfTrue="1" operator="lessThan">
      <formula>0</formula>
    </cfRule>
  </conditionalFormatting>
  <conditionalFormatting sqref="E16">
    <cfRule type="cellIs" dxfId="19" priority="2" stopIfTrue="1" operator="lessThan">
      <formula>0</formula>
    </cfRule>
  </conditionalFormatting>
  <conditionalFormatting sqref="E12">
    <cfRule type="cellIs" dxfId="18" priority="1" stopIfTrue="1" operator="lessThan">
      <formula>0</formula>
    </cfRule>
  </conditionalFormatting>
  <pageMargins left="0.70866141732283472" right="0.70866141732283472" top="0.74803149606299213" bottom="0.74803149606299213" header="0.31496062992125984" footer="0.31496062992125984"/>
  <pageSetup paperSize="9" scale="82"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229EA-FF8D-4A31-AC01-0712326C2D28}">
  <dimension ref="A1:I36"/>
  <sheetViews>
    <sheetView zoomScaleNormal="100" workbookViewId="0">
      <selection activeCell="A2" sqref="A2"/>
    </sheetView>
  </sheetViews>
  <sheetFormatPr defaultColWidth="8.7109375" defaultRowHeight="12.75"/>
  <cols>
    <col min="1" max="1" width="3.5703125" style="543" customWidth="1"/>
    <col min="2" max="2" width="5.7109375" style="543" customWidth="1"/>
    <col min="3" max="3" width="72" style="543" customWidth="1"/>
    <col min="4" max="5" width="17.7109375" style="543" customWidth="1"/>
    <col min="6" max="8" width="19.42578125" style="543" customWidth="1"/>
    <col min="9" max="9" width="17.7109375" style="543" customWidth="1"/>
    <col min="10" max="16384" width="8.7109375" style="543"/>
  </cols>
  <sheetData>
    <row r="1" spans="1:9" ht="12" customHeight="1">
      <c r="A1" s="69" t="s">
        <v>1284</v>
      </c>
    </row>
    <row r="2" spans="1:9" ht="12" customHeight="1">
      <c r="A2" s="69"/>
    </row>
    <row r="3" spans="1:9">
      <c r="B3" s="317" t="s">
        <v>1417</v>
      </c>
      <c r="C3" s="544"/>
      <c r="D3" s="545"/>
      <c r="E3" s="545"/>
      <c r="F3" s="545"/>
      <c r="G3" s="545"/>
      <c r="H3" s="545"/>
      <c r="I3" s="545"/>
    </row>
    <row r="4" spans="1:9">
      <c r="B4" s="504"/>
      <c r="C4" s="504"/>
      <c r="D4" s="504"/>
      <c r="E4" s="504"/>
      <c r="F4" s="504"/>
      <c r="G4" s="504"/>
      <c r="H4" s="504"/>
    </row>
    <row r="5" spans="1:9" ht="20.100000000000001" customHeight="1">
      <c r="B5" s="1510"/>
      <c r="C5" s="1511"/>
      <c r="D5" s="1514" t="s">
        <v>1418</v>
      </c>
      <c r="E5" s="1514"/>
      <c r="F5" s="1514"/>
      <c r="G5" s="1514"/>
      <c r="H5" s="1514"/>
      <c r="I5" s="1515" t="s">
        <v>288</v>
      </c>
    </row>
    <row r="6" spans="1:9" ht="20.100000000000001" customHeight="1">
      <c r="B6" s="1512"/>
      <c r="C6" s="1513"/>
      <c r="D6" s="1048">
        <v>1</v>
      </c>
      <c r="E6" s="1048">
        <v>3</v>
      </c>
      <c r="F6" s="1048">
        <v>4</v>
      </c>
      <c r="G6" s="1048">
        <v>6</v>
      </c>
      <c r="H6" s="1048">
        <v>7</v>
      </c>
      <c r="I6" s="1516"/>
    </row>
    <row r="7" spans="1:9" ht="18" customHeight="1">
      <c r="B7" s="1517" t="s">
        <v>240</v>
      </c>
      <c r="C7" s="1508"/>
      <c r="D7" s="1049" t="s">
        <v>1419</v>
      </c>
      <c r="E7" s="1048"/>
      <c r="F7" s="1048"/>
      <c r="G7" s="1048"/>
      <c r="H7" s="1049" t="s">
        <v>1420</v>
      </c>
      <c r="I7" s="1516"/>
    </row>
    <row r="8" spans="1:9" ht="45" customHeight="1">
      <c r="B8" s="1040">
        <v>1</v>
      </c>
      <c r="C8" s="1041" t="s">
        <v>1421</v>
      </c>
      <c r="D8" s="1050" t="s">
        <v>1422</v>
      </c>
      <c r="E8" s="1050" t="s">
        <v>1423</v>
      </c>
      <c r="F8" s="1050" t="s">
        <v>1424</v>
      </c>
      <c r="G8" s="1050" t="s">
        <v>1425</v>
      </c>
      <c r="H8" s="546" t="s">
        <v>1426</v>
      </c>
      <c r="I8" s="1051"/>
    </row>
    <row r="9" spans="1:9" ht="20.100000000000001" customHeight="1">
      <c r="B9" s="1173">
        <v>2</v>
      </c>
      <c r="C9" s="1173" t="s">
        <v>1199</v>
      </c>
      <c r="D9" s="1173"/>
      <c r="E9" s="1173"/>
      <c r="F9" s="1173"/>
      <c r="G9" s="1173"/>
      <c r="H9" s="1173"/>
      <c r="I9" s="1173"/>
    </row>
    <row r="10" spans="1:9" ht="20.100000000000001" customHeight="1">
      <c r="B10" s="1173">
        <v>3</v>
      </c>
      <c r="C10" s="1173" t="s">
        <v>1199</v>
      </c>
      <c r="D10" s="1173"/>
      <c r="E10" s="1173"/>
      <c r="F10" s="1173"/>
      <c r="G10" s="1173"/>
      <c r="H10" s="1173"/>
      <c r="I10" s="1173"/>
    </row>
    <row r="11" spans="1:9" ht="20.100000000000001" customHeight="1">
      <c r="B11" s="1173">
        <v>4</v>
      </c>
      <c r="C11" s="1173" t="s">
        <v>1199</v>
      </c>
      <c r="D11" s="1173"/>
      <c r="E11" s="1173"/>
      <c r="F11" s="1173"/>
      <c r="G11" s="1173"/>
      <c r="H11" s="1173"/>
      <c r="I11" s="1173"/>
    </row>
    <row r="12" spans="1:9" ht="20.100000000000001" customHeight="1">
      <c r="B12" s="1040">
        <v>5</v>
      </c>
      <c r="C12" s="1041" t="s">
        <v>1427</v>
      </c>
      <c r="D12" s="547">
        <v>136851.18959401007</v>
      </c>
      <c r="E12" s="547">
        <v>14561.4</v>
      </c>
      <c r="F12" s="547">
        <v>15295.446</v>
      </c>
      <c r="G12" s="547">
        <v>60562.14</v>
      </c>
      <c r="H12" s="547">
        <v>75315.322215309992</v>
      </c>
      <c r="I12" s="547">
        <v>302585.49780932005</v>
      </c>
    </row>
    <row r="13" spans="1:9" ht="20.100000000000001" customHeight="1">
      <c r="B13" s="1040">
        <v>6</v>
      </c>
      <c r="C13" s="1044" t="s">
        <v>1428</v>
      </c>
      <c r="D13" s="547"/>
      <c r="E13" s="547"/>
      <c r="F13" s="547"/>
      <c r="G13" s="547"/>
      <c r="H13" s="547">
        <v>18913.178</v>
      </c>
      <c r="I13" s="547">
        <v>18913.178</v>
      </c>
    </row>
    <row r="14" spans="1:9" ht="20.100000000000001" customHeight="1">
      <c r="B14" s="1040">
        <v>7</v>
      </c>
      <c r="C14" s="1044" t="s">
        <v>1429</v>
      </c>
      <c r="D14" s="547"/>
      <c r="E14" s="547"/>
      <c r="F14" s="547"/>
      <c r="G14" s="547">
        <v>38337.284</v>
      </c>
      <c r="H14" s="547">
        <v>55508.055999999997</v>
      </c>
      <c r="I14" s="547">
        <v>93845.34</v>
      </c>
    </row>
    <row r="15" spans="1:9" ht="20.100000000000001" customHeight="1">
      <c r="B15" s="1040">
        <v>8</v>
      </c>
      <c r="C15" s="1044" t="s">
        <v>1430</v>
      </c>
      <c r="D15" s="547"/>
      <c r="E15" s="547"/>
      <c r="F15" s="547">
        <v>15295.446</v>
      </c>
      <c r="G15" s="547">
        <v>22224.856</v>
      </c>
      <c r="H15" s="547"/>
      <c r="I15" s="547">
        <v>37520.301999999996</v>
      </c>
    </row>
    <row r="16" spans="1:9" ht="20.100000000000001" customHeight="1">
      <c r="B16" s="1040">
        <v>9</v>
      </c>
      <c r="C16" s="1044" t="s">
        <v>1431</v>
      </c>
      <c r="D16" s="547"/>
      <c r="E16" s="547"/>
      <c r="F16" s="547"/>
      <c r="G16" s="547"/>
      <c r="H16" s="547">
        <v>894.0882153099999</v>
      </c>
      <c r="I16" s="547">
        <v>894.0882153099999</v>
      </c>
    </row>
    <row r="17" spans="2:9" ht="20.100000000000001" customHeight="1">
      <c r="B17" s="1040">
        <v>10</v>
      </c>
      <c r="C17" s="1044" t="s">
        <v>1432</v>
      </c>
      <c r="D17" s="547">
        <v>136851.18959401007</v>
      </c>
      <c r="E17" s="547">
        <v>14561.4</v>
      </c>
      <c r="F17" s="547"/>
      <c r="G17" s="547"/>
      <c r="H17" s="547"/>
      <c r="I17" s="547">
        <v>151412.58959401006</v>
      </c>
    </row>
    <row r="20" spans="2:9" ht="20.100000000000001" customHeight="1">
      <c r="B20" s="1510"/>
      <c r="C20" s="1511"/>
      <c r="D20" s="1514" t="s">
        <v>1418</v>
      </c>
      <c r="E20" s="1514"/>
      <c r="F20" s="1514"/>
      <c r="G20" s="1514"/>
      <c r="H20" s="1514"/>
      <c r="I20" s="1515" t="s">
        <v>288</v>
      </c>
    </row>
    <row r="21" spans="2:9" ht="20.100000000000001" customHeight="1">
      <c r="B21" s="1512"/>
      <c r="C21" s="1513"/>
      <c r="D21" s="1048">
        <v>1</v>
      </c>
      <c r="E21" s="1048">
        <v>3</v>
      </c>
      <c r="F21" s="1048">
        <v>4</v>
      </c>
      <c r="G21" s="1048">
        <v>6</v>
      </c>
      <c r="H21" s="1048">
        <v>7</v>
      </c>
      <c r="I21" s="1516"/>
    </row>
    <row r="22" spans="2:9" ht="18" customHeight="1">
      <c r="B22" s="1517" t="s">
        <v>334</v>
      </c>
      <c r="C22" s="1508"/>
      <c r="D22" s="1049" t="s">
        <v>1419</v>
      </c>
      <c r="E22" s="1048"/>
      <c r="F22" s="1048"/>
      <c r="G22" s="1048"/>
      <c r="H22" s="1049" t="s">
        <v>1420</v>
      </c>
      <c r="I22" s="1516"/>
    </row>
    <row r="23" spans="2:9" ht="45" customHeight="1">
      <c r="B23" s="1040">
        <v>1</v>
      </c>
      <c r="C23" s="1041" t="s">
        <v>1421</v>
      </c>
      <c r="D23" s="1050" t="s">
        <v>1422</v>
      </c>
      <c r="E23" s="1050" t="s">
        <v>1423</v>
      </c>
      <c r="F23" s="1050" t="s">
        <v>1424</v>
      </c>
      <c r="G23" s="1050" t="s">
        <v>1425</v>
      </c>
      <c r="H23" s="546" t="s">
        <v>1426</v>
      </c>
      <c r="I23" s="1051"/>
    </row>
    <row r="24" spans="2:9" ht="20.100000000000001" customHeight="1">
      <c r="B24" s="1052">
        <v>2</v>
      </c>
      <c r="C24" s="1052" t="s">
        <v>1199</v>
      </c>
      <c r="D24" s="1052"/>
      <c r="E24" s="1052"/>
      <c r="F24" s="1052"/>
      <c r="G24" s="1052"/>
      <c r="H24" s="1052"/>
      <c r="I24" s="1052"/>
    </row>
    <row r="25" spans="2:9" ht="20.100000000000001" customHeight="1">
      <c r="B25" s="1052">
        <v>3</v>
      </c>
      <c r="C25" s="1052" t="s">
        <v>1199</v>
      </c>
      <c r="D25" s="1052"/>
      <c r="E25" s="1052"/>
      <c r="F25" s="1052"/>
      <c r="G25" s="1052"/>
      <c r="H25" s="1052"/>
      <c r="I25" s="1052"/>
    </row>
    <row r="26" spans="2:9" ht="20.100000000000001" customHeight="1">
      <c r="B26" s="1052">
        <v>4</v>
      </c>
      <c r="C26" s="1052" t="s">
        <v>1199</v>
      </c>
      <c r="D26" s="1052"/>
      <c r="E26" s="1052"/>
      <c r="F26" s="1052"/>
      <c r="G26" s="1052"/>
      <c r="H26" s="1052"/>
      <c r="I26" s="1052"/>
    </row>
    <row r="27" spans="2:9" ht="20.100000000000001" customHeight="1">
      <c r="B27" s="1040">
        <v>5</v>
      </c>
      <c r="C27" s="1041" t="s">
        <v>1427</v>
      </c>
      <c r="D27" s="547">
        <v>131206.721451961</v>
      </c>
      <c r="E27" s="547">
        <v>13554.6</v>
      </c>
      <c r="F27" s="547">
        <v>13173.745999999999</v>
      </c>
      <c r="G27" s="547">
        <v>30083.294406863999</v>
      </c>
      <c r="H27" s="547">
        <v>68941.918702436</v>
      </c>
      <c r="I27" s="547">
        <v>256960.280561261</v>
      </c>
    </row>
    <row r="28" spans="2:9" ht="20.100000000000001" customHeight="1">
      <c r="B28" s="1040">
        <v>6</v>
      </c>
      <c r="C28" s="1044" t="s">
        <v>1428</v>
      </c>
      <c r="D28" s="547"/>
      <c r="E28" s="547"/>
      <c r="F28" s="547"/>
      <c r="G28" s="547"/>
      <c r="H28" s="547">
        <v>32948.204743611001</v>
      </c>
      <c r="I28" s="547">
        <v>32948.204743611001</v>
      </c>
    </row>
    <row r="29" spans="2:9" ht="20.100000000000001" customHeight="1">
      <c r="B29" s="1040">
        <v>7</v>
      </c>
      <c r="C29" s="1044" t="s">
        <v>1429</v>
      </c>
      <c r="D29" s="547"/>
      <c r="E29" s="547"/>
      <c r="F29" s="547"/>
      <c r="G29" s="547"/>
      <c r="H29" s="547">
        <v>35297.272260343001</v>
      </c>
      <c r="I29" s="547">
        <v>35297.272260343001</v>
      </c>
    </row>
    <row r="30" spans="2:9" ht="20.100000000000001" customHeight="1">
      <c r="B30" s="1040">
        <v>8</v>
      </c>
      <c r="C30" s="1044" t="s">
        <v>1430</v>
      </c>
      <c r="D30" s="547"/>
      <c r="E30" s="547"/>
      <c r="F30" s="547">
        <v>13173.745999999999</v>
      </c>
      <c r="G30" s="547">
        <v>30083.294406863999</v>
      </c>
      <c r="H30" s="547"/>
      <c r="I30" s="547">
        <v>43257.040406863998</v>
      </c>
    </row>
    <row r="31" spans="2:9" ht="20.100000000000001" customHeight="1">
      <c r="B31" s="1040">
        <v>9</v>
      </c>
      <c r="C31" s="1044" t="s">
        <v>1431</v>
      </c>
      <c r="D31" s="547"/>
      <c r="E31" s="547"/>
      <c r="F31" s="547"/>
      <c r="G31" s="547"/>
      <c r="H31" s="547">
        <v>696.441698481</v>
      </c>
      <c r="I31" s="547">
        <v>696.441698481</v>
      </c>
    </row>
    <row r="32" spans="2:9" ht="20.100000000000001" customHeight="1">
      <c r="B32" s="1040">
        <v>10</v>
      </c>
      <c r="C32" s="1044" t="s">
        <v>1432</v>
      </c>
      <c r="D32" s="547">
        <v>131206.721451961</v>
      </c>
      <c r="E32" s="547">
        <v>13554.6</v>
      </c>
      <c r="F32" s="547"/>
      <c r="G32" s="547"/>
      <c r="H32" s="547"/>
      <c r="I32" s="547">
        <v>144761.321451961</v>
      </c>
    </row>
    <row r="34" spans="2:2">
      <c r="B34" s="231" t="s">
        <v>290</v>
      </c>
    </row>
    <row r="35" spans="2:2">
      <c r="B35" s="543" t="s">
        <v>1433</v>
      </c>
    </row>
    <row r="36" spans="2:2" ht="25.5">
      <c r="B36" s="762" t="s">
        <v>1434</v>
      </c>
    </row>
  </sheetData>
  <mergeCells count="8">
    <mergeCell ref="B5:C6"/>
    <mergeCell ref="D5:H5"/>
    <mergeCell ref="I5:I7"/>
    <mergeCell ref="B7:C7"/>
    <mergeCell ref="B20:C21"/>
    <mergeCell ref="D20:H20"/>
    <mergeCell ref="I20:I22"/>
    <mergeCell ref="B22:C22"/>
  </mergeCells>
  <conditionalFormatting sqref="D12:I17">
    <cfRule type="cellIs" dxfId="17" priority="12" stopIfTrue="1" operator="lessThan">
      <formula>0</formula>
    </cfRule>
  </conditionalFormatting>
  <conditionalFormatting sqref="I8">
    <cfRule type="cellIs" dxfId="16" priority="11" stopIfTrue="1" operator="lessThan">
      <formula>0</formula>
    </cfRule>
  </conditionalFormatting>
  <conditionalFormatting sqref="D8">
    <cfRule type="cellIs" dxfId="15" priority="10" stopIfTrue="1" operator="lessThan">
      <formula>0</formula>
    </cfRule>
  </conditionalFormatting>
  <conditionalFormatting sqref="E8">
    <cfRule type="cellIs" dxfId="14" priority="9" stopIfTrue="1" operator="lessThan">
      <formula>0</formula>
    </cfRule>
  </conditionalFormatting>
  <conditionalFormatting sqref="F8">
    <cfRule type="cellIs" dxfId="13" priority="8" stopIfTrue="1" operator="lessThan">
      <formula>0</formula>
    </cfRule>
  </conditionalFormatting>
  <conditionalFormatting sqref="G8">
    <cfRule type="cellIs" dxfId="12" priority="7" stopIfTrue="1" operator="lessThan">
      <formula>0</formula>
    </cfRule>
  </conditionalFormatting>
  <conditionalFormatting sqref="D27:I32">
    <cfRule type="cellIs" dxfId="11" priority="6" stopIfTrue="1" operator="lessThan">
      <formula>0</formula>
    </cfRule>
  </conditionalFormatting>
  <conditionalFormatting sqref="I23">
    <cfRule type="cellIs" dxfId="10" priority="5" stopIfTrue="1" operator="lessThan">
      <formula>0</formula>
    </cfRule>
  </conditionalFormatting>
  <conditionalFormatting sqref="D23">
    <cfRule type="cellIs" dxfId="9" priority="4" stopIfTrue="1" operator="lessThan">
      <formula>0</formula>
    </cfRule>
  </conditionalFormatting>
  <conditionalFormatting sqref="E23">
    <cfRule type="cellIs" dxfId="8" priority="3" stopIfTrue="1" operator="lessThan">
      <formula>0</formula>
    </cfRule>
  </conditionalFormatting>
  <conditionalFormatting sqref="F23">
    <cfRule type="cellIs" dxfId="7" priority="2" stopIfTrue="1" operator="lessThan">
      <formula>0</formula>
    </cfRule>
  </conditionalFormatting>
  <conditionalFormatting sqref="G23">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37F4D-21B7-4B71-9DC6-0AC8C2FD0471}">
  <dimension ref="A1:E52"/>
  <sheetViews>
    <sheetView zoomScaleNormal="100" workbookViewId="0">
      <selection activeCell="A2" sqref="A2"/>
    </sheetView>
  </sheetViews>
  <sheetFormatPr defaultColWidth="11.42578125" defaultRowHeight="12.75"/>
  <cols>
    <col min="1" max="1" width="6.7109375" style="1" customWidth="1"/>
    <col min="2" max="2" width="7.7109375" style="1" customWidth="1"/>
    <col min="3" max="3" width="73.140625" style="1" customWidth="1"/>
    <col min="4" max="5" width="18.5703125" style="1" customWidth="1"/>
    <col min="6" max="16384" width="11.42578125" style="1"/>
  </cols>
  <sheetData>
    <row r="1" spans="1:5" ht="12" customHeight="1">
      <c r="A1" s="69" t="s">
        <v>1284</v>
      </c>
    </row>
    <row r="2" spans="1:5" ht="12" customHeight="1">
      <c r="A2" s="69"/>
    </row>
    <row r="3" spans="1:5" ht="15.75" customHeight="1">
      <c r="B3" s="16" t="s">
        <v>106</v>
      </c>
    </row>
    <row r="4" spans="1:5" ht="12" customHeight="1"/>
    <row r="5" spans="1:5">
      <c r="B5" s="1053"/>
      <c r="C5" s="1054"/>
      <c r="D5" s="1055" t="s">
        <v>160</v>
      </c>
      <c r="E5" s="1055" t="s">
        <v>160</v>
      </c>
    </row>
    <row r="6" spans="1:5" ht="64.5" customHeight="1">
      <c r="B6" s="600"/>
      <c r="C6" s="601"/>
      <c r="D6" s="773" t="s">
        <v>1406</v>
      </c>
      <c r="E6" s="773" t="s">
        <v>1406</v>
      </c>
    </row>
    <row r="7" spans="1:5" ht="20.100000000000001" customHeight="1">
      <c r="B7" s="600" t="s">
        <v>165</v>
      </c>
      <c r="C7" s="602"/>
      <c r="D7" s="973" t="s">
        <v>166</v>
      </c>
      <c r="E7" s="973" t="s">
        <v>170</v>
      </c>
    </row>
    <row r="8" spans="1:5" ht="20.100000000000001" customHeight="1">
      <c r="B8" s="1491" t="s">
        <v>1435</v>
      </c>
      <c r="C8" s="1492"/>
      <c r="D8" s="1492"/>
      <c r="E8" s="1493"/>
    </row>
    <row r="9" spans="1:5" ht="20.100000000000001" customHeight="1">
      <c r="A9" s="548"/>
      <c r="B9" s="777">
        <v>1</v>
      </c>
      <c r="C9" s="1056" t="s">
        <v>1436</v>
      </c>
      <c r="D9" s="1057">
        <v>162956.0682322786</v>
      </c>
      <c r="E9" s="1057">
        <v>154820.78182998998</v>
      </c>
    </row>
    <row r="10" spans="1:5" ht="20.100000000000001" customHeight="1">
      <c r="A10" s="548"/>
      <c r="B10" s="777">
        <v>2</v>
      </c>
      <c r="C10" s="1056" t="s">
        <v>1437</v>
      </c>
      <c r="D10" s="1057">
        <v>14561.4</v>
      </c>
      <c r="E10" s="1057">
        <v>13554.6</v>
      </c>
    </row>
    <row r="11" spans="1:5" ht="20.100000000000001" customHeight="1">
      <c r="A11" s="548"/>
      <c r="B11" s="1052">
        <v>3</v>
      </c>
      <c r="C11" s="1058" t="s">
        <v>1199</v>
      </c>
      <c r="D11" s="1059"/>
      <c r="E11" s="1059"/>
    </row>
    <row r="12" spans="1:5" ht="20.100000000000001" customHeight="1">
      <c r="A12" s="548"/>
      <c r="B12" s="1052">
        <v>4</v>
      </c>
      <c r="C12" s="1058" t="s">
        <v>1199</v>
      </c>
      <c r="D12" s="1059"/>
      <c r="E12" s="1059"/>
    </row>
    <row r="13" spans="1:5" ht="20.100000000000001" customHeight="1">
      <c r="A13" s="548"/>
      <c r="B13" s="1052">
        <v>5</v>
      </c>
      <c r="C13" s="1058" t="s">
        <v>1199</v>
      </c>
      <c r="D13" s="1059"/>
      <c r="E13" s="1059"/>
    </row>
    <row r="14" spans="1:5" ht="20.100000000000001" customHeight="1">
      <c r="A14" s="548"/>
      <c r="B14" s="777">
        <v>6</v>
      </c>
      <c r="C14" s="1056" t="s">
        <v>1438</v>
      </c>
      <c r="D14" s="1060">
        <v>15507.706</v>
      </c>
      <c r="E14" s="1060">
        <v>13361.968000000001</v>
      </c>
    </row>
    <row r="15" spans="1:5" ht="20.100000000000001" customHeight="1">
      <c r="A15" s="548"/>
      <c r="B15" s="1052">
        <v>7</v>
      </c>
      <c r="C15" s="1058" t="s">
        <v>1199</v>
      </c>
      <c r="D15" s="1061"/>
      <c r="E15" s="1061"/>
    </row>
    <row r="16" spans="1:5" ht="20.100000000000001" customHeight="1">
      <c r="A16" s="548"/>
      <c r="B16" s="1052">
        <v>8</v>
      </c>
      <c r="C16" s="1058" t="s">
        <v>1199</v>
      </c>
      <c r="D16" s="1061"/>
      <c r="E16" s="1061"/>
    </row>
    <row r="17" spans="1:5" ht="20.100000000000001" customHeight="1">
      <c r="B17" s="777">
        <v>11</v>
      </c>
      <c r="C17" s="1062" t="s">
        <v>1439</v>
      </c>
      <c r="D17" s="985">
        <v>193025.1742322786</v>
      </c>
      <c r="E17" s="985">
        <v>181737.34982998998</v>
      </c>
    </row>
    <row r="18" spans="1:5" ht="20.100000000000001" customHeight="1">
      <c r="B18" s="1491" t="s">
        <v>1440</v>
      </c>
      <c r="C18" s="1492"/>
      <c r="D18" s="1492"/>
      <c r="E18" s="1493"/>
    </row>
    <row r="19" spans="1:5" ht="27.95" customHeight="1">
      <c r="B19" s="777">
        <v>12</v>
      </c>
      <c r="C19" s="1062" t="s">
        <v>1441</v>
      </c>
      <c r="D19" s="985">
        <v>60012.14</v>
      </c>
      <c r="E19" s="985">
        <v>30083.294406863999</v>
      </c>
    </row>
    <row r="20" spans="1:5" ht="27.95" customHeight="1">
      <c r="B20" s="777" t="s">
        <v>1442</v>
      </c>
      <c r="C20" s="1062" t="s">
        <v>1443</v>
      </c>
      <c r="D20" s="1063"/>
      <c r="E20" s="1063"/>
    </row>
    <row r="21" spans="1:5" s="9" customFormat="1" ht="27.95" customHeight="1">
      <c r="B21" s="940" t="s">
        <v>1444</v>
      </c>
      <c r="C21" s="1062" t="s">
        <v>1445</v>
      </c>
      <c r="D21" s="1064"/>
      <c r="E21" s="1064"/>
    </row>
    <row r="22" spans="1:5" s="9" customFormat="1" ht="27.95" customHeight="1">
      <c r="B22" s="940" t="s">
        <v>1446</v>
      </c>
      <c r="C22" s="1062" t="s">
        <v>1447</v>
      </c>
      <c r="D22" s="1064"/>
      <c r="E22" s="1064"/>
    </row>
    <row r="23" spans="1:5" ht="27.95" customHeight="1">
      <c r="B23" s="777">
        <v>13</v>
      </c>
      <c r="C23" s="1062" t="s">
        <v>1448</v>
      </c>
      <c r="D23" s="1057">
        <v>74421.233999999997</v>
      </c>
      <c r="E23" s="1057">
        <v>57964.245427292997</v>
      </c>
    </row>
    <row r="24" spans="1:5" ht="27.95" customHeight="1">
      <c r="B24" s="940" t="s">
        <v>1449</v>
      </c>
      <c r="C24" s="1062" t="s">
        <v>1450</v>
      </c>
      <c r="D24" s="1057">
        <v>894.0882153099999</v>
      </c>
      <c r="E24" s="1057">
        <v>10977.673275142999</v>
      </c>
    </row>
    <row r="25" spans="1:5" ht="27.95" customHeight="1">
      <c r="B25" s="777">
        <v>14</v>
      </c>
      <c r="C25" s="1062" t="s">
        <v>1451</v>
      </c>
      <c r="D25" s="1057">
        <v>75315.322215309992</v>
      </c>
      <c r="E25" s="1057">
        <v>68941.918702436</v>
      </c>
    </row>
    <row r="26" spans="1:5" ht="20.100000000000001" customHeight="1">
      <c r="B26" s="1052">
        <v>15</v>
      </c>
      <c r="C26" s="1058" t="s">
        <v>1199</v>
      </c>
      <c r="D26" s="1065"/>
      <c r="E26" s="1065"/>
    </row>
    <row r="27" spans="1:5" ht="20.100000000000001" customHeight="1">
      <c r="B27" s="1052">
        <v>16</v>
      </c>
      <c r="C27" s="1058" t="s">
        <v>1199</v>
      </c>
      <c r="D27" s="1065"/>
      <c r="E27" s="1065"/>
    </row>
    <row r="28" spans="1:5" ht="20.100000000000001" customHeight="1">
      <c r="B28" s="777">
        <v>17</v>
      </c>
      <c r="C28" s="1056" t="s">
        <v>1452</v>
      </c>
      <c r="D28" s="985">
        <v>135327.46221530999</v>
      </c>
      <c r="E28" s="985">
        <v>99025.213109300006</v>
      </c>
    </row>
    <row r="29" spans="1:5" ht="20.100000000000001" customHeight="1">
      <c r="B29" s="940" t="s">
        <v>1453</v>
      </c>
      <c r="C29" s="1066" t="s">
        <v>1454</v>
      </c>
      <c r="D29" s="985">
        <v>60012.14</v>
      </c>
      <c r="E29" s="985">
        <v>30083.294406863999</v>
      </c>
    </row>
    <row r="30" spans="1:5" ht="20.100000000000001" customHeight="1">
      <c r="B30" s="1491" t="s">
        <v>1455</v>
      </c>
      <c r="C30" s="1492"/>
      <c r="D30" s="1492"/>
      <c r="E30" s="1493"/>
    </row>
    <row r="31" spans="1:5" ht="20.100000000000001" customHeight="1">
      <c r="A31" s="548"/>
      <c r="B31" s="777">
        <v>18</v>
      </c>
      <c r="C31" s="1062" t="s">
        <v>1456</v>
      </c>
      <c r="D31" s="985">
        <v>328352.63644758862</v>
      </c>
      <c r="E31" s="985">
        <v>280762.56293928996</v>
      </c>
    </row>
    <row r="32" spans="1:5" ht="20.100000000000001" customHeight="1">
      <c r="B32" s="777">
        <v>19</v>
      </c>
      <c r="C32" s="1062" t="s">
        <v>1457</v>
      </c>
      <c r="D32" s="1051"/>
      <c r="E32" s="1051"/>
    </row>
    <row r="33" spans="1:5" ht="20.100000000000001" customHeight="1">
      <c r="B33" s="777">
        <v>20</v>
      </c>
      <c r="C33" s="1062" t="s">
        <v>1458</v>
      </c>
      <c r="D33" s="1051"/>
      <c r="E33" s="1051"/>
    </row>
    <row r="34" spans="1:5" ht="20.100000000000001" customHeight="1">
      <c r="A34" s="548"/>
      <c r="B34" s="1052">
        <v>21</v>
      </c>
      <c r="C34" s="1058" t="s">
        <v>1199</v>
      </c>
      <c r="D34" s="1059"/>
      <c r="E34" s="1059"/>
    </row>
    <row r="35" spans="1:5" ht="20.100000000000001" customHeight="1">
      <c r="B35" s="777">
        <v>22</v>
      </c>
      <c r="C35" s="1062" t="s">
        <v>1459</v>
      </c>
      <c r="D35" s="985">
        <v>328352.63644758862</v>
      </c>
      <c r="E35" s="985">
        <v>280762.56293928996</v>
      </c>
    </row>
    <row r="36" spans="1:5" ht="20.100000000000001" customHeight="1">
      <c r="B36" s="940" t="s">
        <v>1460</v>
      </c>
      <c r="C36" s="779" t="s">
        <v>1461</v>
      </c>
      <c r="D36" s="985">
        <v>253037.31423227859</v>
      </c>
      <c r="E36" s="985">
        <v>211820.64423685402</v>
      </c>
    </row>
    <row r="37" spans="1:5" ht="20.100000000000001" customHeight="1">
      <c r="B37" s="1491" t="s">
        <v>1462</v>
      </c>
      <c r="C37" s="1492"/>
      <c r="D37" s="1492"/>
      <c r="E37" s="1492"/>
    </row>
    <row r="38" spans="1:5" ht="20.100000000000001" customHeight="1">
      <c r="B38" s="777">
        <v>23</v>
      </c>
      <c r="C38" s="1062" t="s">
        <v>1209</v>
      </c>
      <c r="D38" s="985">
        <v>859319.94604365923</v>
      </c>
      <c r="E38" s="985">
        <v>787490.13642148592</v>
      </c>
    </row>
    <row r="39" spans="1:5" ht="20.100000000000001" customHeight="1">
      <c r="B39" s="777">
        <v>24</v>
      </c>
      <c r="C39" s="1062" t="s">
        <v>205</v>
      </c>
      <c r="D39" s="1057">
        <v>3539598.0950000002</v>
      </c>
      <c r="E39" s="1057">
        <v>3352452.3670000001</v>
      </c>
    </row>
    <row r="40" spans="1:5" ht="20.100000000000001" customHeight="1">
      <c r="B40" s="1491" t="s">
        <v>1463</v>
      </c>
      <c r="C40" s="1492"/>
      <c r="D40" s="1492"/>
      <c r="E40" s="1493"/>
    </row>
    <row r="41" spans="1:5" ht="20.100000000000001" customHeight="1">
      <c r="B41" s="777">
        <v>25</v>
      </c>
      <c r="C41" s="1062" t="s">
        <v>1464</v>
      </c>
      <c r="D41" s="1067">
        <v>0.38210754674011271</v>
      </c>
      <c r="E41" s="1067">
        <v>0.35652800000000001</v>
      </c>
    </row>
    <row r="42" spans="1:5" ht="20.100000000000001" customHeight="1">
      <c r="B42" s="940" t="s">
        <v>1134</v>
      </c>
      <c r="C42" s="779" t="s">
        <v>1461</v>
      </c>
      <c r="D42" s="1068">
        <v>0.29446228427173343</v>
      </c>
      <c r="E42" s="1068">
        <v>0.268982</v>
      </c>
    </row>
    <row r="43" spans="1:5" ht="20.100000000000001" customHeight="1">
      <c r="B43" s="777">
        <v>26</v>
      </c>
      <c r="C43" s="1062" t="s">
        <v>1465</v>
      </c>
      <c r="D43" s="1067">
        <v>9.276551394674333E-2</v>
      </c>
      <c r="E43" s="1067">
        <v>8.3748000000000003E-2</v>
      </c>
    </row>
    <row r="44" spans="1:5" ht="20.100000000000001" customHeight="1">
      <c r="B44" s="940" t="s">
        <v>1466</v>
      </c>
      <c r="C44" s="779" t="s">
        <v>1461</v>
      </c>
      <c r="D44" s="1068">
        <v>7.1487583460313336E-2</v>
      </c>
      <c r="E44" s="1068">
        <v>6.3184000000000004E-2</v>
      </c>
    </row>
    <row r="45" spans="1:5" ht="27.95" customHeight="1">
      <c r="B45" s="777">
        <v>27</v>
      </c>
      <c r="C45" s="1056" t="s">
        <v>1467</v>
      </c>
      <c r="D45" s="1067">
        <v>0.12438075482091869</v>
      </c>
      <c r="E45" s="1067">
        <v>0.13200000000000001</v>
      </c>
    </row>
    <row r="46" spans="1:5" ht="20.100000000000001" customHeight="1">
      <c r="B46" s="777">
        <v>28</v>
      </c>
      <c r="C46" s="1056" t="s">
        <v>1468</v>
      </c>
      <c r="D46" s="1051"/>
      <c r="E46" s="1051"/>
    </row>
    <row r="47" spans="1:5" ht="20.100000000000001" customHeight="1">
      <c r="B47" s="777">
        <v>29</v>
      </c>
      <c r="C47" s="1069" t="s">
        <v>1219</v>
      </c>
      <c r="D47" s="1051"/>
      <c r="E47" s="1051"/>
    </row>
    <row r="48" spans="1:5" ht="20.100000000000001" customHeight="1">
      <c r="B48" s="777">
        <v>30</v>
      </c>
      <c r="C48" s="1069" t="s">
        <v>1469</v>
      </c>
      <c r="D48" s="1051"/>
      <c r="E48" s="1051"/>
    </row>
    <row r="49" spans="2:5" ht="20.100000000000001" customHeight="1">
      <c r="B49" s="777">
        <v>31</v>
      </c>
      <c r="C49" s="1069" t="s">
        <v>1221</v>
      </c>
      <c r="D49" s="1051"/>
      <c r="E49" s="1051"/>
    </row>
    <row r="50" spans="2:5" ht="27.95" customHeight="1">
      <c r="B50" s="777" t="s">
        <v>1470</v>
      </c>
      <c r="C50" s="1069" t="s">
        <v>1471</v>
      </c>
      <c r="D50" s="1051"/>
      <c r="E50" s="1051"/>
    </row>
    <row r="51" spans="2:5" ht="20.100000000000001" customHeight="1">
      <c r="B51" s="1491" t="s">
        <v>1472</v>
      </c>
      <c r="C51" s="1492"/>
      <c r="D51" s="1492"/>
      <c r="E51" s="1493"/>
    </row>
    <row r="52" spans="2:5" ht="20.100000000000001" customHeight="1">
      <c r="B52" s="777" t="s">
        <v>1473</v>
      </c>
      <c r="C52" s="1070" t="s">
        <v>1474</v>
      </c>
      <c r="D52" s="1051"/>
      <c r="E52" s="1051"/>
    </row>
  </sheetData>
  <mergeCells count="6">
    <mergeCell ref="B51:E51"/>
    <mergeCell ref="B18:E18"/>
    <mergeCell ref="B8:E8"/>
    <mergeCell ref="B30:E30"/>
    <mergeCell ref="B37:E37"/>
    <mergeCell ref="B40:E40"/>
  </mergeCells>
  <pageMargins left="0.3543307086614173" right="0.3543307086614173" top="0.74803149606299213" bottom="0.74803149606299213" header="0.31496062992125984" footer="0.31496062992125984"/>
  <pageSetup paperSize="9" scale="57" orientation="portrait" r:id="rId1"/>
  <rowBreaks count="1" manualBreakCount="1">
    <brk id="39" max="4"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1DCE7-D1DC-4BF0-90F3-3C15E5AEC7EB}">
  <sheetPr codeName="Sheet43"/>
  <dimension ref="A1:O25"/>
  <sheetViews>
    <sheetView zoomScale="90" zoomScaleNormal="90" workbookViewId="0">
      <selection activeCell="A2" sqref="A2"/>
    </sheetView>
  </sheetViews>
  <sheetFormatPr defaultColWidth="9.140625" defaultRowHeight="12.75"/>
  <cols>
    <col min="1" max="1" width="7.42578125" style="1" customWidth="1"/>
    <col min="2" max="2" width="20.5703125" style="1" customWidth="1"/>
    <col min="3" max="15" width="18.42578125" style="1" customWidth="1"/>
    <col min="16" max="16384" width="9.140625" style="1"/>
  </cols>
  <sheetData>
    <row r="1" spans="1:15">
      <c r="A1" s="22" t="s">
        <v>1284</v>
      </c>
    </row>
    <row r="2" spans="1:15">
      <c r="K2" s="2"/>
      <c r="L2" s="2"/>
      <c r="M2" s="2"/>
    </row>
    <row r="3" spans="1:15">
      <c r="B3" s="10" t="s">
        <v>155</v>
      </c>
    </row>
    <row r="4" spans="1:15">
      <c r="B4" s="10"/>
    </row>
    <row r="6" spans="1:15" s="195" customFormat="1" ht="15.75" customHeight="1">
      <c r="A6" s="236" t="s">
        <v>534</v>
      </c>
      <c r="B6" s="236" t="s">
        <v>534</v>
      </c>
      <c r="C6" s="237" t="s">
        <v>160</v>
      </c>
      <c r="D6" s="237" t="s">
        <v>161</v>
      </c>
      <c r="E6" s="237" t="s">
        <v>162</v>
      </c>
      <c r="F6" s="237" t="s">
        <v>163</v>
      </c>
      <c r="G6" s="237" t="s">
        <v>164</v>
      </c>
      <c r="H6" s="237" t="s">
        <v>231</v>
      </c>
      <c r="I6" s="237" t="s">
        <v>232</v>
      </c>
      <c r="J6" s="237" t="s">
        <v>233</v>
      </c>
      <c r="K6" s="237" t="s">
        <v>234</v>
      </c>
      <c r="L6" s="237" t="s">
        <v>318</v>
      </c>
      <c r="M6" s="237" t="s">
        <v>235</v>
      </c>
      <c r="N6" s="237" t="s">
        <v>236</v>
      </c>
      <c r="O6" s="237" t="s">
        <v>237</v>
      </c>
    </row>
    <row r="7" spans="1:15" s="202" customFormat="1" ht="25.5">
      <c r="A7" s="238" t="s">
        <v>534</v>
      </c>
      <c r="B7" s="238" t="s">
        <v>534</v>
      </c>
      <c r="C7" s="1518" t="s">
        <v>1475</v>
      </c>
      <c r="D7" s="1518"/>
      <c r="E7" s="1518" t="s">
        <v>1476</v>
      </c>
      <c r="F7" s="1518"/>
      <c r="G7" s="239" t="s">
        <v>1477</v>
      </c>
      <c r="H7" s="240"/>
      <c r="I7" s="1519" t="s">
        <v>1478</v>
      </c>
      <c r="J7" s="1519"/>
      <c r="K7" s="1519"/>
      <c r="L7" s="239" t="s">
        <v>534</v>
      </c>
      <c r="M7" s="204"/>
      <c r="N7" s="204"/>
      <c r="O7" s="206"/>
    </row>
    <row r="8" spans="1:15" s="203" customFormat="1" ht="63.75">
      <c r="A8" s="241" t="s">
        <v>534</v>
      </c>
      <c r="B8" s="1071" t="s">
        <v>240</v>
      </c>
      <c r="C8" s="242" t="s">
        <v>1479</v>
      </c>
      <c r="D8" s="243" t="s">
        <v>1480</v>
      </c>
      <c r="E8" s="243" t="s">
        <v>1481</v>
      </c>
      <c r="F8" s="243" t="s">
        <v>1482</v>
      </c>
      <c r="G8" s="244" t="s">
        <v>1483</v>
      </c>
      <c r="H8" s="245" t="s">
        <v>1484</v>
      </c>
      <c r="I8" s="243" t="s">
        <v>1485</v>
      </c>
      <c r="J8" s="243" t="s">
        <v>1476</v>
      </c>
      <c r="K8" s="243" t="s">
        <v>1486</v>
      </c>
      <c r="L8" s="244" t="s">
        <v>288</v>
      </c>
      <c r="M8" s="205" t="s">
        <v>1487</v>
      </c>
      <c r="N8" s="205" t="s">
        <v>1488</v>
      </c>
      <c r="O8" s="207" t="s">
        <v>1489</v>
      </c>
    </row>
    <row r="9" spans="1:15" s="195" customFormat="1">
      <c r="A9" s="236" t="s">
        <v>534</v>
      </c>
      <c r="B9" s="246" t="s">
        <v>1490</v>
      </c>
      <c r="C9" s="247" t="s">
        <v>534</v>
      </c>
      <c r="D9" s="247" t="s">
        <v>534</v>
      </c>
      <c r="E9" s="247" t="s">
        <v>534</v>
      </c>
      <c r="F9" s="247" t="s">
        <v>534</v>
      </c>
      <c r="G9" s="247" t="s">
        <v>534</v>
      </c>
      <c r="H9" s="247" t="s">
        <v>534</v>
      </c>
      <c r="I9" s="247" t="s">
        <v>534</v>
      </c>
      <c r="J9" s="247" t="s">
        <v>534</v>
      </c>
      <c r="K9" s="247" t="s">
        <v>534</v>
      </c>
      <c r="L9" s="247" t="s">
        <v>534</v>
      </c>
      <c r="M9" s="247" t="s">
        <v>534</v>
      </c>
      <c r="N9" s="247" t="s">
        <v>534</v>
      </c>
      <c r="O9" s="248" t="s">
        <v>534</v>
      </c>
    </row>
    <row r="10" spans="1:15" s="195" customFormat="1">
      <c r="A10" s="236">
        <v>1</v>
      </c>
      <c r="B10" s="770" t="s">
        <v>343</v>
      </c>
      <c r="C10" s="249">
        <v>26145.093692999999</v>
      </c>
      <c r="D10" s="250">
        <v>1299399.436521</v>
      </c>
      <c r="E10" s="250">
        <v>752.03375000000005</v>
      </c>
      <c r="F10" s="250"/>
      <c r="G10" s="250"/>
      <c r="H10" s="250">
        <v>1326296.563964</v>
      </c>
      <c r="I10" s="250">
        <v>23743.568536999999</v>
      </c>
      <c r="J10" s="250">
        <v>46.387619000000001</v>
      </c>
      <c r="K10" s="250"/>
      <c r="L10" s="250">
        <v>23789.956156</v>
      </c>
      <c r="M10" s="250">
        <v>297374.45195000002</v>
      </c>
      <c r="N10" s="251">
        <v>47.662999999999997</v>
      </c>
      <c r="O10" s="697">
        <v>1</v>
      </c>
    </row>
    <row r="11" spans="1:15" s="195" customFormat="1">
      <c r="A11" s="236">
        <v>2</v>
      </c>
      <c r="B11" s="770" t="s">
        <v>344</v>
      </c>
      <c r="C11" s="249">
        <v>1314.467897</v>
      </c>
      <c r="D11" s="250">
        <v>110633.614833</v>
      </c>
      <c r="E11" s="250">
        <v>49.309556000000001</v>
      </c>
      <c r="F11" s="250"/>
      <c r="G11" s="250"/>
      <c r="H11" s="250">
        <v>111997.39228599999</v>
      </c>
      <c r="I11" s="250">
        <v>2552.2545260000002</v>
      </c>
      <c r="J11" s="250">
        <v>3.854956</v>
      </c>
      <c r="K11" s="250"/>
      <c r="L11" s="250">
        <v>2556.1094819999998</v>
      </c>
      <c r="M11" s="250">
        <v>31951.368524999998</v>
      </c>
      <c r="N11" s="251">
        <v>5.1209999999999996</v>
      </c>
      <c r="O11" s="697">
        <v>2</v>
      </c>
    </row>
    <row r="12" spans="1:15" s="195" customFormat="1">
      <c r="A12" s="236">
        <v>3</v>
      </c>
      <c r="B12" s="770" t="s">
        <v>345</v>
      </c>
      <c r="C12" s="249">
        <v>3773.838917</v>
      </c>
      <c r="D12" s="250">
        <v>128749.516619</v>
      </c>
      <c r="E12" s="250">
        <v>714.48589400000003</v>
      </c>
      <c r="F12" s="250"/>
      <c r="G12" s="250"/>
      <c r="H12" s="250">
        <v>133237.84143</v>
      </c>
      <c r="I12" s="250">
        <v>2990.6270089999998</v>
      </c>
      <c r="J12" s="250">
        <v>44.032277999999998</v>
      </c>
      <c r="K12" s="250"/>
      <c r="L12" s="250">
        <v>3034.6592869999999</v>
      </c>
      <c r="M12" s="250">
        <v>37933.241087499999</v>
      </c>
      <c r="N12" s="251">
        <v>6.08</v>
      </c>
      <c r="O12" s="697">
        <v>2</v>
      </c>
    </row>
    <row r="13" spans="1:15" s="195" customFormat="1">
      <c r="A13" s="236">
        <v>4</v>
      </c>
      <c r="B13" s="770" t="s">
        <v>346</v>
      </c>
      <c r="C13" s="249">
        <v>1665.2261530000001</v>
      </c>
      <c r="D13" s="250">
        <v>131823.93200299999</v>
      </c>
      <c r="E13" s="250">
        <v>102.235896</v>
      </c>
      <c r="F13" s="250"/>
      <c r="G13" s="250"/>
      <c r="H13" s="250">
        <v>133591.39405199999</v>
      </c>
      <c r="I13" s="250">
        <v>2387.0860680000001</v>
      </c>
      <c r="J13" s="250">
        <v>7.9105299999999996</v>
      </c>
      <c r="K13" s="250"/>
      <c r="L13" s="250">
        <v>2394.9965980000002</v>
      </c>
      <c r="M13" s="250">
        <v>29937.457475000003</v>
      </c>
      <c r="N13" s="251">
        <v>4.798</v>
      </c>
      <c r="O13" s="697"/>
    </row>
    <row r="14" spans="1:15" s="195" customFormat="1">
      <c r="A14" s="236">
        <v>5</v>
      </c>
      <c r="B14" s="770" t="s">
        <v>347</v>
      </c>
      <c r="C14" s="249">
        <v>6070.472479</v>
      </c>
      <c r="D14" s="250">
        <v>74155.727264000001</v>
      </c>
      <c r="E14" s="250">
        <v>0.21107699999999999</v>
      </c>
      <c r="F14" s="250"/>
      <c r="G14" s="250"/>
      <c r="H14" s="250">
        <v>80226.410820000005</v>
      </c>
      <c r="I14" s="250">
        <v>2519.4634209999999</v>
      </c>
      <c r="J14" s="250">
        <v>1.6886000000000002E-2</v>
      </c>
      <c r="K14" s="250"/>
      <c r="L14" s="250">
        <v>2519.4803069999998</v>
      </c>
      <c r="M14" s="250">
        <v>31493.503837499997</v>
      </c>
      <c r="N14" s="251">
        <v>5.048</v>
      </c>
      <c r="O14" s="697">
        <v>1</v>
      </c>
    </row>
    <row r="15" spans="1:15" s="195" customFormat="1">
      <c r="A15" s="236">
        <v>6</v>
      </c>
      <c r="B15" s="770" t="s">
        <v>348</v>
      </c>
      <c r="C15" s="249">
        <v>2040.619964</v>
      </c>
      <c r="D15" s="250">
        <v>36298.102728999998</v>
      </c>
      <c r="E15" s="250"/>
      <c r="F15" s="250"/>
      <c r="G15" s="250"/>
      <c r="H15" s="250">
        <v>38338.722692999996</v>
      </c>
      <c r="I15" s="250">
        <v>1437.729597</v>
      </c>
      <c r="J15" s="250"/>
      <c r="K15" s="250"/>
      <c r="L15" s="250">
        <v>1437.729597</v>
      </c>
      <c r="M15" s="250">
        <v>17971.619962500001</v>
      </c>
      <c r="N15" s="251">
        <v>2.8809999999999998</v>
      </c>
      <c r="O15" s="697"/>
    </row>
    <row r="16" spans="1:15" s="195" customFormat="1">
      <c r="A16" s="236">
        <v>7</v>
      </c>
      <c r="B16" s="770" t="s">
        <v>349</v>
      </c>
      <c r="C16" s="249">
        <v>5567.2877850000004</v>
      </c>
      <c r="D16" s="250">
        <v>82887.250251999998</v>
      </c>
      <c r="E16" s="250">
        <v>0.225637</v>
      </c>
      <c r="F16" s="250"/>
      <c r="G16" s="250"/>
      <c r="H16" s="250">
        <v>88454.763673999987</v>
      </c>
      <c r="I16" s="250">
        <v>2905.1866789999999</v>
      </c>
      <c r="J16" s="250">
        <v>1.8051000000000001E-2</v>
      </c>
      <c r="K16" s="250"/>
      <c r="L16" s="250">
        <v>2905.2047299999999</v>
      </c>
      <c r="M16" s="250">
        <v>36315.059125</v>
      </c>
      <c r="N16" s="251">
        <v>5.8209999999999997</v>
      </c>
      <c r="O16" s="697"/>
    </row>
    <row r="17" spans="1:15" s="195" customFormat="1">
      <c r="A17" s="236">
        <v>8</v>
      </c>
      <c r="B17" s="770" t="s">
        <v>350</v>
      </c>
      <c r="C17" s="249">
        <v>2982.6047739999999</v>
      </c>
      <c r="D17" s="250">
        <v>109635.10189599999</v>
      </c>
      <c r="E17" s="250">
        <v>6.3980620000000004</v>
      </c>
      <c r="F17" s="250"/>
      <c r="G17" s="250">
        <v>8270.6737470000007</v>
      </c>
      <c r="H17" s="250">
        <v>120894.778479</v>
      </c>
      <c r="I17" s="250">
        <v>3754.6135490000001</v>
      </c>
      <c r="J17" s="250">
        <v>0.48949199999999998</v>
      </c>
      <c r="K17" s="250">
        <v>91.598757000000006</v>
      </c>
      <c r="L17" s="250">
        <v>3846.7017980000001</v>
      </c>
      <c r="M17" s="250">
        <v>48083.772474999998</v>
      </c>
      <c r="N17" s="251">
        <v>7.7069999999999999</v>
      </c>
      <c r="O17" s="697"/>
    </row>
    <row r="18" spans="1:15" s="195" customFormat="1">
      <c r="A18" s="236">
        <v>9</v>
      </c>
      <c r="B18" s="770" t="s">
        <v>351</v>
      </c>
      <c r="C18" s="249">
        <v>2509.2013029999998</v>
      </c>
      <c r="D18" s="250">
        <v>63338.659591000003</v>
      </c>
      <c r="E18" s="250">
        <v>27.790323000000001</v>
      </c>
      <c r="F18" s="250"/>
      <c r="G18" s="250">
        <v>3777.972123</v>
      </c>
      <c r="H18" s="250">
        <v>69653.623339999991</v>
      </c>
      <c r="I18" s="250">
        <v>2117.581349</v>
      </c>
      <c r="J18" s="250">
        <v>2.204215</v>
      </c>
      <c r="K18" s="250">
        <v>71.3142</v>
      </c>
      <c r="L18" s="250">
        <v>2191.0997640000001</v>
      </c>
      <c r="M18" s="250">
        <v>27388.747050000002</v>
      </c>
      <c r="N18" s="251">
        <v>4.3900000000000006</v>
      </c>
      <c r="O18" s="697">
        <v>1</v>
      </c>
    </row>
    <row r="19" spans="1:15" s="195" customFormat="1">
      <c r="A19" s="236">
        <v>10</v>
      </c>
      <c r="B19" s="770" t="s">
        <v>1050</v>
      </c>
      <c r="C19" s="249">
        <v>9506.5590349999984</v>
      </c>
      <c r="D19" s="249">
        <v>219957.9457779997</v>
      </c>
      <c r="E19" s="249">
        <v>33.537671999999702</v>
      </c>
      <c r="F19" s="249"/>
      <c r="G19" s="249"/>
      <c r="H19" s="249">
        <v>229498.04248499963</v>
      </c>
      <c r="I19" s="249">
        <v>5233.9302110000062</v>
      </c>
      <c r="J19" s="249">
        <v>2.679780000000008</v>
      </c>
      <c r="K19" s="249"/>
      <c r="L19" s="249">
        <v>5236.6099909999975</v>
      </c>
      <c r="M19" s="249">
        <v>65457.624887499958</v>
      </c>
      <c r="N19" s="249"/>
      <c r="O19" s="698"/>
    </row>
    <row r="20" spans="1:15" s="4" customFormat="1">
      <c r="A20" s="275">
        <v>11</v>
      </c>
      <c r="B20" s="1072" t="s">
        <v>288</v>
      </c>
      <c r="C20" s="276">
        <v>61575.372000000003</v>
      </c>
      <c r="D20" s="277">
        <v>2256879.287486</v>
      </c>
      <c r="E20" s="277">
        <v>1686.2278670000001</v>
      </c>
      <c r="F20" s="277"/>
      <c r="G20" s="277">
        <v>12048.64587</v>
      </c>
      <c r="H20" s="277">
        <v>2332189.5332229999</v>
      </c>
      <c r="I20" s="277">
        <v>49642.040946000001</v>
      </c>
      <c r="J20" s="277">
        <v>107.593807</v>
      </c>
      <c r="K20" s="277">
        <v>162.91295700000001</v>
      </c>
      <c r="L20" s="277">
        <v>49912.547709999999</v>
      </c>
      <c r="M20" s="277">
        <v>623906.84637499996</v>
      </c>
      <c r="N20" s="278"/>
      <c r="O20" s="699"/>
    </row>
    <row r="21" spans="1:15">
      <c r="B21" s="10"/>
      <c r="C21" s="262"/>
      <c r="D21" s="262"/>
      <c r="E21" s="262"/>
      <c r="F21" s="262"/>
      <c r="G21" s="262"/>
      <c r="H21" s="262"/>
      <c r="I21" s="262"/>
      <c r="J21" s="262"/>
      <c r="K21" s="262"/>
      <c r="L21" s="262"/>
      <c r="M21" s="262"/>
      <c r="N21" s="262"/>
      <c r="O21" s="262"/>
    </row>
    <row r="22" spans="1:15" s="195" customFormat="1">
      <c r="A22" s="1"/>
      <c r="B22" s="1"/>
      <c r="C22" s="47"/>
      <c r="D22" s="47"/>
      <c r="E22" s="47"/>
      <c r="F22" s="47"/>
      <c r="G22" s="47"/>
      <c r="H22" s="47"/>
      <c r="I22" s="47"/>
      <c r="J22" s="47"/>
      <c r="K22" s="47"/>
      <c r="L22" s="47"/>
      <c r="M22" s="47"/>
      <c r="N22" s="47"/>
      <c r="O22" s="47"/>
    </row>
    <row r="23" spans="1:15">
      <c r="B23" s="4" t="s">
        <v>290</v>
      </c>
    </row>
    <row r="24" spans="1:15" ht="12.95" customHeight="1">
      <c r="B24" s="1229" t="s">
        <v>1915</v>
      </c>
      <c r="C24" s="1229"/>
      <c r="D24" s="1229"/>
      <c r="E24" s="1229"/>
      <c r="F24" s="1229"/>
      <c r="G24" s="1229"/>
      <c r="H24" s="1229"/>
      <c r="I24" s="1229"/>
      <c r="J24" s="1229"/>
      <c r="K24" s="1229"/>
      <c r="L24" s="1229"/>
      <c r="M24" s="1229"/>
      <c r="N24" s="1229"/>
      <c r="O24" s="1229"/>
    </row>
    <row r="25" spans="1:15">
      <c r="B25" s="1229"/>
      <c r="C25" s="1229"/>
      <c r="D25" s="1229"/>
      <c r="E25" s="1229"/>
      <c r="F25" s="1229"/>
      <c r="G25" s="1229"/>
      <c r="H25" s="1229"/>
      <c r="I25" s="1229"/>
      <c r="J25" s="1229"/>
      <c r="K25" s="1229"/>
      <c r="L25" s="1229"/>
      <c r="M25" s="1229"/>
      <c r="N25" s="1229"/>
      <c r="O25" s="1229"/>
    </row>
  </sheetData>
  <mergeCells count="4">
    <mergeCell ref="C7:D7"/>
    <mergeCell ref="E7:F7"/>
    <mergeCell ref="I7:K7"/>
    <mergeCell ref="B24:O25"/>
  </mergeCells>
  <conditionalFormatting sqref="C9:G9 I9:M9">
    <cfRule type="cellIs" dxfId="5" priority="17" stopIfTrue="1" operator="lessThan">
      <formula>0</formula>
    </cfRule>
  </conditionalFormatting>
  <conditionalFormatting sqref="H9">
    <cfRule type="cellIs" dxfId="4" priority="15" stopIfTrue="1" operator="lessThan">
      <formula>0</formula>
    </cfRule>
  </conditionalFormatting>
  <pageMargins left="0.7" right="0.7" top="0.75" bottom="0.75" header="0.3" footer="0.3"/>
  <pageSetup paperSize="9" scale="4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E12D-9FBD-4E3C-B820-268A5D31FAD8}">
  <sheetPr codeName="Sheet44"/>
  <dimension ref="A1:D20"/>
  <sheetViews>
    <sheetView zoomScaleNormal="100" workbookViewId="0">
      <selection activeCell="A2" sqref="A2"/>
    </sheetView>
  </sheetViews>
  <sheetFormatPr defaultColWidth="9.140625" defaultRowHeight="12.75"/>
  <cols>
    <col min="1" max="1" width="9.140625" style="1"/>
    <col min="2" max="2" width="18.140625" style="1" customWidth="1"/>
    <col min="3" max="3" width="55.28515625" style="1" customWidth="1"/>
    <col min="4" max="4" width="12.28515625" style="1" customWidth="1"/>
    <col min="5" max="16384" width="9.140625" style="1"/>
  </cols>
  <sheetData>
    <row r="1" spans="1:4">
      <c r="A1" s="22" t="s">
        <v>1284</v>
      </c>
      <c r="C1" s="4"/>
    </row>
    <row r="3" spans="1:4">
      <c r="B3" s="4" t="s">
        <v>1491</v>
      </c>
    </row>
    <row r="6" spans="1:4" ht="27.75" customHeight="1">
      <c r="B6" s="1497" t="s">
        <v>240</v>
      </c>
      <c r="C6" s="1498"/>
      <c r="D6" s="1073" t="s">
        <v>160</v>
      </c>
    </row>
    <row r="7" spans="1:4">
      <c r="B7" s="1074">
        <v>1</v>
      </c>
      <c r="C7" s="1041" t="s">
        <v>1209</v>
      </c>
      <c r="D7" s="210">
        <v>859319.94690600003</v>
      </c>
    </row>
    <row r="8" spans="1:4">
      <c r="B8" s="1074">
        <v>2</v>
      </c>
      <c r="C8" s="1041" t="s">
        <v>1492</v>
      </c>
      <c r="D8" s="1075">
        <v>8.0359998913831603E-3</v>
      </c>
    </row>
    <row r="9" spans="1:4">
      <c r="B9" s="1074">
        <v>3</v>
      </c>
      <c r="C9" s="1041" t="s">
        <v>1493</v>
      </c>
      <c r="D9" s="211">
        <v>6905.4949999999999</v>
      </c>
    </row>
    <row r="11" spans="1:4" ht="27.75" customHeight="1">
      <c r="B11" s="1497" t="s">
        <v>289</v>
      </c>
      <c r="C11" s="1498"/>
      <c r="D11" s="1073" t="s">
        <v>160</v>
      </c>
    </row>
    <row r="12" spans="1:4">
      <c r="B12" s="1074">
        <v>1</v>
      </c>
      <c r="C12" s="1041" t="s">
        <v>1209</v>
      </c>
      <c r="D12" s="210">
        <v>851024.93147700001</v>
      </c>
    </row>
    <row r="13" spans="1:4">
      <c r="B13" s="1074">
        <v>2</v>
      </c>
      <c r="C13" s="1041" t="s">
        <v>1492</v>
      </c>
      <c r="D13" s="1075">
        <v>1.0230005817679492E-3</v>
      </c>
    </row>
    <row r="14" spans="1:4">
      <c r="B14" s="1074">
        <v>3</v>
      </c>
      <c r="C14" s="1041" t="s">
        <v>1493</v>
      </c>
      <c r="D14" s="211">
        <v>870.59900000000005</v>
      </c>
    </row>
    <row r="16" spans="1:4">
      <c r="B16" s="231" t="s">
        <v>290</v>
      </c>
    </row>
    <row r="17" spans="2:4" ht="15" customHeight="1">
      <c r="B17" s="1520" t="s">
        <v>1494</v>
      </c>
      <c r="C17" s="1520"/>
      <c r="D17" s="1520"/>
    </row>
    <row r="18" spans="2:4" ht="15" customHeight="1">
      <c r="B18" s="1520"/>
      <c r="C18" s="1520"/>
      <c r="D18" s="1520"/>
    </row>
    <row r="19" spans="2:4" ht="12.75" customHeight="1">
      <c r="B19" s="1520"/>
      <c r="C19" s="1520"/>
      <c r="D19" s="1520"/>
    </row>
    <row r="20" spans="2:4" ht="12.75" customHeight="1"/>
  </sheetData>
  <mergeCells count="3">
    <mergeCell ref="B17:D19"/>
    <mergeCell ref="B6:C6"/>
    <mergeCell ref="B11:C11"/>
  </mergeCells>
  <conditionalFormatting sqref="D8:D9">
    <cfRule type="cellIs" dxfId="3" priority="7" stopIfTrue="1" operator="lessThan">
      <formula>0</formula>
    </cfRule>
  </conditionalFormatting>
  <conditionalFormatting sqref="D7">
    <cfRule type="cellIs" dxfId="2" priority="3" stopIfTrue="1" operator="lessThan">
      <formula>0</formula>
    </cfRule>
  </conditionalFormatting>
  <conditionalFormatting sqref="D13:D14">
    <cfRule type="cellIs" dxfId="1" priority="2" stopIfTrue="1" operator="lessThan">
      <formula>0</formula>
    </cfRule>
  </conditionalFormatting>
  <conditionalFormatting sqref="D12">
    <cfRule type="cellIs" dxfId="0" priority="1" stopIfTrue="1" operator="lessThan">
      <formula>0</formula>
    </cfRule>
  </conditionalFormatting>
  <pageMargins left="0.7" right="0.7" top="0.75" bottom="0.75" header="0.3" footer="0.3"/>
  <pageSetup paperSize="9"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F1E8-D533-412A-85DD-52ADDE44A729}">
  <sheetPr codeName="Sheet81">
    <pageSetUpPr fitToPage="1"/>
  </sheetPr>
  <dimension ref="A1:F25"/>
  <sheetViews>
    <sheetView zoomScaleNormal="100" workbookViewId="0">
      <selection activeCell="A2" sqref="A2"/>
    </sheetView>
  </sheetViews>
  <sheetFormatPr defaultColWidth="9.140625" defaultRowHeight="12.75"/>
  <cols>
    <col min="1" max="2" width="9.140625" style="27"/>
    <col min="3" max="3" width="113.42578125" style="27" customWidth="1"/>
    <col min="4" max="5" width="19" style="33" customWidth="1"/>
    <col min="6" max="16384" width="9.140625" style="27"/>
  </cols>
  <sheetData>
    <row r="1" spans="1:6">
      <c r="A1" s="28" t="s">
        <v>1284</v>
      </c>
    </row>
    <row r="2" spans="1:6" ht="18.75" customHeight="1">
      <c r="A2" s="26"/>
      <c r="B2" s="16"/>
      <c r="C2" s="16"/>
      <c r="E2" s="16"/>
    </row>
    <row r="3" spans="1:6" ht="12.75" customHeight="1">
      <c r="B3" s="16" t="s">
        <v>156</v>
      </c>
      <c r="C3" s="16"/>
      <c r="D3" s="16"/>
      <c r="E3" s="16"/>
    </row>
    <row r="4" spans="1:6" ht="12.75" customHeight="1">
      <c r="B4" s="16"/>
      <c r="C4" s="16"/>
      <c r="D4" s="16"/>
      <c r="E4" s="16"/>
    </row>
    <row r="5" spans="1:6">
      <c r="D5" s="1521" t="s">
        <v>160</v>
      </c>
      <c r="E5" s="1521"/>
    </row>
    <row r="6" spans="1:6">
      <c r="B6" s="918"/>
      <c r="C6" s="1337"/>
      <c r="D6" s="1076" t="s">
        <v>1495</v>
      </c>
      <c r="E6" s="1076" t="s">
        <v>1495</v>
      </c>
    </row>
    <row r="7" spans="1:6">
      <c r="B7" s="131" t="s">
        <v>165</v>
      </c>
      <c r="C7" s="1338"/>
      <c r="D7" s="1077" t="s">
        <v>166</v>
      </c>
      <c r="E7" s="1077" t="s">
        <v>168</v>
      </c>
    </row>
    <row r="8" spans="1:6" ht="25.5" customHeight="1">
      <c r="B8" s="1078">
        <v>1</v>
      </c>
      <c r="C8" s="771" t="s">
        <v>1496</v>
      </c>
      <c r="D8" s="782">
        <v>3532810.4909999999</v>
      </c>
      <c r="E8" s="782">
        <v>4112682.3330000001</v>
      </c>
      <c r="F8" s="34"/>
    </row>
    <row r="9" spans="1:6" ht="25.5" customHeight="1">
      <c r="B9" s="1079">
        <v>2</v>
      </c>
      <c r="C9" s="771" t="s">
        <v>1497</v>
      </c>
      <c r="D9" s="782">
        <v>-390289.46600000001</v>
      </c>
      <c r="E9" s="782">
        <v>-387418.93200000003</v>
      </c>
      <c r="F9" s="34"/>
    </row>
    <row r="10" spans="1:6" ht="25.5" customHeight="1">
      <c r="B10" s="1078">
        <v>3</v>
      </c>
      <c r="C10" s="771" t="s">
        <v>1498</v>
      </c>
      <c r="D10" s="782"/>
      <c r="E10" s="782"/>
    </row>
    <row r="11" spans="1:6" ht="25.5" customHeight="1">
      <c r="B11" s="1078">
        <v>4</v>
      </c>
      <c r="C11" s="771" t="s">
        <v>1499</v>
      </c>
      <c r="D11" s="782"/>
      <c r="E11" s="782"/>
    </row>
    <row r="12" spans="1:6" ht="25.5" customHeight="1">
      <c r="B12" s="1078">
        <v>5</v>
      </c>
      <c r="C12" s="771" t="s">
        <v>1500</v>
      </c>
      <c r="D12" s="782"/>
      <c r="E12" s="782"/>
    </row>
    <row r="13" spans="1:6" ht="25.5" customHeight="1">
      <c r="B13" s="1078">
        <v>6</v>
      </c>
      <c r="C13" s="771" t="s">
        <v>1501</v>
      </c>
      <c r="D13" s="782"/>
      <c r="E13" s="782"/>
    </row>
    <row r="14" spans="1:6" ht="25.5" customHeight="1">
      <c r="B14" s="1078">
        <v>7</v>
      </c>
      <c r="C14" s="771" t="s">
        <v>1502</v>
      </c>
      <c r="D14" s="782">
        <v>-7925.1229999999996</v>
      </c>
      <c r="E14" s="782">
        <v>-7053.8909999999996</v>
      </c>
    </row>
    <row r="15" spans="1:6" ht="25.5" customHeight="1">
      <c r="B15" s="1078">
        <v>8</v>
      </c>
      <c r="C15" s="771" t="s">
        <v>1503</v>
      </c>
      <c r="D15" s="1080">
        <v>-49736.232974999992</v>
      </c>
      <c r="E15" s="1080">
        <v>-77831.852527999989</v>
      </c>
    </row>
    <row r="16" spans="1:6" ht="25.5" customHeight="1">
      <c r="B16" s="1078">
        <v>9</v>
      </c>
      <c r="C16" s="771" t="s">
        <v>1504</v>
      </c>
      <c r="D16" s="1080">
        <v>-11331.89166600001</v>
      </c>
      <c r="E16" s="1080">
        <v>-5164.2388910000154</v>
      </c>
    </row>
    <row r="17" spans="2:5" ht="25.5" customHeight="1">
      <c r="B17" s="1078">
        <v>10</v>
      </c>
      <c r="C17" s="771" t="s">
        <v>1505</v>
      </c>
      <c r="D17" s="1080">
        <v>404979.325106</v>
      </c>
      <c r="E17" s="1080">
        <v>376525.35011300002</v>
      </c>
    </row>
    <row r="18" spans="2:5" ht="25.5" customHeight="1">
      <c r="B18" s="1078">
        <v>11</v>
      </c>
      <c r="C18" s="771" t="s">
        <v>1506</v>
      </c>
      <c r="D18" s="1080"/>
      <c r="E18" s="1080"/>
    </row>
    <row r="19" spans="2:5" ht="25.5" customHeight="1">
      <c r="B19" s="1078" t="s">
        <v>1507</v>
      </c>
      <c r="C19" s="771" t="s">
        <v>1508</v>
      </c>
      <c r="D19" s="1080"/>
      <c r="E19" s="1080"/>
    </row>
    <row r="20" spans="2:5" ht="25.5" customHeight="1">
      <c r="B20" s="1078" t="s">
        <v>1509</v>
      </c>
      <c r="C20" s="771" t="s">
        <v>1510</v>
      </c>
      <c r="D20" s="1080"/>
      <c r="E20" s="1080"/>
    </row>
    <row r="21" spans="2:5" ht="25.5" customHeight="1">
      <c r="B21" s="1078">
        <v>12</v>
      </c>
      <c r="C21" s="771" t="s">
        <v>1511</v>
      </c>
      <c r="D21" s="782">
        <v>61090.992921000463</v>
      </c>
      <c r="E21" s="782">
        <v>-8663.5115470003802</v>
      </c>
    </row>
    <row r="22" spans="2:5" ht="25.5" customHeight="1">
      <c r="B22" s="1081">
        <v>13</v>
      </c>
      <c r="C22" s="1082" t="s">
        <v>205</v>
      </c>
      <c r="D22" s="1083">
        <v>3539598.0953860004</v>
      </c>
      <c r="E22" s="1083">
        <v>4003075.2571469997</v>
      </c>
    </row>
    <row r="24" spans="2:5">
      <c r="B24" s="231" t="s">
        <v>290</v>
      </c>
      <c r="E24" s="723"/>
    </row>
    <row r="25" spans="2:5">
      <c r="B25" s="27" t="s">
        <v>1512</v>
      </c>
    </row>
  </sheetData>
  <mergeCells count="2">
    <mergeCell ref="C6:C7"/>
    <mergeCell ref="D5:E5"/>
  </mergeCells>
  <pageMargins left="0.70866141732283472" right="0.70866141732283472" top="0.74803149606299213" bottom="0.74803149606299213" header="0.31496062992125984" footer="0.31496062992125984"/>
  <pageSetup paperSize="9" scale="77"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8FD04-7DA2-41AB-BAA0-7A074D2BC3A2}">
  <sheetPr codeName="Sheet82">
    <pageSetUpPr fitToPage="1"/>
  </sheetPr>
  <dimension ref="A1:E78"/>
  <sheetViews>
    <sheetView zoomScaleNormal="100" workbookViewId="0">
      <selection activeCell="A2" sqref="A2"/>
    </sheetView>
  </sheetViews>
  <sheetFormatPr defaultColWidth="9.140625" defaultRowHeight="12.75"/>
  <cols>
    <col min="1" max="1" width="4.5703125" style="30" customWidth="1"/>
    <col min="2" max="2" width="9.5703125" style="29" customWidth="1"/>
    <col min="3" max="3" width="68.5703125" style="30" customWidth="1"/>
    <col min="4" max="5" width="15.5703125" style="31" customWidth="1"/>
    <col min="6" max="16384" width="9.140625" style="30"/>
  </cols>
  <sheetData>
    <row r="1" spans="1:5">
      <c r="A1" s="28" t="s">
        <v>1284</v>
      </c>
    </row>
    <row r="2" spans="1:5">
      <c r="B2" s="22"/>
    </row>
    <row r="3" spans="1:5">
      <c r="B3" s="179" t="s">
        <v>157</v>
      </c>
      <c r="C3" s="9"/>
    </row>
    <row r="4" spans="1:5" s="51" customFormat="1">
      <c r="B4" s="184"/>
      <c r="C4" s="183"/>
      <c r="D4" s="1523" t="s">
        <v>160</v>
      </c>
      <c r="E4" s="1523"/>
    </row>
    <row r="5" spans="1:5">
      <c r="B5" s="32"/>
      <c r="C5" s="9"/>
      <c r="D5" s="1524" t="s">
        <v>1513</v>
      </c>
      <c r="E5" s="1525"/>
    </row>
    <row r="6" spans="1:5">
      <c r="B6" s="1532" t="s">
        <v>165</v>
      </c>
      <c r="C6" s="1533"/>
      <c r="D6" s="1077" t="s">
        <v>166</v>
      </c>
      <c r="E6" s="1077" t="s">
        <v>168</v>
      </c>
    </row>
    <row r="7" spans="1:5">
      <c r="B7" s="1537" t="s">
        <v>1514</v>
      </c>
      <c r="C7" s="1538"/>
      <c r="D7" s="1539"/>
      <c r="E7" s="1084"/>
    </row>
    <row r="8" spans="1:5">
      <c r="B8" s="1085">
        <v>1</v>
      </c>
      <c r="C8" s="1086" t="s">
        <v>1515</v>
      </c>
      <c r="D8" s="1087">
        <v>2849498.9396500001</v>
      </c>
      <c r="E8" s="1087">
        <v>3360299.729884</v>
      </c>
    </row>
    <row r="9" spans="1:5" ht="25.5">
      <c r="B9" s="1088">
        <v>2</v>
      </c>
      <c r="C9" s="1086" t="s">
        <v>1516</v>
      </c>
      <c r="D9" s="1087"/>
      <c r="E9" s="1087"/>
    </row>
    <row r="10" spans="1:5" ht="25.5">
      <c r="B10" s="1088">
        <v>3</v>
      </c>
      <c r="C10" s="1086" t="s">
        <v>1517</v>
      </c>
      <c r="D10" s="1087">
        <v>-43703</v>
      </c>
      <c r="E10" s="1087">
        <v>-52285</v>
      </c>
    </row>
    <row r="11" spans="1:5" ht="25.5">
      <c r="B11" s="1088">
        <v>4</v>
      </c>
      <c r="C11" s="1086" t="s">
        <v>1518</v>
      </c>
      <c r="D11" s="1087"/>
      <c r="E11" s="1087"/>
    </row>
    <row r="12" spans="1:5">
      <c r="B12" s="1088">
        <v>5</v>
      </c>
      <c r="C12" s="1086" t="s">
        <v>1519</v>
      </c>
      <c r="D12" s="1087"/>
      <c r="E12" s="1087"/>
    </row>
    <row r="13" spans="1:5">
      <c r="B13" s="1085">
        <v>6</v>
      </c>
      <c r="C13" s="1089" t="s">
        <v>1520</v>
      </c>
      <c r="D13" s="1087">
        <v>-29889.895</v>
      </c>
      <c r="E13" s="1087">
        <v>-30809.945</v>
      </c>
    </row>
    <row r="14" spans="1:5">
      <c r="B14" s="1090">
        <v>7</v>
      </c>
      <c r="C14" s="1091" t="s">
        <v>1521</v>
      </c>
      <c r="D14" s="1092">
        <v>2775906.0446500001</v>
      </c>
      <c r="E14" s="1092">
        <v>3277204.7848840002</v>
      </c>
    </row>
    <row r="15" spans="1:5" ht="15.75" customHeight="1">
      <c r="B15" s="1528" t="s">
        <v>1522</v>
      </c>
      <c r="C15" s="1528"/>
      <c r="D15" s="1528"/>
      <c r="E15" s="1084"/>
    </row>
    <row r="16" spans="1:5" ht="25.5">
      <c r="B16" s="1093">
        <v>8</v>
      </c>
      <c r="C16" s="1086" t="s">
        <v>1523</v>
      </c>
      <c r="D16" s="1087">
        <v>64030.669764999999</v>
      </c>
      <c r="E16" s="1087">
        <v>72932.234788999995</v>
      </c>
    </row>
    <row r="17" spans="2:5" ht="25.5">
      <c r="B17" s="1093" t="s">
        <v>1524</v>
      </c>
      <c r="C17" s="1094" t="s">
        <v>1525</v>
      </c>
      <c r="D17" s="1087"/>
      <c r="E17" s="1087"/>
    </row>
    <row r="18" spans="2:5" ht="25.5">
      <c r="B18" s="1093">
        <v>9</v>
      </c>
      <c r="C18" s="1095" t="s">
        <v>1526</v>
      </c>
      <c r="D18" s="1087">
        <v>88487.750429000007</v>
      </c>
      <c r="E18" s="1087">
        <v>96296.343087000001</v>
      </c>
    </row>
    <row r="19" spans="2:5" ht="25.5">
      <c r="B19" s="1088" t="s">
        <v>1527</v>
      </c>
      <c r="C19" s="1094" t="s">
        <v>1528</v>
      </c>
      <c r="D19" s="1087"/>
      <c r="E19" s="1087"/>
    </row>
    <row r="20" spans="2:5">
      <c r="B20" s="785" t="s">
        <v>1529</v>
      </c>
      <c r="C20" s="1094" t="s">
        <v>1530</v>
      </c>
      <c r="D20" s="1087"/>
      <c r="E20" s="1087"/>
    </row>
    <row r="21" spans="2:5">
      <c r="B21" s="1088">
        <v>10</v>
      </c>
      <c r="C21" s="1096" t="s">
        <v>1531</v>
      </c>
      <c r="D21" s="1087"/>
      <c r="E21" s="1087"/>
    </row>
    <row r="22" spans="2:5" ht="25.5">
      <c r="B22" s="1088" t="s">
        <v>1532</v>
      </c>
      <c r="C22" s="1096" t="s">
        <v>1533</v>
      </c>
      <c r="D22" s="1087"/>
      <c r="E22" s="1087"/>
    </row>
    <row r="23" spans="2:5" ht="25.5">
      <c r="B23" s="1088" t="s">
        <v>1534</v>
      </c>
      <c r="C23" s="1096" t="s">
        <v>1535</v>
      </c>
      <c r="D23" s="1087"/>
      <c r="E23" s="1087"/>
    </row>
    <row r="24" spans="2:5">
      <c r="B24" s="1088">
        <v>11</v>
      </c>
      <c r="C24" s="1089" t="s">
        <v>1536</v>
      </c>
      <c r="D24" s="1087">
        <v>2796.7328240000002</v>
      </c>
      <c r="E24" s="1087">
        <v>2223.1361430000002</v>
      </c>
    </row>
    <row r="25" spans="2:5" ht="25.5">
      <c r="B25" s="1088">
        <v>12</v>
      </c>
      <c r="C25" s="1089" t="s">
        <v>1537</v>
      </c>
      <c r="D25" s="1087">
        <v>-576.60998500000005</v>
      </c>
      <c r="E25" s="1087">
        <v>-1162.125593</v>
      </c>
    </row>
    <row r="26" spans="2:5">
      <c r="B26" s="1097">
        <v>13</v>
      </c>
      <c r="C26" s="1098" t="s">
        <v>1538</v>
      </c>
      <c r="D26" s="1092">
        <v>154738.54303300002</v>
      </c>
      <c r="E26" s="1092">
        <v>170289.588426</v>
      </c>
    </row>
    <row r="27" spans="2:5" ht="15" customHeight="1">
      <c r="B27" s="1528" t="s">
        <v>1539</v>
      </c>
      <c r="C27" s="1528"/>
      <c r="D27" s="1528"/>
      <c r="E27" s="1084"/>
    </row>
    <row r="28" spans="2:5" ht="25.5">
      <c r="B28" s="1085">
        <v>14</v>
      </c>
      <c r="C28" s="1086" t="s">
        <v>1540</v>
      </c>
      <c r="D28" s="1099">
        <v>215309.13670900001</v>
      </c>
      <c r="E28" s="1099">
        <v>184221.135343</v>
      </c>
    </row>
    <row r="29" spans="2:5">
      <c r="B29" s="1085">
        <v>15</v>
      </c>
      <c r="C29" s="1089" t="s">
        <v>1541</v>
      </c>
      <c r="D29" s="1099">
        <v>-20234.557623000001</v>
      </c>
      <c r="E29" s="1099">
        <v>-17518.527581000002</v>
      </c>
    </row>
    <row r="30" spans="2:5" ht="30.75" customHeight="1">
      <c r="B30" s="1085">
        <v>16</v>
      </c>
      <c r="C30" s="1089" t="s">
        <v>1542</v>
      </c>
      <c r="D30" s="1087">
        <v>8902.6659569999993</v>
      </c>
      <c r="E30" s="1087">
        <v>12354.288689999999</v>
      </c>
    </row>
    <row r="31" spans="2:5" ht="25.5">
      <c r="B31" s="1088" t="s">
        <v>1543</v>
      </c>
      <c r="C31" s="1086" t="s">
        <v>1544</v>
      </c>
      <c r="D31" s="1087"/>
      <c r="E31" s="1087"/>
    </row>
    <row r="32" spans="2:5">
      <c r="B32" s="1088">
        <v>17</v>
      </c>
      <c r="C32" s="1089" t="s">
        <v>1545</v>
      </c>
      <c r="D32" s="1087"/>
      <c r="E32" s="1087"/>
    </row>
    <row r="33" spans="2:5">
      <c r="B33" s="1088" t="s">
        <v>1453</v>
      </c>
      <c r="C33" s="1089" t="s">
        <v>1546</v>
      </c>
      <c r="D33" s="1087"/>
      <c r="E33" s="1087"/>
    </row>
    <row r="34" spans="2:5">
      <c r="B34" s="1097">
        <v>18</v>
      </c>
      <c r="C34" s="1100" t="s">
        <v>1547</v>
      </c>
      <c r="D34" s="1092">
        <v>203977.245043</v>
      </c>
      <c r="E34" s="1092">
        <v>179056.89645199999</v>
      </c>
    </row>
    <row r="35" spans="2:5" ht="15" customHeight="1">
      <c r="B35" s="1528" t="s">
        <v>1548</v>
      </c>
      <c r="C35" s="1528"/>
      <c r="D35" s="1528"/>
      <c r="E35" s="1084"/>
    </row>
    <row r="36" spans="2:5">
      <c r="B36" s="1085">
        <v>19</v>
      </c>
      <c r="C36" s="1086" t="s">
        <v>1549</v>
      </c>
      <c r="D36" s="1099">
        <v>905886.15144399996</v>
      </c>
      <c r="E36" s="1099">
        <v>848062.54367699998</v>
      </c>
    </row>
    <row r="37" spans="2:5">
      <c r="B37" s="1085">
        <v>20</v>
      </c>
      <c r="C37" s="1086" t="s">
        <v>1550</v>
      </c>
      <c r="D37" s="1099">
        <v>-500906.82633799996</v>
      </c>
      <c r="E37" s="1099">
        <v>-471537.19356399996</v>
      </c>
    </row>
    <row r="38" spans="2:5" ht="25.5">
      <c r="B38" s="1085">
        <v>21</v>
      </c>
      <c r="C38" s="1086" t="s">
        <v>1551</v>
      </c>
      <c r="D38" s="1087"/>
      <c r="E38" s="1087"/>
    </row>
    <row r="39" spans="2:5">
      <c r="B39" s="1097">
        <v>22</v>
      </c>
      <c r="C39" s="1101" t="s">
        <v>1552</v>
      </c>
      <c r="D39" s="1102">
        <v>404979.325106</v>
      </c>
      <c r="E39" s="1102">
        <v>376525.35011300002</v>
      </c>
    </row>
    <row r="40" spans="2:5" ht="39.75" customHeight="1">
      <c r="B40" s="1540" t="s">
        <v>1553</v>
      </c>
      <c r="C40" s="1541"/>
      <c r="D40" s="1541"/>
      <c r="E40" s="1084"/>
    </row>
    <row r="41" spans="2:5" ht="25.5">
      <c r="B41" s="1093" t="s">
        <v>1460</v>
      </c>
      <c r="C41" s="771" t="s">
        <v>1554</v>
      </c>
      <c r="D41" s="1099"/>
      <c r="E41" s="1099"/>
    </row>
    <row r="42" spans="2:5" ht="25.5">
      <c r="B42" s="1093" t="s">
        <v>1555</v>
      </c>
      <c r="C42" s="771" t="s">
        <v>1556</v>
      </c>
      <c r="D42" s="1087"/>
      <c r="E42" s="1087"/>
    </row>
    <row r="43" spans="2:5" ht="25.5">
      <c r="B43" s="1103" t="s">
        <v>1557</v>
      </c>
      <c r="C43" s="1094" t="s">
        <v>1558</v>
      </c>
      <c r="D43" s="1087"/>
      <c r="E43" s="1087"/>
    </row>
    <row r="44" spans="2:5" ht="89.25">
      <c r="B44" s="1085" t="s">
        <v>1559</v>
      </c>
      <c r="C44" s="1104" t="s">
        <v>1560</v>
      </c>
      <c r="D44" s="1095"/>
      <c r="E44" s="1095"/>
    </row>
    <row r="45" spans="2:5" ht="102">
      <c r="B45" s="1103" t="s">
        <v>1561</v>
      </c>
      <c r="C45" s="1105" t="s">
        <v>1562</v>
      </c>
      <c r="D45" s="1095"/>
      <c r="E45" s="1095"/>
    </row>
    <row r="46" spans="2:5" ht="15" customHeight="1">
      <c r="B46" s="1103" t="s">
        <v>1563</v>
      </c>
      <c r="C46" s="1094" t="s">
        <v>1564</v>
      </c>
      <c r="D46" s="1087">
        <v>-3.062446</v>
      </c>
      <c r="E46" s="1087">
        <v>-1.3627279999999999</v>
      </c>
    </row>
    <row r="47" spans="2:5">
      <c r="B47" s="1103" t="s">
        <v>1565</v>
      </c>
      <c r="C47" s="1094" t="s">
        <v>1566</v>
      </c>
      <c r="D47" s="1087"/>
      <c r="E47" s="1087"/>
    </row>
    <row r="48" spans="2:5" ht="25.5">
      <c r="B48" s="1103" t="s">
        <v>1567</v>
      </c>
      <c r="C48" s="1106" t="s">
        <v>1568</v>
      </c>
      <c r="D48" s="1087"/>
      <c r="E48" s="1087"/>
    </row>
    <row r="49" spans="1:5" ht="25.5">
      <c r="B49" s="1103" t="s">
        <v>1569</v>
      </c>
      <c r="C49" s="1106" t="s">
        <v>1570</v>
      </c>
      <c r="D49" s="1087"/>
      <c r="E49" s="1087"/>
    </row>
    <row r="50" spans="1:5">
      <c r="B50" s="1103" t="s">
        <v>1571</v>
      </c>
      <c r="C50" s="1094" t="s">
        <v>1572</v>
      </c>
      <c r="D50" s="1087"/>
      <c r="E50" s="1087"/>
    </row>
    <row r="51" spans="1:5">
      <c r="B51" s="1107" t="s">
        <v>1573</v>
      </c>
      <c r="C51" s="1108" t="s">
        <v>1574</v>
      </c>
      <c r="D51" s="1109">
        <v>-3.062446</v>
      </c>
      <c r="E51" s="1109">
        <v>-1.3627279999999999</v>
      </c>
    </row>
    <row r="52" spans="1:5" ht="15.75" customHeight="1">
      <c r="B52" s="1526" t="s">
        <v>1575</v>
      </c>
      <c r="C52" s="1527"/>
      <c r="D52" s="1527"/>
      <c r="E52" s="1084"/>
    </row>
    <row r="53" spans="1:5">
      <c r="B53" s="1085">
        <v>23</v>
      </c>
      <c r="C53" s="1110" t="s">
        <v>1576</v>
      </c>
      <c r="D53" s="1111">
        <v>177517.46799999999</v>
      </c>
      <c r="E53" s="1111">
        <v>172926.31099999999</v>
      </c>
    </row>
    <row r="54" spans="1:5">
      <c r="B54" s="1097">
        <v>24</v>
      </c>
      <c r="C54" s="1112" t="s">
        <v>205</v>
      </c>
      <c r="D54" s="1092">
        <v>3539598.0953860004</v>
      </c>
      <c r="E54" s="1092">
        <v>4003075.2571469997</v>
      </c>
    </row>
    <row r="55" spans="1:5" ht="15" customHeight="1">
      <c r="B55" s="1528" t="s">
        <v>204</v>
      </c>
      <c r="C55" s="1528"/>
      <c r="D55" s="1528"/>
      <c r="E55" s="1084"/>
    </row>
    <row r="56" spans="1:5">
      <c r="B56" s="1085">
        <v>25</v>
      </c>
      <c r="C56" s="1113" t="s">
        <v>204</v>
      </c>
      <c r="D56" s="1114">
        <v>5.0151871262277128</v>
      </c>
      <c r="E56" s="1114">
        <v>4.3198366228878982</v>
      </c>
    </row>
    <row r="57" spans="1:5" ht="37.5" customHeight="1">
      <c r="A57" s="30" t="s">
        <v>1577</v>
      </c>
      <c r="B57" s="785" t="s">
        <v>1578</v>
      </c>
      <c r="C57" s="771" t="s">
        <v>1579</v>
      </c>
      <c r="D57" s="1114">
        <v>5.0151871262277128</v>
      </c>
      <c r="E57" s="1114">
        <v>4.3198366228878982</v>
      </c>
    </row>
    <row r="58" spans="1:5" ht="25.5">
      <c r="B58" s="1093" t="s">
        <v>1580</v>
      </c>
      <c r="C58" s="1086" t="s">
        <v>1581</v>
      </c>
      <c r="D58" s="1115">
        <v>5.0151871262277128</v>
      </c>
      <c r="E58" s="1115">
        <v>4.3198366228878982</v>
      </c>
    </row>
    <row r="59" spans="1:5">
      <c r="B59" s="1093">
        <v>26</v>
      </c>
      <c r="C59" s="771" t="s">
        <v>1582</v>
      </c>
      <c r="D59" s="1115">
        <v>3</v>
      </c>
      <c r="E59" s="1115">
        <v>3</v>
      </c>
    </row>
    <row r="60" spans="1:5" ht="29.25" customHeight="1">
      <c r="B60" s="1093" t="s">
        <v>1466</v>
      </c>
      <c r="C60" s="771" t="s">
        <v>209</v>
      </c>
      <c r="D60" s="1115"/>
      <c r="E60" s="1115"/>
    </row>
    <row r="61" spans="1:5" ht="26.25" customHeight="1">
      <c r="B61" s="785" t="s">
        <v>1583</v>
      </c>
      <c r="C61" s="771" t="s">
        <v>185</v>
      </c>
      <c r="D61" s="1116"/>
      <c r="E61" s="1116"/>
    </row>
    <row r="62" spans="1:5" ht="26.25" customHeight="1">
      <c r="B62" s="785">
        <v>27</v>
      </c>
      <c r="C62" s="771" t="s">
        <v>215</v>
      </c>
      <c r="D62" s="1116"/>
      <c r="E62" s="1116"/>
    </row>
    <row r="63" spans="1:5" ht="31.5" customHeight="1">
      <c r="B63" s="785" t="s">
        <v>1584</v>
      </c>
      <c r="C63" s="771" t="s">
        <v>1585</v>
      </c>
      <c r="D63" s="1115">
        <v>3</v>
      </c>
      <c r="E63" s="1115">
        <v>3</v>
      </c>
    </row>
    <row r="64" spans="1:5" ht="51.75" customHeight="1">
      <c r="B64" s="1529" t="s">
        <v>1586</v>
      </c>
      <c r="C64" s="1530"/>
      <c r="D64" s="1531"/>
      <c r="E64" s="1084"/>
    </row>
    <row r="65" spans="2:5" s="9" customFormat="1" ht="31.5" customHeight="1">
      <c r="B65" s="1088" t="s">
        <v>1587</v>
      </c>
      <c r="C65" s="1089" t="s">
        <v>1588</v>
      </c>
      <c r="D65" s="1117"/>
      <c r="E65" s="1117"/>
    </row>
    <row r="66" spans="2:5" s="9" customFormat="1">
      <c r="B66" s="1534" t="s">
        <v>1589</v>
      </c>
      <c r="C66" s="1535"/>
      <c r="D66" s="1535"/>
      <c r="E66" s="1536"/>
    </row>
    <row r="67" spans="2:5" s="9" customFormat="1" ht="25.5">
      <c r="B67" s="785">
        <v>28</v>
      </c>
      <c r="C67" s="771" t="s">
        <v>1590</v>
      </c>
      <c r="D67" s="1087">
        <v>214314.15185900001</v>
      </c>
      <c r="E67" s="1087">
        <v>185115.51705900001</v>
      </c>
    </row>
    <row r="68" spans="2:5" s="9" customFormat="1" ht="38.25">
      <c r="B68" s="785">
        <v>29</v>
      </c>
      <c r="C68" s="771" t="s">
        <v>1591</v>
      </c>
      <c r="D68" s="1087">
        <v>195074.57908600001</v>
      </c>
      <c r="E68" s="1087">
        <v>166702.607762</v>
      </c>
    </row>
    <row r="69" spans="2:5" s="9" customFormat="1" ht="51">
      <c r="B69" s="785">
        <v>30</v>
      </c>
      <c r="C69" s="771" t="s">
        <v>1592</v>
      </c>
      <c r="D69" s="1087">
        <v>3558837.6681590001</v>
      </c>
      <c r="E69" s="1087">
        <v>4021488.1664439999</v>
      </c>
    </row>
    <row r="70" spans="2:5" s="9" customFormat="1" ht="51">
      <c r="B70" s="785" t="s">
        <v>1593</v>
      </c>
      <c r="C70" s="771" t="s">
        <v>1594</v>
      </c>
      <c r="D70" s="1087">
        <v>3558837.6681590001</v>
      </c>
      <c r="E70" s="1087">
        <v>4021488.1664439999</v>
      </c>
    </row>
    <row r="71" spans="2:5" s="9" customFormat="1" ht="51">
      <c r="B71" s="785">
        <v>31</v>
      </c>
      <c r="C71" s="771" t="s">
        <v>1595</v>
      </c>
      <c r="D71" s="1118">
        <v>4.9880743251723096</v>
      </c>
      <c r="E71" s="1118">
        <v>4.3000576861801401</v>
      </c>
    </row>
    <row r="72" spans="2:5" ht="51">
      <c r="B72" s="785" t="s">
        <v>1596</v>
      </c>
      <c r="C72" s="771" t="s">
        <v>1597</v>
      </c>
      <c r="D72" s="1118">
        <v>4.9880743251723096</v>
      </c>
      <c r="E72" s="1118">
        <v>4.3000576861801401</v>
      </c>
    </row>
    <row r="74" spans="2:5">
      <c r="B74" s="231" t="s">
        <v>290</v>
      </c>
    </row>
    <row r="75" spans="2:5" ht="12.75" customHeight="1">
      <c r="B75" s="1522" t="s">
        <v>1598</v>
      </c>
      <c r="C75" s="1522"/>
      <c r="D75" s="1522"/>
      <c r="E75" s="1522"/>
    </row>
    <row r="76" spans="2:5">
      <c r="B76" s="1522"/>
      <c r="C76" s="1522"/>
      <c r="D76" s="1522"/>
      <c r="E76" s="1522"/>
    </row>
    <row r="77" spans="2:5" ht="20.25" customHeight="1">
      <c r="B77" s="1522"/>
      <c r="C77" s="1522"/>
      <c r="D77" s="1522"/>
      <c r="E77" s="1522"/>
    </row>
    <row r="78" spans="2:5">
      <c r="B78" s="1522"/>
      <c r="C78" s="1522"/>
      <c r="D78" s="1522"/>
      <c r="E78" s="1522"/>
    </row>
  </sheetData>
  <mergeCells count="13">
    <mergeCell ref="B75:E78"/>
    <mergeCell ref="D4:E4"/>
    <mergeCell ref="D5:E5"/>
    <mergeCell ref="B52:D52"/>
    <mergeCell ref="B55:D55"/>
    <mergeCell ref="B64:D64"/>
    <mergeCell ref="B6:C6"/>
    <mergeCell ref="B66:E66"/>
    <mergeCell ref="B35:D35"/>
    <mergeCell ref="B7:D7"/>
    <mergeCell ref="B15:D15"/>
    <mergeCell ref="B27:D27"/>
    <mergeCell ref="B40:D40"/>
  </mergeCells>
  <pageMargins left="0.51181102362204722" right="0.51181102362204722" top="0.74803149606299213" bottom="0.74803149606299213" header="0.31496062992125984" footer="0.31496062992125984"/>
  <pageSetup paperSize="9" scale="81" fitToHeight="0" orientation="portrait" r:id="rId1"/>
  <rowBreaks count="2" manualBreakCount="2">
    <brk id="39" max="4" man="1"/>
    <brk id="5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7ACD-6354-43D3-9F71-9F72013773F3}">
  <sheetPr>
    <pageSetUpPr fitToPage="1"/>
  </sheetPr>
  <dimension ref="A1:AD68"/>
  <sheetViews>
    <sheetView zoomScaleNormal="100" workbookViewId="0">
      <selection activeCell="A2" sqref="A2"/>
    </sheetView>
  </sheetViews>
  <sheetFormatPr defaultColWidth="9.85546875" defaultRowHeight="12.75"/>
  <cols>
    <col min="1" max="1" width="9.85546875" style="604"/>
    <col min="2" max="2" width="9.140625" style="604" customWidth="1"/>
    <col min="3" max="3" width="56.7109375" style="604" customWidth="1"/>
    <col min="4" max="16" width="9.85546875" style="604"/>
    <col min="17" max="17" width="9.140625" style="604" customWidth="1"/>
    <col min="18" max="18" width="56.7109375" style="604" customWidth="1"/>
    <col min="19" max="16384" width="9.85546875" style="604"/>
  </cols>
  <sheetData>
    <row r="1" spans="1:15">
      <c r="A1" s="69" t="s">
        <v>1284</v>
      </c>
      <c r="B1" s="69"/>
      <c r="C1" s="417"/>
    </row>
    <row r="2" spans="1:15">
      <c r="A2" s="565"/>
    </row>
    <row r="3" spans="1:15">
      <c r="B3" s="605" t="s">
        <v>317</v>
      </c>
      <c r="C3" s="606"/>
    </row>
    <row r="4" spans="1:15">
      <c r="B4" s="607"/>
    </row>
    <row r="5" spans="1:15">
      <c r="B5" s="608"/>
      <c r="C5" s="608"/>
      <c r="D5" s="609" t="s">
        <v>160</v>
      </c>
      <c r="E5" s="609" t="s">
        <v>161</v>
      </c>
      <c r="F5" s="609" t="s">
        <v>162</v>
      </c>
      <c r="G5" s="609" t="s">
        <v>163</v>
      </c>
      <c r="H5" s="609" t="s">
        <v>164</v>
      </c>
      <c r="I5" s="609" t="s">
        <v>231</v>
      </c>
      <c r="J5" s="609" t="s">
        <v>232</v>
      </c>
      <c r="K5" s="609" t="s">
        <v>233</v>
      </c>
      <c r="L5" s="609" t="s">
        <v>234</v>
      </c>
      <c r="M5" s="609" t="s">
        <v>318</v>
      </c>
      <c r="N5" s="609" t="s">
        <v>235</v>
      </c>
      <c r="O5" s="609" t="s">
        <v>236</v>
      </c>
    </row>
    <row r="6" spans="1:15" ht="16.5" customHeight="1">
      <c r="B6" s="1234"/>
      <c r="C6" s="1235"/>
      <c r="D6" s="1236" t="s">
        <v>241</v>
      </c>
      <c r="E6" s="1237"/>
      <c r="F6" s="1237"/>
      <c r="G6" s="1237"/>
      <c r="H6" s="1237"/>
      <c r="I6" s="1237"/>
      <c r="J6" s="1237"/>
      <c r="K6" s="1237"/>
      <c r="L6" s="1237"/>
      <c r="M6" s="1237"/>
      <c r="N6" s="1237"/>
      <c r="O6" s="1238"/>
    </row>
    <row r="7" spans="1:15" ht="16.5" customHeight="1">
      <c r="B7" s="610"/>
      <c r="C7" s="611"/>
      <c r="D7" s="1239" t="s">
        <v>245</v>
      </c>
      <c r="E7" s="1240"/>
      <c r="F7" s="1241"/>
      <c r="G7" s="1239" t="s">
        <v>246</v>
      </c>
      <c r="H7" s="1240"/>
      <c r="I7" s="1240"/>
      <c r="J7" s="1240"/>
      <c r="K7" s="1240"/>
      <c r="L7" s="1240"/>
      <c r="M7" s="1240"/>
      <c r="N7" s="1240"/>
      <c r="O7" s="1241"/>
    </row>
    <row r="8" spans="1:15" ht="30.75" customHeight="1">
      <c r="B8" s="1242"/>
      <c r="C8" s="1243"/>
      <c r="D8" s="1244"/>
      <c r="E8" s="1231" t="s">
        <v>319</v>
      </c>
      <c r="F8" s="1231" t="s">
        <v>320</v>
      </c>
      <c r="G8" s="1244"/>
      <c r="H8" s="1231" t="s">
        <v>321</v>
      </c>
      <c r="I8" s="1231" t="s">
        <v>322</v>
      </c>
      <c r="J8" s="1231" t="s">
        <v>323</v>
      </c>
      <c r="K8" s="1231" t="s">
        <v>324</v>
      </c>
      <c r="L8" s="1231" t="s">
        <v>325</v>
      </c>
      <c r="M8" s="1231" t="s">
        <v>326</v>
      </c>
      <c r="N8" s="1231" t="s">
        <v>327</v>
      </c>
      <c r="O8" s="1231" t="s">
        <v>311</v>
      </c>
    </row>
    <row r="9" spans="1:15" ht="23.25" customHeight="1">
      <c r="B9" s="1242"/>
      <c r="C9" s="1243"/>
      <c r="D9" s="1244"/>
      <c r="E9" s="1232"/>
      <c r="F9" s="1232"/>
      <c r="G9" s="1244"/>
      <c r="H9" s="1232"/>
      <c r="I9" s="1232"/>
      <c r="J9" s="1232"/>
      <c r="K9" s="1232"/>
      <c r="L9" s="1232"/>
      <c r="M9" s="1232"/>
      <c r="N9" s="1232"/>
      <c r="O9" s="1232"/>
    </row>
    <row r="10" spans="1:15" ht="40.5" customHeight="1">
      <c r="B10" s="621" t="s">
        <v>240</v>
      </c>
      <c r="C10" s="612"/>
      <c r="D10" s="613"/>
      <c r="E10" s="1233"/>
      <c r="F10" s="1233"/>
      <c r="G10" s="1245"/>
      <c r="H10" s="1233"/>
      <c r="I10" s="1233"/>
      <c r="J10" s="1233"/>
      <c r="K10" s="1233"/>
      <c r="L10" s="1233"/>
      <c r="M10" s="1233"/>
      <c r="N10" s="1233"/>
      <c r="O10" s="1233"/>
    </row>
    <row r="11" spans="1:15" ht="12.75" customHeight="1">
      <c r="B11" s="39" t="s">
        <v>254</v>
      </c>
      <c r="C11" s="608" t="s">
        <v>255</v>
      </c>
      <c r="D11" s="614">
        <v>446454.116575922</v>
      </c>
      <c r="E11" s="614">
        <v>446452.489182922</v>
      </c>
      <c r="F11" s="614">
        <v>1.6273930000000001</v>
      </c>
      <c r="G11" s="614">
        <v>1.7037840000000002</v>
      </c>
      <c r="H11" s="614"/>
      <c r="I11" s="614">
        <v>1.542322</v>
      </c>
      <c r="J11" s="614"/>
      <c r="K11" s="614"/>
      <c r="L11" s="614"/>
      <c r="M11" s="614"/>
      <c r="N11" s="614"/>
      <c r="O11" s="614"/>
    </row>
    <row r="12" spans="1:15">
      <c r="B12" s="39" t="s">
        <v>256</v>
      </c>
      <c r="C12" s="608" t="s">
        <v>257</v>
      </c>
      <c r="D12" s="615">
        <v>2047017.1552737963</v>
      </c>
      <c r="E12" s="615">
        <v>2045899.5509415301</v>
      </c>
      <c r="F12" s="615">
        <v>1117.6043322660901</v>
      </c>
      <c r="G12" s="615">
        <v>7373.7838961819398</v>
      </c>
      <c r="H12" s="615">
        <v>4219.2216986179801</v>
      </c>
      <c r="I12" s="615">
        <v>356.57709125991801</v>
      </c>
      <c r="J12" s="615">
        <v>280.51651615196499</v>
      </c>
      <c r="K12" s="615">
        <v>857.86702357955198</v>
      </c>
      <c r="L12" s="615">
        <v>1306.03672517517</v>
      </c>
      <c r="M12" s="615">
        <v>295.92568439735197</v>
      </c>
      <c r="N12" s="615">
        <v>57.639156999999997</v>
      </c>
      <c r="O12" s="615">
        <v>6645.5570829164408</v>
      </c>
    </row>
    <row r="13" spans="1:15">
      <c r="B13" s="592" t="s">
        <v>258</v>
      </c>
      <c r="C13" s="616" t="s">
        <v>328</v>
      </c>
      <c r="D13" s="617">
        <v>4960.0933875462297</v>
      </c>
      <c r="E13" s="617">
        <v>4960.0933875462297</v>
      </c>
      <c r="F13" s="617"/>
      <c r="G13" s="617"/>
      <c r="H13" s="617"/>
      <c r="I13" s="617"/>
      <c r="J13" s="617"/>
      <c r="K13" s="617"/>
      <c r="L13" s="617"/>
      <c r="M13" s="617"/>
      <c r="N13" s="617"/>
      <c r="O13" s="617"/>
    </row>
    <row r="14" spans="1:15">
      <c r="B14" s="592" t="s">
        <v>260</v>
      </c>
      <c r="C14" s="616" t="s">
        <v>329</v>
      </c>
      <c r="D14" s="617">
        <v>27144.044335438201</v>
      </c>
      <c r="E14" s="617">
        <v>27142.0086464382</v>
      </c>
      <c r="F14" s="617">
        <v>2.0356890000000001</v>
      </c>
      <c r="G14" s="617">
        <v>4.8510240000000007</v>
      </c>
      <c r="H14" s="617">
        <v>4.5960240000000008</v>
      </c>
      <c r="I14" s="617"/>
      <c r="J14" s="617">
        <v>0.255</v>
      </c>
      <c r="K14" s="617"/>
      <c r="L14" s="617"/>
      <c r="M14" s="617"/>
      <c r="N14" s="617"/>
      <c r="O14" s="617">
        <v>4.8510240000000007</v>
      </c>
    </row>
    <row r="15" spans="1:15" ht="12.75" customHeight="1">
      <c r="B15" s="592" t="s">
        <v>262</v>
      </c>
      <c r="C15" s="616" t="s">
        <v>330</v>
      </c>
      <c r="D15" s="617">
        <v>70268.772912977307</v>
      </c>
      <c r="E15" s="617">
        <v>70267.654607977296</v>
      </c>
      <c r="F15" s="617">
        <v>1.1183050000000001</v>
      </c>
      <c r="G15" s="617">
        <v>24.11572</v>
      </c>
      <c r="H15" s="617">
        <v>14.746651999999999</v>
      </c>
      <c r="I15" s="617">
        <v>2.3340000000000001E-3</v>
      </c>
      <c r="J15" s="617">
        <v>5.8958360000000001</v>
      </c>
      <c r="K15" s="617">
        <v>2.5000000000000001E-2</v>
      </c>
      <c r="L15" s="617">
        <v>1.8613000000000001E-2</v>
      </c>
      <c r="M15" s="617">
        <v>3.1466979999999998</v>
      </c>
      <c r="N15" s="617">
        <v>0.28058699999999998</v>
      </c>
      <c r="O15" s="617">
        <v>14.244074000000001</v>
      </c>
    </row>
    <row r="16" spans="1:15">
      <c r="B16" s="592" t="s">
        <v>264</v>
      </c>
      <c r="C16" s="616" t="s">
        <v>331</v>
      </c>
      <c r="D16" s="617">
        <v>156934.57539108797</v>
      </c>
      <c r="E16" s="617">
        <v>156929.82039008799</v>
      </c>
      <c r="F16" s="617">
        <v>4.755001</v>
      </c>
      <c r="G16" s="617">
        <v>491.61368400000003</v>
      </c>
      <c r="H16" s="617">
        <v>230.56471400000001</v>
      </c>
      <c r="I16" s="617">
        <v>8.8288770000000003</v>
      </c>
      <c r="J16" s="617">
        <v>82.855924999999999</v>
      </c>
      <c r="K16" s="617">
        <v>0.44021100000000002</v>
      </c>
      <c r="L16" s="617">
        <v>168.755011</v>
      </c>
      <c r="M16" s="617">
        <v>0.15426599999999999</v>
      </c>
      <c r="N16" s="617">
        <v>1.468E-2</v>
      </c>
      <c r="O16" s="617">
        <v>262.29706499999998</v>
      </c>
    </row>
    <row r="17" spans="2:15">
      <c r="B17" s="592" t="s">
        <v>266</v>
      </c>
      <c r="C17" s="616" t="s">
        <v>332</v>
      </c>
      <c r="D17" s="617">
        <v>1068069.840879411</v>
      </c>
      <c r="E17" s="617">
        <v>1067848.6951105599</v>
      </c>
      <c r="F17" s="617">
        <v>221.14576885090202</v>
      </c>
      <c r="G17" s="617">
        <v>4887.5163589296799</v>
      </c>
      <c r="H17" s="617">
        <v>2884.3462379693196</v>
      </c>
      <c r="I17" s="617">
        <v>68.633103193663004</v>
      </c>
      <c r="J17" s="617">
        <v>32.518824406253998</v>
      </c>
      <c r="K17" s="617">
        <v>738.81264833966202</v>
      </c>
      <c r="L17" s="617">
        <v>983.33075680245406</v>
      </c>
      <c r="M17" s="617">
        <v>168.36019821832699</v>
      </c>
      <c r="N17" s="617">
        <v>11.51459</v>
      </c>
      <c r="O17" s="617">
        <v>4713.5520346723297</v>
      </c>
    </row>
    <row r="18" spans="2:15">
      <c r="B18" s="592" t="s">
        <v>268</v>
      </c>
      <c r="C18" s="616" t="s">
        <v>269</v>
      </c>
      <c r="D18" s="617">
        <v>323857.17599573883</v>
      </c>
      <c r="E18" s="617">
        <v>323822.26269254502</v>
      </c>
      <c r="F18" s="617">
        <v>34.913303193786</v>
      </c>
      <c r="G18" s="617">
        <v>707.55048606650803</v>
      </c>
      <c r="H18" s="617">
        <v>581.735704720375</v>
      </c>
      <c r="I18" s="617">
        <v>35.862634713977997</v>
      </c>
      <c r="J18" s="617">
        <v>11.008654619254999</v>
      </c>
      <c r="K18" s="617">
        <v>19.144334889465</v>
      </c>
      <c r="L18" s="617">
        <v>47.580500790855005</v>
      </c>
      <c r="M18" s="617">
        <v>12.201259332580999</v>
      </c>
      <c r="N18" s="617">
        <v>1.7396999999999999E-2</v>
      </c>
      <c r="O18" s="617">
        <v>597.84862395182995</v>
      </c>
    </row>
    <row r="19" spans="2:15">
      <c r="B19" s="592" t="s">
        <v>270</v>
      </c>
      <c r="C19" s="616" t="s">
        <v>333</v>
      </c>
      <c r="D19" s="617">
        <v>719639.82836733409</v>
      </c>
      <c r="E19" s="617">
        <v>718751.27879891894</v>
      </c>
      <c r="F19" s="617">
        <v>888.54956841518606</v>
      </c>
      <c r="G19" s="617">
        <v>1965.6871092522601</v>
      </c>
      <c r="H19" s="617">
        <v>1084.9680706486699</v>
      </c>
      <c r="I19" s="617">
        <v>279.11277706625498</v>
      </c>
      <c r="J19" s="617">
        <v>158.99093074571098</v>
      </c>
      <c r="K19" s="617">
        <v>118.58916423989</v>
      </c>
      <c r="L19" s="617">
        <v>153.93234437271602</v>
      </c>
      <c r="M19" s="617">
        <v>124.26452217902501</v>
      </c>
      <c r="N19" s="617">
        <v>45.829300000000003</v>
      </c>
      <c r="O19" s="617">
        <v>1650.61288524411</v>
      </c>
    </row>
    <row r="20" spans="2:15">
      <c r="B20" s="39" t="s">
        <v>272</v>
      </c>
      <c r="C20" s="608" t="s">
        <v>273</v>
      </c>
      <c r="D20" s="615">
        <v>129598.06182603</v>
      </c>
      <c r="E20" s="615">
        <v>129598.06182603</v>
      </c>
      <c r="F20" s="615"/>
      <c r="G20" s="615"/>
      <c r="H20" s="615"/>
      <c r="I20" s="615"/>
      <c r="J20" s="615"/>
      <c r="K20" s="615"/>
      <c r="L20" s="615"/>
      <c r="M20" s="615"/>
      <c r="N20" s="615"/>
      <c r="O20" s="615"/>
    </row>
    <row r="21" spans="2:15">
      <c r="B21" s="592" t="s">
        <v>274</v>
      </c>
      <c r="C21" s="616" t="s">
        <v>328</v>
      </c>
      <c r="D21" s="617">
        <v>39914.610312897799</v>
      </c>
      <c r="E21" s="617">
        <v>39914.610312897799</v>
      </c>
      <c r="F21" s="617"/>
      <c r="G21" s="617"/>
      <c r="H21" s="617"/>
      <c r="I21" s="617"/>
      <c r="J21" s="617"/>
      <c r="K21" s="617"/>
      <c r="L21" s="617"/>
      <c r="M21" s="617"/>
      <c r="N21" s="617"/>
      <c r="O21" s="617"/>
    </row>
    <row r="22" spans="2:15">
      <c r="B22" s="592" t="s">
        <v>275</v>
      </c>
      <c r="C22" s="616" t="s">
        <v>329</v>
      </c>
      <c r="D22" s="617">
        <v>23403.730233132399</v>
      </c>
      <c r="E22" s="617">
        <v>23403.730233132399</v>
      </c>
      <c r="F22" s="617"/>
      <c r="G22" s="617"/>
      <c r="H22" s="617"/>
      <c r="I22" s="617"/>
      <c r="J22" s="617"/>
      <c r="K22" s="617"/>
      <c r="L22" s="617"/>
      <c r="M22" s="617"/>
      <c r="N22" s="617"/>
      <c r="O22" s="617"/>
    </row>
    <row r="23" spans="2:15">
      <c r="B23" s="592" t="s">
        <v>276</v>
      </c>
      <c r="C23" s="616" t="s">
        <v>330</v>
      </c>
      <c r="D23" s="617">
        <v>50748.793381999996</v>
      </c>
      <c r="E23" s="617">
        <v>50748.793381999996</v>
      </c>
      <c r="F23" s="617"/>
      <c r="G23" s="617"/>
      <c r="H23" s="617"/>
      <c r="I23" s="617"/>
      <c r="J23" s="617"/>
      <c r="K23" s="617"/>
      <c r="L23" s="617"/>
      <c r="M23" s="617"/>
      <c r="N23" s="617"/>
      <c r="O23" s="617"/>
    </row>
    <row r="24" spans="2:15">
      <c r="B24" s="592" t="s">
        <v>277</v>
      </c>
      <c r="C24" s="616" t="s">
        <v>331</v>
      </c>
      <c r="D24" s="617">
        <v>13456.588890000001</v>
      </c>
      <c r="E24" s="617">
        <v>13456.588890000001</v>
      </c>
      <c r="F24" s="617"/>
      <c r="G24" s="617"/>
      <c r="H24" s="617"/>
      <c r="I24" s="617"/>
      <c r="J24" s="617"/>
      <c r="K24" s="617"/>
      <c r="L24" s="617"/>
      <c r="M24" s="617"/>
      <c r="N24" s="617"/>
      <c r="O24" s="617"/>
    </row>
    <row r="25" spans="2:15">
      <c r="B25" s="592" t="s">
        <v>278</v>
      </c>
      <c r="C25" s="616" t="s">
        <v>332</v>
      </c>
      <c r="D25" s="617">
        <v>2074.3390079999999</v>
      </c>
      <c r="E25" s="617">
        <v>2074.3390079999999</v>
      </c>
      <c r="F25" s="617"/>
      <c r="G25" s="617"/>
      <c r="H25" s="617"/>
      <c r="I25" s="617"/>
      <c r="J25" s="617"/>
      <c r="K25" s="617"/>
      <c r="L25" s="617"/>
      <c r="M25" s="617"/>
      <c r="N25" s="617"/>
      <c r="O25" s="617"/>
    </row>
    <row r="26" spans="2:15">
      <c r="B26" s="39" t="s">
        <v>279</v>
      </c>
      <c r="C26" s="608" t="s">
        <v>280</v>
      </c>
      <c r="D26" s="615">
        <v>906868.6521613989</v>
      </c>
      <c r="E26" s="615"/>
      <c r="F26" s="615"/>
      <c r="G26" s="615">
        <v>459.36336966671604</v>
      </c>
      <c r="H26" s="615"/>
      <c r="I26" s="615"/>
      <c r="J26" s="615"/>
      <c r="K26" s="615"/>
      <c r="L26" s="615"/>
      <c r="M26" s="615"/>
      <c r="N26" s="615"/>
      <c r="O26" s="615">
        <v>418.00986659857699</v>
      </c>
    </row>
    <row r="27" spans="2:15">
      <c r="B27" s="592" t="s">
        <v>281</v>
      </c>
      <c r="C27" s="616" t="s">
        <v>328</v>
      </c>
      <c r="D27" s="617">
        <v>6.4097090621630004</v>
      </c>
      <c r="E27" s="617"/>
      <c r="F27" s="617"/>
      <c r="G27" s="617"/>
      <c r="H27" s="617"/>
      <c r="I27" s="617"/>
      <c r="J27" s="617"/>
      <c r="K27" s="617"/>
      <c r="L27" s="617"/>
      <c r="M27" s="617"/>
      <c r="N27" s="617"/>
      <c r="O27" s="617"/>
    </row>
    <row r="28" spans="2:15">
      <c r="B28" s="592" t="s">
        <v>282</v>
      </c>
      <c r="C28" s="616" t="s">
        <v>329</v>
      </c>
      <c r="D28" s="617">
        <v>26162.494772158007</v>
      </c>
      <c r="E28" s="617"/>
      <c r="F28" s="617"/>
      <c r="G28" s="617"/>
      <c r="H28" s="617"/>
      <c r="I28" s="617"/>
      <c r="J28" s="617"/>
      <c r="K28" s="617"/>
      <c r="L28" s="617"/>
      <c r="M28" s="617"/>
      <c r="N28" s="617"/>
      <c r="O28" s="617"/>
    </row>
    <row r="29" spans="2:15">
      <c r="B29" s="592" t="s">
        <v>283</v>
      </c>
      <c r="C29" s="616" t="s">
        <v>330</v>
      </c>
      <c r="D29" s="617">
        <v>27673.202553596529</v>
      </c>
      <c r="E29" s="617"/>
      <c r="F29" s="617"/>
      <c r="G29" s="617">
        <v>48.297267999999995</v>
      </c>
      <c r="H29" s="617"/>
      <c r="I29" s="617"/>
      <c r="J29" s="617"/>
      <c r="K29" s="617"/>
      <c r="L29" s="617"/>
      <c r="M29" s="617"/>
      <c r="N29" s="617"/>
      <c r="O29" s="617">
        <v>48.297267999999995</v>
      </c>
    </row>
    <row r="30" spans="2:15">
      <c r="B30" s="592" t="s">
        <v>284</v>
      </c>
      <c r="C30" s="616" t="s">
        <v>331</v>
      </c>
      <c r="D30" s="617">
        <v>85876.057076311306</v>
      </c>
      <c r="E30" s="617"/>
      <c r="F30" s="617"/>
      <c r="G30" s="617">
        <v>67.392793999999995</v>
      </c>
      <c r="H30" s="617"/>
      <c r="I30" s="617"/>
      <c r="J30" s="617"/>
      <c r="K30" s="617"/>
      <c r="L30" s="617"/>
      <c r="M30" s="617"/>
      <c r="N30" s="617"/>
      <c r="O30" s="617">
        <v>30.563061000000001</v>
      </c>
    </row>
    <row r="31" spans="2:15">
      <c r="B31" s="592" t="s">
        <v>285</v>
      </c>
      <c r="C31" s="616" t="s">
        <v>332</v>
      </c>
      <c r="D31" s="617">
        <v>685986.86851809791</v>
      </c>
      <c r="E31" s="617"/>
      <c r="F31" s="617"/>
      <c r="G31" s="617">
        <v>336.66667708568906</v>
      </c>
      <c r="H31" s="617"/>
      <c r="I31" s="617"/>
      <c r="J31" s="617"/>
      <c r="K31" s="617"/>
      <c r="L31" s="617"/>
      <c r="M31" s="617"/>
      <c r="N31" s="617"/>
      <c r="O31" s="617">
        <v>333.26668515514001</v>
      </c>
    </row>
    <row r="32" spans="2:15">
      <c r="B32" s="592" t="s">
        <v>286</v>
      </c>
      <c r="C32" s="618" t="s">
        <v>333</v>
      </c>
      <c r="D32" s="619">
        <v>81163.61953217235</v>
      </c>
      <c r="E32" s="619"/>
      <c r="F32" s="619"/>
      <c r="G32" s="619">
        <v>7.0066305810269993</v>
      </c>
      <c r="H32" s="619"/>
      <c r="I32" s="619"/>
      <c r="J32" s="619"/>
      <c r="K32" s="619"/>
      <c r="L32" s="619"/>
      <c r="M32" s="619"/>
      <c r="N32" s="619"/>
      <c r="O32" s="619">
        <v>5.8828524434369998</v>
      </c>
    </row>
    <row r="33" spans="1:30">
      <c r="B33" s="803" t="s">
        <v>287</v>
      </c>
      <c r="C33" s="804" t="s">
        <v>288</v>
      </c>
      <c r="D33" s="805">
        <v>3529937.9858371466</v>
      </c>
      <c r="E33" s="805">
        <v>2621950.101950482</v>
      </c>
      <c r="F33" s="805">
        <v>1119.2317252660898</v>
      </c>
      <c r="G33" s="805">
        <v>7834.8510498486557</v>
      </c>
      <c r="H33" s="805">
        <v>4219.2216986179801</v>
      </c>
      <c r="I33" s="805">
        <v>358.11941325991796</v>
      </c>
      <c r="J33" s="805">
        <v>280.662315151965</v>
      </c>
      <c r="K33" s="805">
        <v>857.88268657955189</v>
      </c>
      <c r="L33" s="805">
        <v>1306.03672517517</v>
      </c>
      <c r="M33" s="805">
        <v>295.92568439735197</v>
      </c>
      <c r="N33" s="805">
        <v>57.639156999999997</v>
      </c>
      <c r="O33" s="805">
        <v>7063.5669495150178</v>
      </c>
    </row>
    <row r="34" spans="1:30">
      <c r="A34" s="565"/>
      <c r="D34" s="620"/>
    </row>
    <row r="35" spans="1:30">
      <c r="B35" s="608"/>
      <c r="C35" s="608"/>
      <c r="D35" s="609" t="s">
        <v>160</v>
      </c>
      <c r="E35" s="609" t="s">
        <v>161</v>
      </c>
      <c r="F35" s="609" t="s">
        <v>162</v>
      </c>
      <c r="G35" s="609" t="s">
        <v>163</v>
      </c>
      <c r="H35" s="609" t="s">
        <v>164</v>
      </c>
      <c r="I35" s="609" t="s">
        <v>231</v>
      </c>
      <c r="J35" s="609" t="s">
        <v>232</v>
      </c>
      <c r="K35" s="609" t="s">
        <v>233</v>
      </c>
      <c r="L35" s="609" t="s">
        <v>234</v>
      </c>
      <c r="M35" s="609" t="s">
        <v>318</v>
      </c>
      <c r="N35" s="609" t="s">
        <v>235</v>
      </c>
      <c r="O35" s="609" t="s">
        <v>236</v>
      </c>
      <c r="S35" s="620"/>
      <c r="T35" s="620"/>
      <c r="U35" s="620"/>
      <c r="V35" s="620"/>
      <c r="W35" s="620"/>
      <c r="X35" s="620"/>
      <c r="Y35" s="620"/>
      <c r="Z35" s="620"/>
      <c r="AA35" s="620"/>
      <c r="AB35" s="620"/>
      <c r="AC35" s="620"/>
      <c r="AD35" s="620"/>
    </row>
    <row r="36" spans="1:30" ht="12.75" customHeight="1">
      <c r="B36" s="1234"/>
      <c r="C36" s="1235"/>
      <c r="D36" s="1236" t="s">
        <v>241</v>
      </c>
      <c r="E36" s="1237"/>
      <c r="F36" s="1237"/>
      <c r="G36" s="1237"/>
      <c r="H36" s="1237"/>
      <c r="I36" s="1237"/>
      <c r="J36" s="1237"/>
      <c r="K36" s="1237"/>
      <c r="L36" s="1237"/>
      <c r="M36" s="1237"/>
      <c r="N36" s="1237"/>
      <c r="O36" s="1238"/>
    </row>
    <row r="37" spans="1:30" ht="12.75" customHeight="1">
      <c r="B37" s="610"/>
      <c r="C37" s="611"/>
      <c r="D37" s="1239" t="s">
        <v>245</v>
      </c>
      <c r="E37" s="1240"/>
      <c r="F37" s="1241"/>
      <c r="G37" s="1239" t="s">
        <v>246</v>
      </c>
      <c r="H37" s="1240"/>
      <c r="I37" s="1240"/>
      <c r="J37" s="1240"/>
      <c r="K37" s="1240"/>
      <c r="L37" s="1240"/>
      <c r="M37" s="1240"/>
      <c r="N37" s="1240"/>
      <c r="O37" s="1241"/>
    </row>
    <row r="38" spans="1:30" ht="12.75" customHeight="1">
      <c r="B38" s="1242"/>
      <c r="C38" s="1243"/>
      <c r="D38" s="1244"/>
      <c r="E38" s="1231" t="s">
        <v>319</v>
      </c>
      <c r="F38" s="1231" t="s">
        <v>320</v>
      </c>
      <c r="G38" s="1244"/>
      <c r="H38" s="1231" t="s">
        <v>321</v>
      </c>
      <c r="I38" s="1231" t="s">
        <v>322</v>
      </c>
      <c r="J38" s="1231" t="s">
        <v>323</v>
      </c>
      <c r="K38" s="1231" t="s">
        <v>324</v>
      </c>
      <c r="L38" s="1231" t="s">
        <v>325</v>
      </c>
      <c r="M38" s="1231" t="s">
        <v>326</v>
      </c>
      <c r="N38" s="1231" t="s">
        <v>327</v>
      </c>
      <c r="O38" s="1231" t="s">
        <v>311</v>
      </c>
    </row>
    <row r="39" spans="1:30">
      <c r="B39" s="1242"/>
      <c r="C39" s="1243"/>
      <c r="D39" s="1244"/>
      <c r="E39" s="1232"/>
      <c r="F39" s="1232"/>
      <c r="G39" s="1244"/>
      <c r="H39" s="1232"/>
      <c r="I39" s="1232"/>
      <c r="J39" s="1232"/>
      <c r="K39" s="1232"/>
      <c r="L39" s="1232"/>
      <c r="M39" s="1232"/>
      <c r="N39" s="1232"/>
      <c r="O39" s="1232"/>
    </row>
    <row r="40" spans="1:30" ht="68.25" customHeight="1">
      <c r="B40" s="621" t="s">
        <v>334</v>
      </c>
      <c r="C40" s="612"/>
      <c r="D40" s="613"/>
      <c r="E40" s="1233"/>
      <c r="F40" s="1233"/>
      <c r="G40" s="1245"/>
      <c r="H40" s="1233"/>
      <c r="I40" s="1233"/>
      <c r="J40" s="1233"/>
      <c r="K40" s="1233"/>
      <c r="L40" s="1233"/>
      <c r="M40" s="1233"/>
      <c r="N40" s="1233"/>
      <c r="O40" s="1233"/>
    </row>
    <row r="41" spans="1:30">
      <c r="B41" s="39" t="s">
        <v>254</v>
      </c>
      <c r="C41" s="608" t="s">
        <v>255</v>
      </c>
      <c r="D41" s="614">
        <v>446791.98864939099</v>
      </c>
      <c r="E41" s="614">
        <v>446791.36147839099</v>
      </c>
      <c r="F41" s="614">
        <v>0.62717100000000003</v>
      </c>
      <c r="G41" s="614">
        <v>0.54879699999999998</v>
      </c>
      <c r="H41" s="614">
        <v>1.1460000000000001E-2</v>
      </c>
      <c r="I41" s="614">
        <v>0.43815100000000001</v>
      </c>
      <c r="J41" s="614">
        <v>9.918600000000001E-2</v>
      </c>
      <c r="K41" s="614"/>
      <c r="L41" s="614"/>
      <c r="M41" s="614"/>
      <c r="N41" s="614"/>
      <c r="O41" s="614"/>
    </row>
    <row r="42" spans="1:30">
      <c r="B42" s="39" t="s">
        <v>256</v>
      </c>
      <c r="C42" s="608" t="s">
        <v>257</v>
      </c>
      <c r="D42" s="615">
        <v>1831218.7171949237</v>
      </c>
      <c r="E42" s="615">
        <v>1830046.0771954299</v>
      </c>
      <c r="F42" s="615">
        <v>1172.63999949356</v>
      </c>
      <c r="G42" s="615">
        <v>10590.985999652401</v>
      </c>
      <c r="H42" s="615">
        <v>7714.4622961980804</v>
      </c>
      <c r="I42" s="615">
        <v>1178.4143632006799</v>
      </c>
      <c r="J42" s="615">
        <v>757.14151932750895</v>
      </c>
      <c r="K42" s="615">
        <v>221.01726263598098</v>
      </c>
      <c r="L42" s="615">
        <v>318.44424118667803</v>
      </c>
      <c r="M42" s="615">
        <v>316.80356797631498</v>
      </c>
      <c r="N42" s="615">
        <v>84.702749127183992</v>
      </c>
      <c r="O42" s="615">
        <v>9535.8293473267295</v>
      </c>
    </row>
    <row r="43" spans="1:30">
      <c r="B43" s="592" t="s">
        <v>258</v>
      </c>
      <c r="C43" s="616" t="s">
        <v>328</v>
      </c>
      <c r="D43" s="617">
        <v>582.68800625737197</v>
      </c>
      <c r="E43" s="617">
        <v>582.68800625737197</v>
      </c>
      <c r="F43" s="617"/>
      <c r="G43" s="617"/>
      <c r="H43" s="617"/>
      <c r="I43" s="617"/>
      <c r="J43" s="617"/>
      <c r="K43" s="617"/>
      <c r="L43" s="617"/>
      <c r="M43" s="617"/>
      <c r="N43" s="617"/>
      <c r="O43" s="617"/>
    </row>
    <row r="44" spans="1:30">
      <c r="B44" s="592" t="s">
        <v>260</v>
      </c>
      <c r="C44" s="616" t="s">
        <v>329</v>
      </c>
      <c r="D44" s="617">
        <v>16870.2166504048</v>
      </c>
      <c r="E44" s="617">
        <v>16869.514452404801</v>
      </c>
      <c r="F44" s="617">
        <v>0.70219799999999999</v>
      </c>
      <c r="G44" s="617">
        <v>1.7723119999999999</v>
      </c>
      <c r="H44" s="617">
        <v>0.92046700000000004</v>
      </c>
      <c r="I44" s="617">
        <v>0.517845</v>
      </c>
      <c r="J44" s="617">
        <v>0.33400000000000002</v>
      </c>
      <c r="K44" s="617"/>
      <c r="L44" s="617"/>
      <c r="M44" s="617"/>
      <c r="N44" s="617"/>
      <c r="O44" s="617">
        <v>0.33400000000000002</v>
      </c>
    </row>
    <row r="45" spans="1:30">
      <c r="B45" s="592" t="s">
        <v>262</v>
      </c>
      <c r="C45" s="616" t="s">
        <v>330</v>
      </c>
      <c r="D45" s="617">
        <v>53433.4848279953</v>
      </c>
      <c r="E45" s="617">
        <v>53262.920682995296</v>
      </c>
      <c r="F45" s="617">
        <v>170.564145</v>
      </c>
      <c r="G45" s="617">
        <v>5.0039930000000004</v>
      </c>
      <c r="H45" s="617">
        <v>3.2782070000000001</v>
      </c>
      <c r="I45" s="617">
        <v>3.6213999999999996E-2</v>
      </c>
      <c r="J45" s="617">
        <v>0.515787</v>
      </c>
      <c r="K45" s="617">
        <v>8.9429999999999996E-3</v>
      </c>
      <c r="L45" s="617"/>
      <c r="M45" s="617">
        <v>0.155087</v>
      </c>
      <c r="N45" s="617">
        <v>1.009755</v>
      </c>
      <c r="O45" s="617"/>
    </row>
    <row r="46" spans="1:30">
      <c r="B46" s="592" t="s">
        <v>264</v>
      </c>
      <c r="C46" s="616" t="s">
        <v>331</v>
      </c>
      <c r="D46" s="617">
        <v>119584.77022514198</v>
      </c>
      <c r="E46" s="617">
        <v>119545.73989014199</v>
      </c>
      <c r="F46" s="617">
        <v>39.030335000000001</v>
      </c>
      <c r="G46" s="617">
        <v>272.54642099999995</v>
      </c>
      <c r="H46" s="617">
        <v>270.71169799999996</v>
      </c>
      <c r="I46" s="617">
        <v>0.40814999999999996</v>
      </c>
      <c r="J46" s="617">
        <v>0.71167499999999995</v>
      </c>
      <c r="K46" s="617">
        <v>0.45282899999999998</v>
      </c>
      <c r="L46" s="617">
        <v>0.216698</v>
      </c>
      <c r="M46" s="617">
        <v>3.3625000000000002E-2</v>
      </c>
      <c r="N46" s="617">
        <v>1.1746000000000001E-2</v>
      </c>
      <c r="O46" s="617">
        <v>190.67677499999999</v>
      </c>
    </row>
    <row r="47" spans="1:30">
      <c r="B47" s="592" t="s">
        <v>266</v>
      </c>
      <c r="C47" s="616" t="s">
        <v>332</v>
      </c>
      <c r="D47" s="617">
        <v>937537.07141230663</v>
      </c>
      <c r="E47" s="617">
        <v>937324.06038955308</v>
      </c>
      <c r="F47" s="617">
        <v>213.01102275359702</v>
      </c>
      <c r="G47" s="617">
        <v>8317.9454336131294</v>
      </c>
      <c r="H47" s="617">
        <v>6320.3169912867097</v>
      </c>
      <c r="I47" s="617">
        <v>1005.6018941833701</v>
      </c>
      <c r="J47" s="617">
        <v>619.422889767436</v>
      </c>
      <c r="K47" s="617">
        <v>64.218027996071996</v>
      </c>
      <c r="L47" s="617">
        <v>107.347647698847</v>
      </c>
      <c r="M47" s="617">
        <v>167.24839255351898</v>
      </c>
      <c r="N47" s="617">
        <v>33.789590127183999</v>
      </c>
      <c r="O47" s="617">
        <v>7565.3094467624896</v>
      </c>
    </row>
    <row r="48" spans="1:30">
      <c r="B48" s="592" t="s">
        <v>268</v>
      </c>
      <c r="C48" s="616" t="s">
        <v>269</v>
      </c>
      <c r="D48" s="617">
        <v>328621.86369405582</v>
      </c>
      <c r="E48" s="617">
        <v>328572.61876405904</v>
      </c>
      <c r="F48" s="617">
        <v>49.244929996803002</v>
      </c>
      <c r="G48" s="617">
        <v>1025.6582094007499</v>
      </c>
      <c r="H48" s="617">
        <v>871.60933935895901</v>
      </c>
      <c r="I48" s="617">
        <v>19.808886459153001</v>
      </c>
      <c r="J48" s="617">
        <v>28.949371925838001</v>
      </c>
      <c r="K48" s="617">
        <v>43.179440926127</v>
      </c>
      <c r="L48" s="617">
        <v>40.960749170492001</v>
      </c>
      <c r="M48" s="617">
        <v>11.211724966272001</v>
      </c>
      <c r="N48" s="617">
        <v>9.9386965939059984</v>
      </c>
      <c r="O48" s="617">
        <v>826.99232839481908</v>
      </c>
    </row>
    <row r="49" spans="2:15">
      <c r="B49" s="592" t="s">
        <v>270</v>
      </c>
      <c r="C49" s="616" t="s">
        <v>333</v>
      </c>
      <c r="D49" s="617">
        <v>703210.48607282189</v>
      </c>
      <c r="E49" s="617">
        <v>702461.15377408196</v>
      </c>
      <c r="F49" s="617">
        <v>749.33229873996709</v>
      </c>
      <c r="G49" s="617">
        <v>1993.7178400393</v>
      </c>
      <c r="H49" s="617">
        <v>1119.2349329113699</v>
      </c>
      <c r="I49" s="617">
        <v>171.850260017317</v>
      </c>
      <c r="J49" s="617">
        <v>136.15716756007402</v>
      </c>
      <c r="K49" s="617">
        <v>156.33746263990901</v>
      </c>
      <c r="L49" s="617">
        <v>210.87989548783099</v>
      </c>
      <c r="M49" s="617">
        <v>149.36646342279599</v>
      </c>
      <c r="N49" s="617">
        <v>49.891658</v>
      </c>
      <c r="O49" s="617">
        <v>1779.5091255642499</v>
      </c>
    </row>
    <row r="50" spans="2:15">
      <c r="B50" s="39" t="s">
        <v>272</v>
      </c>
      <c r="C50" s="608" t="s">
        <v>273</v>
      </c>
      <c r="D50" s="615">
        <v>139370.34357328399</v>
      </c>
      <c r="E50" s="615">
        <v>139370.34357328399</v>
      </c>
      <c r="F50" s="615"/>
      <c r="G50" s="615"/>
      <c r="H50" s="615"/>
      <c r="I50" s="615"/>
      <c r="J50" s="615"/>
      <c r="K50" s="615"/>
      <c r="L50" s="615"/>
      <c r="M50" s="615"/>
      <c r="N50" s="615"/>
      <c r="O50" s="615"/>
    </row>
    <row r="51" spans="2:15">
      <c r="B51" s="592" t="s">
        <v>274</v>
      </c>
      <c r="C51" s="616" t="s">
        <v>328</v>
      </c>
      <c r="D51" s="617">
        <v>49413.933930529201</v>
      </c>
      <c r="E51" s="617">
        <v>49413.933930529201</v>
      </c>
      <c r="F51" s="617"/>
      <c r="G51" s="617"/>
      <c r="H51" s="617"/>
      <c r="I51" s="617"/>
      <c r="J51" s="617"/>
      <c r="K51" s="617"/>
      <c r="L51" s="617"/>
      <c r="M51" s="617"/>
      <c r="N51" s="617"/>
      <c r="O51" s="617"/>
    </row>
    <row r="52" spans="2:15">
      <c r="B52" s="592" t="s">
        <v>275</v>
      </c>
      <c r="C52" s="616" t="s">
        <v>329</v>
      </c>
      <c r="D52" s="617">
        <v>26026.3055297549</v>
      </c>
      <c r="E52" s="617">
        <v>26026.3055297549</v>
      </c>
      <c r="F52" s="617"/>
      <c r="G52" s="617"/>
      <c r="H52" s="617"/>
      <c r="I52" s="617"/>
      <c r="J52" s="617"/>
      <c r="K52" s="617"/>
      <c r="L52" s="617"/>
      <c r="M52" s="617"/>
      <c r="N52" s="617"/>
      <c r="O52" s="617"/>
    </row>
    <row r="53" spans="2:15">
      <c r="B53" s="592" t="s">
        <v>276</v>
      </c>
      <c r="C53" s="616" t="s">
        <v>330</v>
      </c>
      <c r="D53" s="617">
        <v>50401.917314000006</v>
      </c>
      <c r="E53" s="617">
        <v>50401.917314000006</v>
      </c>
      <c r="F53" s="617"/>
      <c r="G53" s="617"/>
      <c r="H53" s="617"/>
      <c r="I53" s="617"/>
      <c r="J53" s="617"/>
      <c r="K53" s="617"/>
      <c r="L53" s="617"/>
      <c r="M53" s="617"/>
      <c r="N53" s="617"/>
      <c r="O53" s="617"/>
    </row>
    <row r="54" spans="2:15">
      <c r="B54" s="592" t="s">
        <v>277</v>
      </c>
      <c r="C54" s="616" t="s">
        <v>331</v>
      </c>
      <c r="D54" s="617">
        <v>12547.441122</v>
      </c>
      <c r="E54" s="617">
        <v>12547.441122</v>
      </c>
      <c r="F54" s="617"/>
      <c r="G54" s="617"/>
      <c r="H54" s="617"/>
      <c r="I54" s="617"/>
      <c r="J54" s="617"/>
      <c r="K54" s="617"/>
      <c r="L54" s="617"/>
      <c r="M54" s="617"/>
      <c r="N54" s="617"/>
      <c r="O54" s="617"/>
    </row>
    <row r="55" spans="2:15">
      <c r="B55" s="592" t="s">
        <v>278</v>
      </c>
      <c r="C55" s="616" t="s">
        <v>332</v>
      </c>
      <c r="D55" s="617">
        <v>980.745677</v>
      </c>
      <c r="E55" s="617">
        <v>980.745677</v>
      </c>
      <c r="F55" s="617"/>
      <c r="G55" s="617"/>
      <c r="H55" s="617"/>
      <c r="I55" s="617"/>
      <c r="J55" s="617"/>
      <c r="K55" s="617"/>
      <c r="L55" s="617"/>
      <c r="M55" s="617"/>
      <c r="N55" s="617"/>
      <c r="O55" s="617"/>
    </row>
    <row r="56" spans="2:15">
      <c r="B56" s="39" t="s">
        <v>279</v>
      </c>
      <c r="C56" s="608" t="s">
        <v>280</v>
      </c>
      <c r="D56" s="615">
        <v>866697.11707987648</v>
      </c>
      <c r="E56" s="615"/>
      <c r="F56" s="615"/>
      <c r="G56" s="615">
        <v>293.63514088600698</v>
      </c>
      <c r="H56" s="615"/>
      <c r="I56" s="615"/>
      <c r="J56" s="615"/>
      <c r="K56" s="615"/>
      <c r="L56" s="615"/>
      <c r="M56" s="615"/>
      <c r="N56" s="615"/>
      <c r="O56" s="615">
        <v>162.937660510488</v>
      </c>
    </row>
    <row r="57" spans="2:15">
      <c r="B57" s="592" t="s">
        <v>281</v>
      </c>
      <c r="C57" s="616" t="s">
        <v>328</v>
      </c>
      <c r="D57" s="617">
        <v>4.4760491476280002</v>
      </c>
      <c r="E57" s="617"/>
      <c r="F57" s="617"/>
      <c r="G57" s="617"/>
      <c r="H57" s="617"/>
      <c r="I57" s="617"/>
      <c r="J57" s="617"/>
      <c r="K57" s="617"/>
      <c r="L57" s="617"/>
      <c r="M57" s="617"/>
      <c r="N57" s="617"/>
      <c r="O57" s="617"/>
    </row>
    <row r="58" spans="2:15">
      <c r="B58" s="592" t="s">
        <v>282</v>
      </c>
      <c r="C58" s="616" t="s">
        <v>329</v>
      </c>
      <c r="D58" s="617">
        <v>23113.92016145786</v>
      </c>
      <c r="E58" s="617"/>
      <c r="F58" s="617"/>
      <c r="G58" s="617">
        <v>6.3174999999999995E-2</v>
      </c>
      <c r="H58" s="617"/>
      <c r="I58" s="617"/>
      <c r="J58" s="617"/>
      <c r="K58" s="617"/>
      <c r="L58" s="617"/>
      <c r="M58" s="617"/>
      <c r="N58" s="617"/>
      <c r="O58" s="617"/>
    </row>
    <row r="59" spans="2:15">
      <c r="B59" s="592" t="s">
        <v>283</v>
      </c>
      <c r="C59" s="616" t="s">
        <v>330</v>
      </c>
      <c r="D59" s="617">
        <v>21975.968304972132</v>
      </c>
      <c r="E59" s="617"/>
      <c r="F59" s="617"/>
      <c r="G59" s="617">
        <v>110.0627631</v>
      </c>
      <c r="H59" s="617"/>
      <c r="I59" s="617"/>
      <c r="J59" s="617"/>
      <c r="K59" s="617"/>
      <c r="L59" s="617"/>
      <c r="M59" s="617"/>
      <c r="N59" s="617"/>
      <c r="O59" s="617"/>
    </row>
    <row r="60" spans="2:15">
      <c r="B60" s="592" t="s">
        <v>284</v>
      </c>
      <c r="C60" s="616" t="s">
        <v>331</v>
      </c>
      <c r="D60" s="617">
        <v>64913.5152366865</v>
      </c>
      <c r="E60" s="617"/>
      <c r="F60" s="617"/>
      <c r="G60" s="617">
        <v>28.48759686</v>
      </c>
      <c r="H60" s="617"/>
      <c r="I60" s="617"/>
      <c r="J60" s="617"/>
      <c r="K60" s="617"/>
      <c r="L60" s="617"/>
      <c r="M60" s="617"/>
      <c r="N60" s="617"/>
      <c r="O60" s="617">
        <v>28.487196000000004</v>
      </c>
    </row>
    <row r="61" spans="2:15">
      <c r="B61" s="592" t="s">
        <v>285</v>
      </c>
      <c r="C61" s="616" t="s">
        <v>332</v>
      </c>
      <c r="D61" s="617">
        <v>659471.00879136054</v>
      </c>
      <c r="E61" s="617"/>
      <c r="F61" s="617"/>
      <c r="G61" s="617">
        <v>138.85513137680002</v>
      </c>
      <c r="H61" s="617"/>
      <c r="I61" s="617"/>
      <c r="J61" s="617"/>
      <c r="K61" s="617"/>
      <c r="L61" s="617"/>
      <c r="M61" s="617"/>
      <c r="N61" s="617"/>
      <c r="O61" s="617">
        <v>121.25495844986</v>
      </c>
    </row>
    <row r="62" spans="2:15">
      <c r="B62" s="592" t="s">
        <v>286</v>
      </c>
      <c r="C62" s="618" t="s">
        <v>333</v>
      </c>
      <c r="D62" s="619">
        <v>97218.22853625202</v>
      </c>
      <c r="E62" s="619"/>
      <c r="F62" s="619"/>
      <c r="G62" s="619">
        <v>16.166474549206001</v>
      </c>
      <c r="H62" s="619"/>
      <c r="I62" s="619"/>
      <c r="J62" s="619"/>
      <c r="K62" s="619"/>
      <c r="L62" s="619"/>
      <c r="M62" s="619"/>
      <c r="N62" s="619"/>
      <c r="O62" s="619">
        <v>13.195506060628</v>
      </c>
    </row>
    <row r="63" spans="2:15">
      <c r="B63" s="803" t="s">
        <v>287</v>
      </c>
      <c r="C63" s="804" t="s">
        <v>288</v>
      </c>
      <c r="D63" s="805">
        <v>3284078.166497475</v>
      </c>
      <c r="E63" s="805">
        <v>2416207.7822471051</v>
      </c>
      <c r="F63" s="805">
        <v>1173.2671704935601</v>
      </c>
      <c r="G63" s="805">
        <v>10885.169937538407</v>
      </c>
      <c r="H63" s="805">
        <v>7714.4737561980801</v>
      </c>
      <c r="I63" s="805">
        <v>1178.8525142006799</v>
      </c>
      <c r="J63" s="805">
        <v>757.24070532750898</v>
      </c>
      <c r="K63" s="805">
        <v>221.01726263598098</v>
      </c>
      <c r="L63" s="805">
        <v>318.44424118667803</v>
      </c>
      <c r="M63" s="805">
        <v>316.80356797631498</v>
      </c>
      <c r="N63" s="805">
        <v>84.702749127183992</v>
      </c>
      <c r="O63" s="805">
        <v>9698.7670078372175</v>
      </c>
    </row>
    <row r="65" spans="2:15" s="185" customFormat="1">
      <c r="B65" s="65" t="s">
        <v>290</v>
      </c>
    </row>
    <row r="66" spans="2:15" s="185" customFormat="1" ht="12.75" customHeight="1">
      <c r="B66" s="1230" t="s">
        <v>335</v>
      </c>
      <c r="C66" s="1230"/>
      <c r="D66" s="1230"/>
      <c r="E66" s="1230"/>
      <c r="F66" s="1230"/>
      <c r="G66" s="1230"/>
      <c r="H66" s="1230"/>
      <c r="I66" s="1230"/>
      <c r="J66" s="1230"/>
      <c r="K66" s="1230"/>
      <c r="L66" s="1230"/>
      <c r="M66" s="1230"/>
      <c r="N66" s="1230"/>
      <c r="O66" s="1230"/>
    </row>
    <row r="67" spans="2:15" s="185" customFormat="1" ht="12.95" customHeight="1">
      <c r="B67" s="1230"/>
      <c r="C67" s="1230"/>
      <c r="D67" s="1230"/>
      <c r="E67" s="1230"/>
      <c r="F67" s="1230"/>
      <c r="G67" s="1230"/>
      <c r="H67" s="1230"/>
      <c r="I67" s="1230"/>
      <c r="J67" s="1230"/>
      <c r="K67" s="1230"/>
      <c r="L67" s="1230"/>
      <c r="M67" s="1230"/>
      <c r="N67" s="1230"/>
      <c r="O67" s="1230"/>
    </row>
    <row r="68" spans="2:15" s="185" customFormat="1" ht="12.95" customHeight="1">
      <c r="B68" s="1230"/>
      <c r="C68" s="1230"/>
      <c r="D68" s="1230"/>
      <c r="E68" s="1230"/>
      <c r="F68" s="1230"/>
      <c r="G68" s="1230"/>
      <c r="H68" s="1230"/>
      <c r="I68" s="1230"/>
      <c r="J68" s="1230"/>
      <c r="K68" s="1230"/>
      <c r="L68" s="1230"/>
      <c r="M68" s="1230"/>
      <c r="N68" s="1230"/>
      <c r="O68" s="1230"/>
    </row>
  </sheetData>
  <mergeCells count="37">
    <mergeCell ref="L8:L10"/>
    <mergeCell ref="M8:M10"/>
    <mergeCell ref="N8:N10"/>
    <mergeCell ref="O8:O10"/>
    <mergeCell ref="B6:C6"/>
    <mergeCell ref="D6:O6"/>
    <mergeCell ref="D7:F7"/>
    <mergeCell ref="G7:O7"/>
    <mergeCell ref="B8:B9"/>
    <mergeCell ref="C8:C9"/>
    <mergeCell ref="D8:D9"/>
    <mergeCell ref="E8:E10"/>
    <mergeCell ref="F8:F10"/>
    <mergeCell ref="G8:G10"/>
    <mergeCell ref="I38:I40"/>
    <mergeCell ref="J38:J40"/>
    <mergeCell ref="K38:K40"/>
    <mergeCell ref="H8:H10"/>
    <mergeCell ref="I8:I10"/>
    <mergeCell ref="J8:J10"/>
    <mergeCell ref="K8:K10"/>
    <mergeCell ref="B66:O68"/>
    <mergeCell ref="L38:L40"/>
    <mergeCell ref="M38:M40"/>
    <mergeCell ref="B36:C36"/>
    <mergeCell ref="D36:O36"/>
    <mergeCell ref="D37:F37"/>
    <mergeCell ref="G37:O37"/>
    <mergeCell ref="B38:B39"/>
    <mergeCell ref="C38:C39"/>
    <mergeCell ref="D38:D39"/>
    <mergeCell ref="E38:E40"/>
    <mergeCell ref="F38:F40"/>
    <mergeCell ref="G38:G40"/>
    <mergeCell ref="N38:N40"/>
    <mergeCell ref="O38:O40"/>
    <mergeCell ref="H38:H40"/>
  </mergeCells>
  <pageMargins left="0.70866141732283472" right="0.70866141732283472" top="0.74803149606299213" bottom="0.74803149606299213" header="0.31496062992125984" footer="0.31496062992125984"/>
  <pageSetup paperSize="9" scale="48" orientation="landscape" r:id="rId1"/>
  <ignoredErrors>
    <ignoredError sqref="B41:B63 B11:B33"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30B6-E7EA-4DD6-9970-74DB37FB9941}">
  <sheetPr codeName="Sheet83">
    <pageSetUpPr fitToPage="1"/>
  </sheetPr>
  <dimension ref="A1:G26"/>
  <sheetViews>
    <sheetView zoomScaleNormal="100" workbookViewId="0">
      <selection activeCell="A2" sqref="A2"/>
    </sheetView>
  </sheetViews>
  <sheetFormatPr defaultColWidth="9.140625" defaultRowHeight="12.75"/>
  <cols>
    <col min="1" max="2" width="9.140625" style="27"/>
    <col min="3" max="3" width="88.140625" style="27" bestFit="1" customWidth="1"/>
    <col min="4" max="5" width="14.140625" style="27" customWidth="1"/>
    <col min="6" max="16384" width="9.140625" style="27"/>
  </cols>
  <sheetData>
    <row r="1" spans="1:7" ht="12.75" customHeight="1">
      <c r="A1" s="28" t="s">
        <v>1284</v>
      </c>
    </row>
    <row r="2" spans="1:7" ht="12.75" customHeight="1">
      <c r="A2" s="26"/>
      <c r="B2" s="130"/>
      <c r="C2" s="130"/>
      <c r="D2" s="130"/>
    </row>
    <row r="3" spans="1:7" ht="12.75" customHeight="1">
      <c r="A3" s="26"/>
      <c r="B3" s="130" t="s">
        <v>158</v>
      </c>
      <c r="C3" s="130"/>
      <c r="D3" s="130"/>
    </row>
    <row r="4" spans="1:7" ht="12.75" customHeight="1">
      <c r="A4" s="26"/>
      <c r="B4" s="130"/>
      <c r="C4" s="130"/>
    </row>
    <row r="5" spans="1:7" ht="12.75" customHeight="1">
      <c r="A5" s="26"/>
      <c r="B5" s="130"/>
      <c r="C5" s="130"/>
      <c r="D5" s="1543" t="s">
        <v>160</v>
      </c>
      <c r="E5" s="1543"/>
    </row>
    <row r="6" spans="1:7" ht="12.75" customHeight="1">
      <c r="B6" s="918"/>
      <c r="C6" s="1337"/>
      <c r="D6" s="1258" t="s">
        <v>1513</v>
      </c>
      <c r="E6" s="1260"/>
    </row>
    <row r="7" spans="1:7" ht="21.75" customHeight="1">
      <c r="B7" s="131" t="s">
        <v>165</v>
      </c>
      <c r="C7" s="1542"/>
      <c r="D7" s="1119" t="s">
        <v>166</v>
      </c>
      <c r="E7" s="1119" t="s">
        <v>168</v>
      </c>
    </row>
    <row r="8" spans="1:7" ht="12.75" customHeight="1">
      <c r="B8" s="133" t="s">
        <v>1599</v>
      </c>
      <c r="C8" s="133" t="s">
        <v>1600</v>
      </c>
      <c r="D8" s="1120">
        <v>2849495.877204</v>
      </c>
      <c r="E8" s="1120">
        <v>3360300.3671559999</v>
      </c>
      <c r="G8" s="413"/>
    </row>
    <row r="9" spans="1:7" ht="12.75" customHeight="1">
      <c r="B9" s="1121" t="s">
        <v>1601</v>
      </c>
      <c r="C9" s="1122" t="s">
        <v>1602</v>
      </c>
      <c r="D9" s="1123">
        <v>119583.848954</v>
      </c>
      <c r="E9" s="1123">
        <v>132546.76641800001</v>
      </c>
      <c r="F9" s="414"/>
      <c r="G9" s="413"/>
    </row>
    <row r="10" spans="1:7" ht="12.75" customHeight="1">
      <c r="B10" s="1121" t="s">
        <v>1603</v>
      </c>
      <c r="C10" s="1122" t="s">
        <v>1604</v>
      </c>
      <c r="D10" s="1124">
        <v>2729912.02825</v>
      </c>
      <c r="E10" s="1124">
        <v>3227753.6007380001</v>
      </c>
      <c r="F10" s="414"/>
      <c r="G10" s="413"/>
    </row>
    <row r="11" spans="1:7" ht="12.75" customHeight="1">
      <c r="B11" s="1121" t="s">
        <v>1605</v>
      </c>
      <c r="C11" s="1122" t="s">
        <v>1606</v>
      </c>
      <c r="D11" s="1123">
        <v>22839.305968000001</v>
      </c>
      <c r="E11" s="1123">
        <v>29837.869986000002</v>
      </c>
      <c r="F11" s="414"/>
      <c r="G11" s="413"/>
    </row>
    <row r="12" spans="1:7" ht="12.75" customHeight="1">
      <c r="B12" s="1121" t="s">
        <v>1607</v>
      </c>
      <c r="C12" s="1122" t="s">
        <v>1608</v>
      </c>
      <c r="D12" s="1123">
        <v>603028.04689599993</v>
      </c>
      <c r="E12" s="1123">
        <v>1062026.963309</v>
      </c>
      <c r="F12" s="414"/>
      <c r="G12" s="413"/>
    </row>
    <row r="13" spans="1:7" ht="12.75" customHeight="1">
      <c r="B13" s="1121" t="s">
        <v>1609</v>
      </c>
      <c r="C13" s="1122" t="s">
        <v>1610</v>
      </c>
      <c r="D13" s="1123"/>
      <c r="E13" s="1123"/>
      <c r="F13" s="414"/>
      <c r="G13" s="413"/>
    </row>
    <row r="14" spans="1:7" ht="12.75" customHeight="1">
      <c r="B14" s="1121" t="s">
        <v>1611</v>
      </c>
      <c r="C14" s="1122" t="s">
        <v>441</v>
      </c>
      <c r="D14" s="1123">
        <v>126714.895513</v>
      </c>
      <c r="E14" s="1123">
        <v>130939.055576</v>
      </c>
      <c r="F14" s="414"/>
      <c r="G14" s="413"/>
    </row>
    <row r="15" spans="1:7" ht="12.75" customHeight="1">
      <c r="B15" s="1121" t="s">
        <v>1612</v>
      </c>
      <c r="C15" s="1122" t="s">
        <v>1613</v>
      </c>
      <c r="D15" s="1123">
        <v>1059885.3060349999</v>
      </c>
      <c r="E15" s="1123">
        <v>1042621.189426</v>
      </c>
      <c r="F15" s="414"/>
      <c r="G15" s="413"/>
    </row>
    <row r="16" spans="1:7" ht="12.75" customHeight="1">
      <c r="B16" s="1121" t="s">
        <v>1614</v>
      </c>
      <c r="C16" s="1122" t="s">
        <v>429</v>
      </c>
      <c r="D16" s="1123">
        <v>74768.355194000003</v>
      </c>
      <c r="E16" s="1123">
        <v>68731.963090999998</v>
      </c>
      <c r="F16" s="414"/>
      <c r="G16" s="413"/>
    </row>
    <row r="17" spans="2:7" ht="12.75" customHeight="1">
      <c r="B17" s="1121" t="s">
        <v>1615</v>
      </c>
      <c r="C17" s="1125" t="s">
        <v>442</v>
      </c>
      <c r="D17" s="1123">
        <v>609450.83787000005</v>
      </c>
      <c r="E17" s="1123">
        <v>590807.81031299999</v>
      </c>
      <c r="F17" s="414"/>
      <c r="G17" s="413"/>
    </row>
    <row r="18" spans="2:7" ht="12.75" customHeight="1">
      <c r="B18" s="1121" t="s">
        <v>1616</v>
      </c>
      <c r="C18" s="1122" t="s">
        <v>445</v>
      </c>
      <c r="D18" s="1123">
        <v>2505.947549</v>
      </c>
      <c r="E18" s="1123">
        <v>3573.3931539999999</v>
      </c>
      <c r="F18" s="414"/>
      <c r="G18" s="413"/>
    </row>
    <row r="19" spans="2:7" ht="12.75" customHeight="1">
      <c r="B19" s="1121" t="s">
        <v>1617</v>
      </c>
      <c r="C19" s="1122" t="s">
        <v>1618</v>
      </c>
      <c r="D19" s="1123">
        <v>230719.33322500001</v>
      </c>
      <c r="E19" s="1123">
        <v>299213.35588300001</v>
      </c>
      <c r="F19" s="414"/>
      <c r="G19" s="413"/>
    </row>
    <row r="20" spans="2:7" ht="12.75" customHeight="1"/>
    <row r="21" spans="2:7" ht="12.75" customHeight="1">
      <c r="B21" s="231" t="s">
        <v>290</v>
      </c>
    </row>
    <row r="22" spans="2:7" ht="12.75" customHeight="1">
      <c r="B22" s="1544" t="s">
        <v>1619</v>
      </c>
      <c r="C22" s="1544"/>
      <c r="D22" s="1544"/>
      <c r="E22" s="1544"/>
    </row>
    <row r="23" spans="2:7">
      <c r="B23" s="416"/>
      <c r="C23" s="416"/>
      <c r="D23" s="416"/>
      <c r="E23" s="416"/>
    </row>
    <row r="24" spans="2:7">
      <c r="B24" s="416"/>
      <c r="C24" s="416"/>
      <c r="D24" s="416"/>
      <c r="E24" s="416"/>
    </row>
    <row r="26" spans="2:7">
      <c r="C26" s="724"/>
    </row>
  </sheetData>
  <mergeCells count="4">
    <mergeCell ref="C6:C7"/>
    <mergeCell ref="D6:E6"/>
    <mergeCell ref="D5:E5"/>
    <mergeCell ref="B22:E22"/>
  </mergeCells>
  <pageMargins left="0.70866141732283472" right="0.70866141732283472" top="0.74803149606299213" bottom="0.74803149606299213" header="0.31496062992125984" footer="0.31496062992125984"/>
  <pageSetup paperSize="9" scale="97"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DB06-56D6-4952-B3B0-F1BB1DD02BD8}">
  <dimension ref="A1:D11"/>
  <sheetViews>
    <sheetView zoomScaleNormal="100" workbookViewId="0">
      <selection activeCell="A2" sqref="A2"/>
    </sheetView>
  </sheetViews>
  <sheetFormatPr defaultColWidth="9.85546875" defaultRowHeight="12.75"/>
  <cols>
    <col min="1" max="1" width="7.42578125" style="174" customWidth="1"/>
    <col min="2" max="2" width="49.42578125" style="174" customWidth="1"/>
    <col min="3" max="3" width="18.85546875" style="174" customWidth="1"/>
    <col min="4" max="4" width="17.7109375" style="174" customWidth="1"/>
    <col min="5" max="255" width="9.85546875" style="174"/>
    <col min="256" max="256" width="8.28515625" style="174" customWidth="1"/>
    <col min="257" max="257" width="49.42578125" style="174" customWidth="1"/>
    <col min="258" max="259" width="14.7109375" style="174" customWidth="1"/>
    <col min="260" max="511" width="9.85546875" style="174"/>
    <col min="512" max="512" width="8.28515625" style="174" customWidth="1"/>
    <col min="513" max="513" width="49.42578125" style="174" customWidth="1"/>
    <col min="514" max="515" width="14.7109375" style="174" customWidth="1"/>
    <col min="516" max="767" width="9.85546875" style="174"/>
    <col min="768" max="768" width="8.28515625" style="174" customWidth="1"/>
    <col min="769" max="769" width="49.42578125" style="174" customWidth="1"/>
    <col min="770" max="771" width="14.7109375" style="174" customWidth="1"/>
    <col min="772" max="1023" width="9.85546875" style="174"/>
    <col min="1024" max="1024" width="8.28515625" style="174" customWidth="1"/>
    <col min="1025" max="1025" width="49.42578125" style="174" customWidth="1"/>
    <col min="1026" max="1027" width="14.7109375" style="174" customWidth="1"/>
    <col min="1028" max="1279" width="9.85546875" style="174"/>
    <col min="1280" max="1280" width="8.28515625" style="174" customWidth="1"/>
    <col min="1281" max="1281" width="49.42578125" style="174" customWidth="1"/>
    <col min="1282" max="1283" width="14.7109375" style="174" customWidth="1"/>
    <col min="1284" max="1535" width="9.85546875" style="174"/>
    <col min="1536" max="1536" width="8.28515625" style="174" customWidth="1"/>
    <col min="1537" max="1537" width="49.42578125" style="174" customWidth="1"/>
    <col min="1538" max="1539" width="14.7109375" style="174" customWidth="1"/>
    <col min="1540" max="1791" width="9.85546875" style="174"/>
    <col min="1792" max="1792" width="8.28515625" style="174" customWidth="1"/>
    <col min="1793" max="1793" width="49.42578125" style="174" customWidth="1"/>
    <col min="1794" max="1795" width="14.7109375" style="174" customWidth="1"/>
    <col min="1796" max="2047" width="9.85546875" style="174"/>
    <col min="2048" max="2048" width="8.28515625" style="174" customWidth="1"/>
    <col min="2049" max="2049" width="49.42578125" style="174" customWidth="1"/>
    <col min="2050" max="2051" width="14.7109375" style="174" customWidth="1"/>
    <col min="2052" max="2303" width="9.85546875" style="174"/>
    <col min="2304" max="2304" width="8.28515625" style="174" customWidth="1"/>
    <col min="2305" max="2305" width="49.42578125" style="174" customWidth="1"/>
    <col min="2306" max="2307" width="14.7109375" style="174" customWidth="1"/>
    <col min="2308" max="2559" width="9.85546875" style="174"/>
    <col min="2560" max="2560" width="8.28515625" style="174" customWidth="1"/>
    <col min="2561" max="2561" width="49.42578125" style="174" customWidth="1"/>
    <col min="2562" max="2563" width="14.7109375" style="174" customWidth="1"/>
    <col min="2564" max="2815" width="9.85546875" style="174"/>
    <col min="2816" max="2816" width="8.28515625" style="174" customWidth="1"/>
    <col min="2817" max="2817" width="49.42578125" style="174" customWidth="1"/>
    <col min="2818" max="2819" width="14.7109375" style="174" customWidth="1"/>
    <col min="2820" max="3071" width="9.85546875" style="174"/>
    <col min="3072" max="3072" width="8.28515625" style="174" customWidth="1"/>
    <col min="3073" max="3073" width="49.42578125" style="174" customWidth="1"/>
    <col min="3074" max="3075" width="14.7109375" style="174" customWidth="1"/>
    <col min="3076" max="3327" width="9.85546875" style="174"/>
    <col min="3328" max="3328" width="8.28515625" style="174" customWidth="1"/>
    <col min="3329" max="3329" width="49.42578125" style="174" customWidth="1"/>
    <col min="3330" max="3331" width="14.7109375" style="174" customWidth="1"/>
    <col min="3332" max="3583" width="9.85546875" style="174"/>
    <col min="3584" max="3584" width="8.28515625" style="174" customWidth="1"/>
    <col min="3585" max="3585" width="49.42578125" style="174" customWidth="1"/>
    <col min="3586" max="3587" width="14.7109375" style="174" customWidth="1"/>
    <col min="3588" max="3839" width="9.85546875" style="174"/>
    <col min="3840" max="3840" width="8.28515625" style="174" customWidth="1"/>
    <col min="3841" max="3841" width="49.42578125" style="174" customWidth="1"/>
    <col min="3842" max="3843" width="14.7109375" style="174" customWidth="1"/>
    <col min="3844" max="4095" width="9.85546875" style="174"/>
    <col min="4096" max="4096" width="8.28515625" style="174" customWidth="1"/>
    <col min="4097" max="4097" width="49.42578125" style="174" customWidth="1"/>
    <col min="4098" max="4099" width="14.7109375" style="174" customWidth="1"/>
    <col min="4100" max="4351" width="9.85546875" style="174"/>
    <col min="4352" max="4352" width="8.28515625" style="174" customWidth="1"/>
    <col min="4353" max="4353" width="49.42578125" style="174" customWidth="1"/>
    <col min="4354" max="4355" width="14.7109375" style="174" customWidth="1"/>
    <col min="4356" max="4607" width="9.85546875" style="174"/>
    <col min="4608" max="4608" width="8.28515625" style="174" customWidth="1"/>
    <col min="4609" max="4609" width="49.42578125" style="174" customWidth="1"/>
    <col min="4610" max="4611" width="14.7109375" style="174" customWidth="1"/>
    <col min="4612" max="4863" width="9.85546875" style="174"/>
    <col min="4864" max="4864" width="8.28515625" style="174" customWidth="1"/>
    <col min="4865" max="4865" width="49.42578125" style="174" customWidth="1"/>
    <col min="4866" max="4867" width="14.7109375" style="174" customWidth="1"/>
    <col min="4868" max="5119" width="9.85546875" style="174"/>
    <col min="5120" max="5120" width="8.28515625" style="174" customWidth="1"/>
    <col min="5121" max="5121" width="49.42578125" style="174" customWidth="1"/>
    <col min="5122" max="5123" width="14.7109375" style="174" customWidth="1"/>
    <col min="5124" max="5375" width="9.85546875" style="174"/>
    <col min="5376" max="5376" width="8.28515625" style="174" customWidth="1"/>
    <col min="5377" max="5377" width="49.42578125" style="174" customWidth="1"/>
    <col min="5378" max="5379" width="14.7109375" style="174" customWidth="1"/>
    <col min="5380" max="5631" width="9.85546875" style="174"/>
    <col min="5632" max="5632" width="8.28515625" style="174" customWidth="1"/>
    <col min="5633" max="5633" width="49.42578125" style="174" customWidth="1"/>
    <col min="5634" max="5635" width="14.7109375" style="174" customWidth="1"/>
    <col min="5636" max="5887" width="9.85546875" style="174"/>
    <col min="5888" max="5888" width="8.28515625" style="174" customWidth="1"/>
    <col min="5889" max="5889" width="49.42578125" style="174" customWidth="1"/>
    <col min="5890" max="5891" width="14.7109375" style="174" customWidth="1"/>
    <col min="5892" max="6143" width="9.85546875" style="174"/>
    <col min="6144" max="6144" width="8.28515625" style="174" customWidth="1"/>
    <col min="6145" max="6145" width="49.42578125" style="174" customWidth="1"/>
    <col min="6146" max="6147" width="14.7109375" style="174" customWidth="1"/>
    <col min="6148" max="6399" width="9.85546875" style="174"/>
    <col min="6400" max="6400" width="8.28515625" style="174" customWidth="1"/>
    <col min="6401" max="6401" width="49.42578125" style="174" customWidth="1"/>
    <col min="6402" max="6403" width="14.7109375" style="174" customWidth="1"/>
    <col min="6404" max="6655" width="9.85546875" style="174"/>
    <col min="6656" max="6656" width="8.28515625" style="174" customWidth="1"/>
    <col min="6657" max="6657" width="49.42578125" style="174" customWidth="1"/>
    <col min="6658" max="6659" width="14.7109375" style="174" customWidth="1"/>
    <col min="6660" max="6911" width="9.85546875" style="174"/>
    <col min="6912" max="6912" width="8.28515625" style="174" customWidth="1"/>
    <col min="6913" max="6913" width="49.42578125" style="174" customWidth="1"/>
    <col min="6914" max="6915" width="14.7109375" style="174" customWidth="1"/>
    <col min="6916" max="7167" width="9.85546875" style="174"/>
    <col min="7168" max="7168" width="8.28515625" style="174" customWidth="1"/>
    <col min="7169" max="7169" width="49.42578125" style="174" customWidth="1"/>
    <col min="7170" max="7171" width="14.7109375" style="174" customWidth="1"/>
    <col min="7172" max="7423" width="9.85546875" style="174"/>
    <col min="7424" max="7424" width="8.28515625" style="174" customWidth="1"/>
    <col min="7425" max="7425" width="49.42578125" style="174" customWidth="1"/>
    <col min="7426" max="7427" width="14.7109375" style="174" customWidth="1"/>
    <col min="7428" max="7679" width="9.85546875" style="174"/>
    <col min="7680" max="7680" width="8.28515625" style="174" customWidth="1"/>
    <col min="7681" max="7681" width="49.42578125" style="174" customWidth="1"/>
    <col min="7682" max="7683" width="14.7109375" style="174" customWidth="1"/>
    <col min="7684" max="7935" width="9.85546875" style="174"/>
    <col min="7936" max="7936" width="8.28515625" style="174" customWidth="1"/>
    <col min="7937" max="7937" width="49.42578125" style="174" customWidth="1"/>
    <col min="7938" max="7939" width="14.7109375" style="174" customWidth="1"/>
    <col min="7940" max="8191" width="9.85546875" style="174"/>
    <col min="8192" max="8192" width="8.28515625" style="174" customWidth="1"/>
    <col min="8193" max="8193" width="49.42578125" style="174" customWidth="1"/>
    <col min="8194" max="8195" width="14.7109375" style="174" customWidth="1"/>
    <col min="8196" max="8447" width="9.85546875" style="174"/>
    <col min="8448" max="8448" width="8.28515625" style="174" customWidth="1"/>
    <col min="8449" max="8449" width="49.42578125" style="174" customWidth="1"/>
    <col min="8450" max="8451" width="14.7109375" style="174" customWidth="1"/>
    <col min="8452" max="8703" width="9.85546875" style="174"/>
    <col min="8704" max="8704" width="8.28515625" style="174" customWidth="1"/>
    <col min="8705" max="8705" width="49.42578125" style="174" customWidth="1"/>
    <col min="8706" max="8707" width="14.7109375" style="174" customWidth="1"/>
    <col min="8708" max="8959" width="9.85546875" style="174"/>
    <col min="8960" max="8960" width="8.28515625" style="174" customWidth="1"/>
    <col min="8961" max="8961" width="49.42578125" style="174" customWidth="1"/>
    <col min="8962" max="8963" width="14.7109375" style="174" customWidth="1"/>
    <col min="8964" max="9215" width="9.85546875" style="174"/>
    <col min="9216" max="9216" width="8.28515625" style="174" customWidth="1"/>
    <col min="9217" max="9217" width="49.42578125" style="174" customWidth="1"/>
    <col min="9218" max="9219" width="14.7109375" style="174" customWidth="1"/>
    <col min="9220" max="9471" width="9.85546875" style="174"/>
    <col min="9472" max="9472" width="8.28515625" style="174" customWidth="1"/>
    <col min="9473" max="9473" width="49.42578125" style="174" customWidth="1"/>
    <col min="9474" max="9475" width="14.7109375" style="174" customWidth="1"/>
    <col min="9476" max="9727" width="9.85546875" style="174"/>
    <col min="9728" max="9728" width="8.28515625" style="174" customWidth="1"/>
    <col min="9729" max="9729" width="49.42578125" style="174" customWidth="1"/>
    <col min="9730" max="9731" width="14.7109375" style="174" customWidth="1"/>
    <col min="9732" max="9983" width="9.85546875" style="174"/>
    <col min="9984" max="9984" width="8.28515625" style="174" customWidth="1"/>
    <col min="9985" max="9985" width="49.42578125" style="174" customWidth="1"/>
    <col min="9986" max="9987" width="14.7109375" style="174" customWidth="1"/>
    <col min="9988" max="10239" width="9.85546875" style="174"/>
    <col min="10240" max="10240" width="8.28515625" style="174" customWidth="1"/>
    <col min="10241" max="10241" width="49.42578125" style="174" customWidth="1"/>
    <col min="10242" max="10243" width="14.7109375" style="174" customWidth="1"/>
    <col min="10244" max="10495" width="9.85546875" style="174"/>
    <col min="10496" max="10496" width="8.28515625" style="174" customWidth="1"/>
    <col min="10497" max="10497" width="49.42578125" style="174" customWidth="1"/>
    <col min="10498" max="10499" width="14.7109375" style="174" customWidth="1"/>
    <col min="10500" max="10751" width="9.85546875" style="174"/>
    <col min="10752" max="10752" width="8.28515625" style="174" customWidth="1"/>
    <col min="10753" max="10753" width="49.42578125" style="174" customWidth="1"/>
    <col min="10754" max="10755" width="14.7109375" style="174" customWidth="1"/>
    <col min="10756" max="11007" width="9.85546875" style="174"/>
    <col min="11008" max="11008" width="8.28515625" style="174" customWidth="1"/>
    <col min="11009" max="11009" width="49.42578125" style="174" customWidth="1"/>
    <col min="11010" max="11011" width="14.7109375" style="174" customWidth="1"/>
    <col min="11012" max="11263" width="9.85546875" style="174"/>
    <col min="11264" max="11264" width="8.28515625" style="174" customWidth="1"/>
    <col min="11265" max="11265" width="49.42578125" style="174" customWidth="1"/>
    <col min="11266" max="11267" width="14.7109375" style="174" customWidth="1"/>
    <col min="11268" max="11519" width="9.85546875" style="174"/>
    <col min="11520" max="11520" width="8.28515625" style="174" customWidth="1"/>
    <col min="11521" max="11521" width="49.42578125" style="174" customWidth="1"/>
    <col min="11522" max="11523" width="14.7109375" style="174" customWidth="1"/>
    <col min="11524" max="11775" width="9.85546875" style="174"/>
    <col min="11776" max="11776" width="8.28515625" style="174" customWidth="1"/>
    <col min="11777" max="11777" width="49.42578125" style="174" customWidth="1"/>
    <col min="11778" max="11779" width="14.7109375" style="174" customWidth="1"/>
    <col min="11780" max="12031" width="9.85546875" style="174"/>
    <col min="12032" max="12032" width="8.28515625" style="174" customWidth="1"/>
    <col min="12033" max="12033" width="49.42578125" style="174" customWidth="1"/>
    <col min="12034" max="12035" width="14.7109375" style="174" customWidth="1"/>
    <col min="12036" max="12287" width="9.85546875" style="174"/>
    <col min="12288" max="12288" width="8.28515625" style="174" customWidth="1"/>
    <col min="12289" max="12289" width="49.42578125" style="174" customWidth="1"/>
    <col min="12290" max="12291" width="14.7109375" style="174" customWidth="1"/>
    <col min="12292" max="12543" width="9.85546875" style="174"/>
    <col min="12544" max="12544" width="8.28515625" style="174" customWidth="1"/>
    <col min="12545" max="12545" width="49.42578125" style="174" customWidth="1"/>
    <col min="12546" max="12547" width="14.7109375" style="174" customWidth="1"/>
    <col min="12548" max="12799" width="9.85546875" style="174"/>
    <col min="12800" max="12800" width="8.28515625" style="174" customWidth="1"/>
    <col min="12801" max="12801" width="49.42578125" style="174" customWidth="1"/>
    <col min="12802" max="12803" width="14.7109375" style="174" customWidth="1"/>
    <col min="12804" max="13055" width="9.85546875" style="174"/>
    <col min="13056" max="13056" width="8.28515625" style="174" customWidth="1"/>
    <col min="13057" max="13057" width="49.42578125" style="174" customWidth="1"/>
    <col min="13058" max="13059" width="14.7109375" style="174" customWidth="1"/>
    <col min="13060" max="13311" width="9.85546875" style="174"/>
    <col min="13312" max="13312" width="8.28515625" style="174" customWidth="1"/>
    <col min="13313" max="13313" width="49.42578125" style="174" customWidth="1"/>
    <col min="13314" max="13315" width="14.7109375" style="174" customWidth="1"/>
    <col min="13316" max="13567" width="9.85546875" style="174"/>
    <col min="13568" max="13568" width="8.28515625" style="174" customWidth="1"/>
    <col min="13569" max="13569" width="49.42578125" style="174" customWidth="1"/>
    <col min="13570" max="13571" width="14.7109375" style="174" customWidth="1"/>
    <col min="13572" max="13823" width="9.85546875" style="174"/>
    <col min="13824" max="13824" width="8.28515625" style="174" customWidth="1"/>
    <col min="13825" max="13825" width="49.42578125" style="174" customWidth="1"/>
    <col min="13826" max="13827" width="14.7109375" style="174" customWidth="1"/>
    <col min="13828" max="14079" width="9.85546875" style="174"/>
    <col min="14080" max="14080" width="8.28515625" style="174" customWidth="1"/>
    <col min="14081" max="14081" width="49.42578125" style="174" customWidth="1"/>
    <col min="14082" max="14083" width="14.7109375" style="174" customWidth="1"/>
    <col min="14084" max="14335" width="9.85546875" style="174"/>
    <col min="14336" max="14336" width="8.28515625" style="174" customWidth="1"/>
    <col min="14337" max="14337" width="49.42578125" style="174" customWidth="1"/>
    <col min="14338" max="14339" width="14.7109375" style="174" customWidth="1"/>
    <col min="14340" max="14591" width="9.85546875" style="174"/>
    <col min="14592" max="14592" width="8.28515625" style="174" customWidth="1"/>
    <col min="14593" max="14593" width="49.42578125" style="174" customWidth="1"/>
    <col min="14594" max="14595" width="14.7109375" style="174" customWidth="1"/>
    <col min="14596" max="14847" width="9.85546875" style="174"/>
    <col min="14848" max="14848" width="8.28515625" style="174" customWidth="1"/>
    <col min="14849" max="14849" width="49.42578125" style="174" customWidth="1"/>
    <col min="14850" max="14851" width="14.7109375" style="174" customWidth="1"/>
    <col min="14852" max="15103" width="9.85546875" style="174"/>
    <col min="15104" max="15104" width="8.28515625" style="174" customWidth="1"/>
    <col min="15105" max="15105" width="49.42578125" style="174" customWidth="1"/>
    <col min="15106" max="15107" width="14.7109375" style="174" customWidth="1"/>
    <col min="15108" max="15359" width="9.85546875" style="174"/>
    <col min="15360" max="15360" width="8.28515625" style="174" customWidth="1"/>
    <col min="15361" max="15361" width="49.42578125" style="174" customWidth="1"/>
    <col min="15362" max="15363" width="14.7109375" style="174" customWidth="1"/>
    <col min="15364" max="15615" width="9.85546875" style="174"/>
    <col min="15616" max="15616" width="8.28515625" style="174" customWidth="1"/>
    <col min="15617" max="15617" width="49.42578125" style="174" customWidth="1"/>
    <col min="15618" max="15619" width="14.7109375" style="174" customWidth="1"/>
    <col min="15620" max="15871" width="9.85546875" style="174"/>
    <col min="15872" max="15872" width="8.28515625" style="174" customWidth="1"/>
    <col min="15873" max="15873" width="49.42578125" style="174" customWidth="1"/>
    <col min="15874" max="15875" width="14.7109375" style="174" customWidth="1"/>
    <col min="15876" max="16127" width="9.85546875" style="174"/>
    <col min="16128" max="16128" width="8.28515625" style="174" customWidth="1"/>
    <col min="16129" max="16129" width="49.42578125" style="174" customWidth="1"/>
    <col min="16130" max="16131" width="14.7109375" style="174" customWidth="1"/>
    <col min="16132" max="16384" width="9.85546875" style="174"/>
  </cols>
  <sheetData>
    <row r="1" spans="1:4" ht="13.15" customHeight="1">
      <c r="A1" s="69" t="s">
        <v>1284</v>
      </c>
      <c r="B1" s="69"/>
      <c r="C1" s="417"/>
    </row>
    <row r="2" spans="1:4">
      <c r="D2" s="85"/>
    </row>
    <row r="3" spans="1:4">
      <c r="A3" s="49"/>
      <c r="B3" s="49" t="s">
        <v>118</v>
      </c>
      <c r="C3" s="49"/>
    </row>
    <row r="5" spans="1:4" ht="15.75" customHeight="1">
      <c r="B5" s="549"/>
      <c r="C5" s="550" t="s">
        <v>160</v>
      </c>
      <c r="D5" s="551" t="s">
        <v>161</v>
      </c>
    </row>
    <row r="6" spans="1:4" ht="25.5">
      <c r="B6" s="1171" t="s">
        <v>240</v>
      </c>
      <c r="C6" s="1172" t="s">
        <v>620</v>
      </c>
      <c r="D6" s="1172" t="s">
        <v>1620</v>
      </c>
    </row>
    <row r="7" spans="1:4" ht="38.25">
      <c r="B7" s="153" t="s">
        <v>1621</v>
      </c>
      <c r="C7" s="552">
        <v>9540.4224549999999</v>
      </c>
      <c r="D7" s="552">
        <v>23851.0561375</v>
      </c>
    </row>
    <row r="9" spans="1:4">
      <c r="B9" s="549"/>
      <c r="C9" s="550" t="s">
        <v>160</v>
      </c>
      <c r="D9" s="551" t="s">
        <v>161</v>
      </c>
    </row>
    <row r="10" spans="1:4" ht="25.5">
      <c r="B10" s="1171" t="s">
        <v>334</v>
      </c>
      <c r="C10" s="1172" t="s">
        <v>620</v>
      </c>
      <c r="D10" s="1172" t="s">
        <v>1620</v>
      </c>
    </row>
    <row r="11" spans="1:4" ht="38.25">
      <c r="B11" s="153" t="s">
        <v>1621</v>
      </c>
      <c r="C11" s="552">
        <v>9010.7834550000007</v>
      </c>
      <c r="D11" s="552">
        <v>22526.958637</v>
      </c>
    </row>
  </sheetData>
  <pageMargins left="0.7" right="0.7" top="0.75" bottom="0.75" header="0.3" footer="0.3"/>
  <pageSetup paperSize="9" scale="9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EB006-19B6-48BB-96E3-D16182F0C09C}">
  <dimension ref="A1:D14"/>
  <sheetViews>
    <sheetView zoomScaleNormal="100" workbookViewId="0">
      <selection activeCell="F8" sqref="F8"/>
    </sheetView>
  </sheetViews>
  <sheetFormatPr defaultColWidth="9.85546875" defaultRowHeight="12.75"/>
  <cols>
    <col min="1" max="1" width="7.42578125" style="174" customWidth="1"/>
    <col min="2" max="2" width="71.7109375" style="174" customWidth="1"/>
    <col min="3" max="3" width="18.85546875" style="174" customWidth="1"/>
    <col min="4" max="4" width="14.7109375" style="174" customWidth="1"/>
    <col min="5" max="256" width="9.85546875" style="174"/>
    <col min="257" max="257" width="8.28515625" style="174" customWidth="1"/>
    <col min="258" max="258" width="49.42578125" style="174" customWidth="1"/>
    <col min="259" max="260" width="14.7109375" style="174" customWidth="1"/>
    <col min="261" max="512" width="9.85546875" style="174"/>
    <col min="513" max="513" width="8.28515625" style="174" customWidth="1"/>
    <col min="514" max="514" width="49.42578125" style="174" customWidth="1"/>
    <col min="515" max="516" width="14.7109375" style="174" customWidth="1"/>
    <col min="517" max="768" width="9.85546875" style="174"/>
    <col min="769" max="769" width="8.28515625" style="174" customWidth="1"/>
    <col min="770" max="770" width="49.42578125" style="174" customWidth="1"/>
    <col min="771" max="772" width="14.7109375" style="174" customWidth="1"/>
    <col min="773" max="1024" width="9.85546875" style="174"/>
    <col min="1025" max="1025" width="8.28515625" style="174" customWidth="1"/>
    <col min="1026" max="1026" width="49.42578125" style="174" customWidth="1"/>
    <col min="1027" max="1028" width="14.7109375" style="174" customWidth="1"/>
    <col min="1029" max="1280" width="9.85546875" style="174"/>
    <col min="1281" max="1281" width="8.28515625" style="174" customWidth="1"/>
    <col min="1282" max="1282" width="49.42578125" style="174" customWidth="1"/>
    <col min="1283" max="1284" width="14.7109375" style="174" customWidth="1"/>
    <col min="1285" max="1536" width="9.85546875" style="174"/>
    <col min="1537" max="1537" width="8.28515625" style="174" customWidth="1"/>
    <col min="1538" max="1538" width="49.42578125" style="174" customWidth="1"/>
    <col min="1539" max="1540" width="14.7109375" style="174" customWidth="1"/>
    <col min="1541" max="1792" width="9.85546875" style="174"/>
    <col min="1793" max="1793" width="8.28515625" style="174" customWidth="1"/>
    <col min="1794" max="1794" width="49.42578125" style="174" customWidth="1"/>
    <col min="1795" max="1796" width="14.7109375" style="174" customWidth="1"/>
    <col min="1797" max="2048" width="9.85546875" style="174"/>
    <col min="2049" max="2049" width="8.28515625" style="174" customWidth="1"/>
    <col min="2050" max="2050" width="49.42578125" style="174" customWidth="1"/>
    <col min="2051" max="2052" width="14.7109375" style="174" customWidth="1"/>
    <col min="2053" max="2304" width="9.85546875" style="174"/>
    <col min="2305" max="2305" width="8.28515625" style="174" customWidth="1"/>
    <col min="2306" max="2306" width="49.42578125" style="174" customWidth="1"/>
    <col min="2307" max="2308" width="14.7109375" style="174" customWidth="1"/>
    <col min="2309" max="2560" width="9.85546875" style="174"/>
    <col min="2561" max="2561" width="8.28515625" style="174" customWidth="1"/>
    <col min="2562" max="2562" width="49.42578125" style="174" customWidth="1"/>
    <col min="2563" max="2564" width="14.7109375" style="174" customWidth="1"/>
    <col min="2565" max="2816" width="9.85546875" style="174"/>
    <col min="2817" max="2817" width="8.28515625" style="174" customWidth="1"/>
    <col min="2818" max="2818" width="49.42578125" style="174" customWidth="1"/>
    <col min="2819" max="2820" width="14.7109375" style="174" customWidth="1"/>
    <col min="2821" max="3072" width="9.85546875" style="174"/>
    <col min="3073" max="3073" width="8.28515625" style="174" customWidth="1"/>
    <col min="3074" max="3074" width="49.42578125" style="174" customWidth="1"/>
    <col min="3075" max="3076" width="14.7109375" style="174" customWidth="1"/>
    <col min="3077" max="3328" width="9.85546875" style="174"/>
    <col min="3329" max="3329" width="8.28515625" style="174" customWidth="1"/>
    <col min="3330" max="3330" width="49.42578125" style="174" customWidth="1"/>
    <col min="3331" max="3332" width="14.7109375" style="174" customWidth="1"/>
    <col min="3333" max="3584" width="9.85546875" style="174"/>
    <col min="3585" max="3585" width="8.28515625" style="174" customWidth="1"/>
    <col min="3586" max="3586" width="49.42578125" style="174" customWidth="1"/>
    <col min="3587" max="3588" width="14.7109375" style="174" customWidth="1"/>
    <col min="3589" max="3840" width="9.85546875" style="174"/>
    <col min="3841" max="3841" width="8.28515625" style="174" customWidth="1"/>
    <col min="3842" max="3842" width="49.42578125" style="174" customWidth="1"/>
    <col min="3843" max="3844" width="14.7109375" style="174" customWidth="1"/>
    <col min="3845" max="4096" width="9.85546875" style="174"/>
    <col min="4097" max="4097" width="8.28515625" style="174" customWidth="1"/>
    <col min="4098" max="4098" width="49.42578125" style="174" customWidth="1"/>
    <col min="4099" max="4100" width="14.7109375" style="174" customWidth="1"/>
    <col min="4101" max="4352" width="9.85546875" style="174"/>
    <col min="4353" max="4353" width="8.28515625" style="174" customWidth="1"/>
    <col min="4354" max="4354" width="49.42578125" style="174" customWidth="1"/>
    <col min="4355" max="4356" width="14.7109375" style="174" customWidth="1"/>
    <col min="4357" max="4608" width="9.85546875" style="174"/>
    <col min="4609" max="4609" width="8.28515625" style="174" customWidth="1"/>
    <col min="4610" max="4610" width="49.42578125" style="174" customWidth="1"/>
    <col min="4611" max="4612" width="14.7109375" style="174" customWidth="1"/>
    <col min="4613" max="4864" width="9.85546875" style="174"/>
    <col min="4865" max="4865" width="8.28515625" style="174" customWidth="1"/>
    <col min="4866" max="4866" width="49.42578125" style="174" customWidth="1"/>
    <col min="4867" max="4868" width="14.7109375" style="174" customWidth="1"/>
    <col min="4869" max="5120" width="9.85546875" style="174"/>
    <col min="5121" max="5121" width="8.28515625" style="174" customWidth="1"/>
    <col min="5122" max="5122" width="49.42578125" style="174" customWidth="1"/>
    <col min="5123" max="5124" width="14.7109375" style="174" customWidth="1"/>
    <col min="5125" max="5376" width="9.85546875" style="174"/>
    <col min="5377" max="5377" width="8.28515625" style="174" customWidth="1"/>
    <col min="5378" max="5378" width="49.42578125" style="174" customWidth="1"/>
    <col min="5379" max="5380" width="14.7109375" style="174" customWidth="1"/>
    <col min="5381" max="5632" width="9.85546875" style="174"/>
    <col min="5633" max="5633" width="8.28515625" style="174" customWidth="1"/>
    <col min="5634" max="5634" width="49.42578125" style="174" customWidth="1"/>
    <col min="5635" max="5636" width="14.7109375" style="174" customWidth="1"/>
    <col min="5637" max="5888" width="9.85546875" style="174"/>
    <col min="5889" max="5889" width="8.28515625" style="174" customWidth="1"/>
    <col min="5890" max="5890" width="49.42578125" style="174" customWidth="1"/>
    <col min="5891" max="5892" width="14.7109375" style="174" customWidth="1"/>
    <col min="5893" max="6144" width="9.85546875" style="174"/>
    <col min="6145" max="6145" width="8.28515625" style="174" customWidth="1"/>
    <col min="6146" max="6146" width="49.42578125" style="174" customWidth="1"/>
    <col min="6147" max="6148" width="14.7109375" style="174" customWidth="1"/>
    <col min="6149" max="6400" width="9.85546875" style="174"/>
    <col min="6401" max="6401" width="8.28515625" style="174" customWidth="1"/>
    <col min="6402" max="6402" width="49.42578125" style="174" customWidth="1"/>
    <col min="6403" max="6404" width="14.7109375" style="174" customWidth="1"/>
    <col min="6405" max="6656" width="9.85546875" style="174"/>
    <col min="6657" max="6657" width="8.28515625" style="174" customWidth="1"/>
    <col min="6658" max="6658" width="49.42578125" style="174" customWidth="1"/>
    <col min="6659" max="6660" width="14.7109375" style="174" customWidth="1"/>
    <col min="6661" max="6912" width="9.85546875" style="174"/>
    <col min="6913" max="6913" width="8.28515625" style="174" customWidth="1"/>
    <col min="6914" max="6914" width="49.42578125" style="174" customWidth="1"/>
    <col min="6915" max="6916" width="14.7109375" style="174" customWidth="1"/>
    <col min="6917" max="7168" width="9.85546875" style="174"/>
    <col min="7169" max="7169" width="8.28515625" style="174" customWidth="1"/>
    <col min="7170" max="7170" width="49.42578125" style="174" customWidth="1"/>
    <col min="7171" max="7172" width="14.7109375" style="174" customWidth="1"/>
    <col min="7173" max="7424" width="9.85546875" style="174"/>
    <col min="7425" max="7425" width="8.28515625" style="174" customWidth="1"/>
    <col min="7426" max="7426" width="49.42578125" style="174" customWidth="1"/>
    <col min="7427" max="7428" width="14.7109375" style="174" customWidth="1"/>
    <col min="7429" max="7680" width="9.85546875" style="174"/>
    <col min="7681" max="7681" width="8.28515625" style="174" customWidth="1"/>
    <col min="7682" max="7682" width="49.42578125" style="174" customWidth="1"/>
    <col min="7683" max="7684" width="14.7109375" style="174" customWidth="1"/>
    <col min="7685" max="7936" width="9.85546875" style="174"/>
    <col min="7937" max="7937" width="8.28515625" style="174" customWidth="1"/>
    <col min="7938" max="7938" width="49.42578125" style="174" customWidth="1"/>
    <col min="7939" max="7940" width="14.7109375" style="174" customWidth="1"/>
    <col min="7941" max="8192" width="9.85546875" style="174"/>
    <col min="8193" max="8193" width="8.28515625" style="174" customWidth="1"/>
    <col min="8194" max="8194" width="49.42578125" style="174" customWidth="1"/>
    <col min="8195" max="8196" width="14.7109375" style="174" customWidth="1"/>
    <col min="8197" max="8448" width="9.85546875" style="174"/>
    <col min="8449" max="8449" width="8.28515625" style="174" customWidth="1"/>
    <col min="8450" max="8450" width="49.42578125" style="174" customWidth="1"/>
    <col min="8451" max="8452" width="14.7109375" style="174" customWidth="1"/>
    <col min="8453" max="8704" width="9.85546875" style="174"/>
    <col min="8705" max="8705" width="8.28515625" style="174" customWidth="1"/>
    <col min="8706" max="8706" width="49.42578125" style="174" customWidth="1"/>
    <col min="8707" max="8708" width="14.7109375" style="174" customWidth="1"/>
    <col min="8709" max="8960" width="9.85546875" style="174"/>
    <col min="8961" max="8961" width="8.28515625" style="174" customWidth="1"/>
    <col min="8962" max="8962" width="49.42578125" style="174" customWidth="1"/>
    <col min="8963" max="8964" width="14.7109375" style="174" customWidth="1"/>
    <col min="8965" max="9216" width="9.85546875" style="174"/>
    <col min="9217" max="9217" width="8.28515625" style="174" customWidth="1"/>
    <col min="9218" max="9218" width="49.42578125" style="174" customWidth="1"/>
    <col min="9219" max="9220" width="14.7109375" style="174" customWidth="1"/>
    <col min="9221" max="9472" width="9.85546875" style="174"/>
    <col min="9473" max="9473" width="8.28515625" style="174" customWidth="1"/>
    <col min="9474" max="9474" width="49.42578125" style="174" customWidth="1"/>
    <col min="9475" max="9476" width="14.7109375" style="174" customWidth="1"/>
    <col min="9477" max="9728" width="9.85546875" style="174"/>
    <col min="9729" max="9729" width="8.28515625" style="174" customWidth="1"/>
    <col min="9730" max="9730" width="49.42578125" style="174" customWidth="1"/>
    <col min="9731" max="9732" width="14.7109375" style="174" customWidth="1"/>
    <col min="9733" max="9984" width="9.85546875" style="174"/>
    <col min="9985" max="9985" width="8.28515625" style="174" customWidth="1"/>
    <col min="9986" max="9986" width="49.42578125" style="174" customWidth="1"/>
    <col min="9987" max="9988" width="14.7109375" style="174" customWidth="1"/>
    <col min="9989" max="10240" width="9.85546875" style="174"/>
    <col min="10241" max="10241" width="8.28515625" style="174" customWidth="1"/>
    <col min="10242" max="10242" width="49.42578125" style="174" customWidth="1"/>
    <col min="10243" max="10244" width="14.7109375" style="174" customWidth="1"/>
    <col min="10245" max="10496" width="9.85546875" style="174"/>
    <col min="10497" max="10497" width="8.28515625" style="174" customWidth="1"/>
    <col min="10498" max="10498" width="49.42578125" style="174" customWidth="1"/>
    <col min="10499" max="10500" width="14.7109375" style="174" customWidth="1"/>
    <col min="10501" max="10752" width="9.85546875" style="174"/>
    <col min="10753" max="10753" width="8.28515625" style="174" customWidth="1"/>
    <col min="10754" max="10754" width="49.42578125" style="174" customWidth="1"/>
    <col min="10755" max="10756" width="14.7109375" style="174" customWidth="1"/>
    <col min="10757" max="11008" width="9.85546875" style="174"/>
    <col min="11009" max="11009" width="8.28515625" style="174" customWidth="1"/>
    <col min="11010" max="11010" width="49.42578125" style="174" customWidth="1"/>
    <col min="11011" max="11012" width="14.7109375" style="174" customWidth="1"/>
    <col min="11013" max="11264" width="9.85546875" style="174"/>
    <col min="11265" max="11265" width="8.28515625" style="174" customWidth="1"/>
    <col min="11266" max="11266" width="49.42578125" style="174" customWidth="1"/>
    <col min="11267" max="11268" width="14.7109375" style="174" customWidth="1"/>
    <col min="11269" max="11520" width="9.85546875" style="174"/>
    <col min="11521" max="11521" width="8.28515625" style="174" customWidth="1"/>
    <col min="11522" max="11522" width="49.42578125" style="174" customWidth="1"/>
    <col min="11523" max="11524" width="14.7109375" style="174" customWidth="1"/>
    <col min="11525" max="11776" width="9.85546875" style="174"/>
    <col min="11777" max="11777" width="8.28515625" style="174" customWidth="1"/>
    <col min="11778" max="11778" width="49.42578125" style="174" customWidth="1"/>
    <col min="11779" max="11780" width="14.7109375" style="174" customWidth="1"/>
    <col min="11781" max="12032" width="9.85546875" style="174"/>
    <col min="12033" max="12033" width="8.28515625" style="174" customWidth="1"/>
    <col min="12034" max="12034" width="49.42578125" style="174" customWidth="1"/>
    <col min="12035" max="12036" width="14.7109375" style="174" customWidth="1"/>
    <col min="12037" max="12288" width="9.85546875" style="174"/>
    <col min="12289" max="12289" width="8.28515625" style="174" customWidth="1"/>
    <col min="12290" max="12290" width="49.42578125" style="174" customWidth="1"/>
    <col min="12291" max="12292" width="14.7109375" style="174" customWidth="1"/>
    <col min="12293" max="12544" width="9.85546875" style="174"/>
    <col min="12545" max="12545" width="8.28515625" style="174" customWidth="1"/>
    <col min="12546" max="12546" width="49.42578125" style="174" customWidth="1"/>
    <col min="12547" max="12548" width="14.7109375" style="174" customWidth="1"/>
    <col min="12549" max="12800" width="9.85546875" style="174"/>
    <col min="12801" max="12801" width="8.28515625" style="174" customWidth="1"/>
    <col min="12802" max="12802" width="49.42578125" style="174" customWidth="1"/>
    <col min="12803" max="12804" width="14.7109375" style="174" customWidth="1"/>
    <col min="12805" max="13056" width="9.85546875" style="174"/>
    <col min="13057" max="13057" width="8.28515625" style="174" customWidth="1"/>
    <col min="13058" max="13058" width="49.42578125" style="174" customWidth="1"/>
    <col min="13059" max="13060" width="14.7109375" style="174" customWidth="1"/>
    <col min="13061" max="13312" width="9.85546875" style="174"/>
    <col min="13313" max="13313" width="8.28515625" style="174" customWidth="1"/>
    <col min="13314" max="13314" width="49.42578125" style="174" customWidth="1"/>
    <col min="13315" max="13316" width="14.7109375" style="174" customWidth="1"/>
    <col min="13317" max="13568" width="9.85546875" style="174"/>
    <col min="13569" max="13569" width="8.28515625" style="174" customWidth="1"/>
    <col min="13570" max="13570" width="49.42578125" style="174" customWidth="1"/>
    <col min="13571" max="13572" width="14.7109375" style="174" customWidth="1"/>
    <col min="13573" max="13824" width="9.85546875" style="174"/>
    <col min="13825" max="13825" width="8.28515625" style="174" customWidth="1"/>
    <col min="13826" max="13826" width="49.42578125" style="174" customWidth="1"/>
    <col min="13827" max="13828" width="14.7109375" style="174" customWidth="1"/>
    <col min="13829" max="14080" width="9.85546875" style="174"/>
    <col min="14081" max="14081" width="8.28515625" style="174" customWidth="1"/>
    <col min="14082" max="14082" width="49.42578125" style="174" customWidth="1"/>
    <col min="14083" max="14084" width="14.7109375" style="174" customWidth="1"/>
    <col min="14085" max="14336" width="9.85546875" style="174"/>
    <col min="14337" max="14337" width="8.28515625" style="174" customWidth="1"/>
    <col min="14338" max="14338" width="49.42578125" style="174" customWidth="1"/>
    <col min="14339" max="14340" width="14.7109375" style="174" customWidth="1"/>
    <col min="14341" max="14592" width="9.85546875" style="174"/>
    <col min="14593" max="14593" width="8.28515625" style="174" customWidth="1"/>
    <col min="14594" max="14594" width="49.42578125" style="174" customWidth="1"/>
    <col min="14595" max="14596" width="14.7109375" style="174" customWidth="1"/>
    <col min="14597" max="14848" width="9.85546875" style="174"/>
    <col min="14849" max="14849" width="8.28515625" style="174" customWidth="1"/>
    <col min="14850" max="14850" width="49.42578125" style="174" customWidth="1"/>
    <col min="14851" max="14852" width="14.7109375" style="174" customWidth="1"/>
    <col min="14853" max="15104" width="9.85546875" style="174"/>
    <col min="15105" max="15105" width="8.28515625" style="174" customWidth="1"/>
    <col min="15106" max="15106" width="49.42578125" style="174" customWidth="1"/>
    <col min="15107" max="15108" width="14.7109375" style="174" customWidth="1"/>
    <col min="15109" max="15360" width="9.85546875" style="174"/>
    <col min="15361" max="15361" width="8.28515625" style="174" customWidth="1"/>
    <col min="15362" max="15362" width="49.42578125" style="174" customWidth="1"/>
    <col min="15363" max="15364" width="14.7109375" style="174" customWidth="1"/>
    <col min="15365" max="15616" width="9.85546875" style="174"/>
    <col min="15617" max="15617" width="8.28515625" style="174" customWidth="1"/>
    <col min="15618" max="15618" width="49.42578125" style="174" customWidth="1"/>
    <col min="15619" max="15620" width="14.7109375" style="174" customWidth="1"/>
    <col min="15621" max="15872" width="9.85546875" style="174"/>
    <col min="15873" max="15873" width="8.28515625" style="174" customWidth="1"/>
    <col min="15874" max="15874" width="49.42578125" style="174" customWidth="1"/>
    <col min="15875" max="15876" width="14.7109375" style="174" customWidth="1"/>
    <col min="15877" max="16128" width="9.85546875" style="174"/>
    <col min="16129" max="16129" width="8.28515625" style="174" customWidth="1"/>
    <col min="16130" max="16130" width="49.42578125" style="174" customWidth="1"/>
    <col min="16131" max="16132" width="14.7109375" style="174" customWidth="1"/>
    <col min="16133" max="16384" width="9.85546875" style="174"/>
  </cols>
  <sheetData>
    <row r="1" spans="1:4" ht="13.15" customHeight="1">
      <c r="A1" s="69" t="s">
        <v>1284</v>
      </c>
      <c r="B1" s="69"/>
      <c r="C1" s="417"/>
    </row>
    <row r="2" spans="1:4">
      <c r="D2" s="85"/>
    </row>
    <row r="3" spans="1:4">
      <c r="A3" s="49"/>
      <c r="B3" s="49" t="s">
        <v>120</v>
      </c>
      <c r="C3" s="49"/>
    </row>
    <row r="5" spans="1:4" ht="15.75" customHeight="1">
      <c r="B5" s="549"/>
      <c r="C5" s="1521" t="s">
        <v>160</v>
      </c>
      <c r="D5" s="1521"/>
    </row>
    <row r="6" spans="1:4" ht="15.75" customHeight="1">
      <c r="B6" s="1126" t="s">
        <v>165</v>
      </c>
      <c r="C6" s="1127" t="s">
        <v>166</v>
      </c>
      <c r="D6" s="1128" t="s">
        <v>170</v>
      </c>
    </row>
    <row r="7" spans="1:4">
      <c r="A7" s="553">
        <v>1</v>
      </c>
      <c r="B7" s="153" t="s">
        <v>1622</v>
      </c>
      <c r="C7" s="50">
        <v>219568.429339661</v>
      </c>
      <c r="D7" s="50">
        <v>202116.24267867199</v>
      </c>
    </row>
    <row r="8" spans="1:4">
      <c r="A8" s="553">
        <v>2</v>
      </c>
      <c r="B8" s="174" t="s">
        <v>1623</v>
      </c>
      <c r="C8" s="666">
        <v>119.765822029014</v>
      </c>
      <c r="D8" s="666">
        <v>123.80400698181001</v>
      </c>
    </row>
    <row r="14" spans="1:4" ht="15">
      <c r="C14" s="732"/>
    </row>
  </sheetData>
  <mergeCells count="1">
    <mergeCell ref="C5:D5"/>
  </mergeCells>
  <pageMargins left="0.7" right="0.7" top="0.75" bottom="0.75" header="0.3" footer="0.3"/>
  <pageSetup paperSize="9" scale="7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99D68-7900-4F26-B605-001E6BF0615C}">
  <sheetPr>
    <pageSetUpPr fitToPage="1"/>
  </sheetPr>
  <dimension ref="A1:J33"/>
  <sheetViews>
    <sheetView zoomScaleNormal="100" workbookViewId="0">
      <selection activeCell="A2" sqref="A2"/>
    </sheetView>
  </sheetViews>
  <sheetFormatPr defaultColWidth="10.140625" defaultRowHeight="12.75"/>
  <cols>
    <col min="1" max="1" width="7.7109375" style="99" customWidth="1"/>
    <col min="2" max="2" width="54.42578125" style="99" customWidth="1"/>
    <col min="3" max="9" width="22.85546875" style="99" customWidth="1"/>
    <col min="10" max="10" width="10.85546875" style="99" customWidth="1"/>
    <col min="11" max="11" width="6.28515625" style="99" customWidth="1"/>
    <col min="12" max="12" width="7.42578125" style="99" customWidth="1"/>
    <col min="13" max="255" width="10.140625" style="99"/>
    <col min="256" max="256" width="9.5703125" style="99" customWidth="1"/>
    <col min="257" max="257" width="95.28515625" style="99" customWidth="1"/>
    <col min="258" max="259" width="16.140625" style="99" customWidth="1"/>
    <col min="260" max="260" width="15.140625" style="99" customWidth="1"/>
    <col min="261" max="263" width="16.140625" style="99" customWidth="1"/>
    <col min="264" max="264" width="19.85546875" style="99" customWidth="1"/>
    <col min="265" max="265" width="16.5703125" style="99" customWidth="1"/>
    <col min="266" max="266" width="14.28515625" style="99" customWidth="1"/>
    <col min="267" max="267" width="10.140625" style="99"/>
    <col min="268" max="268" width="7.42578125" style="99" customWidth="1"/>
    <col min="269" max="511" width="10.140625" style="99"/>
    <col min="512" max="512" width="9.5703125" style="99" customWidth="1"/>
    <col min="513" max="513" width="95.28515625" style="99" customWidth="1"/>
    <col min="514" max="515" width="16.140625" style="99" customWidth="1"/>
    <col min="516" max="516" width="15.140625" style="99" customWidth="1"/>
    <col min="517" max="519" width="16.140625" style="99" customWidth="1"/>
    <col min="520" max="520" width="19.85546875" style="99" customWidth="1"/>
    <col min="521" max="521" width="16.5703125" style="99" customWidth="1"/>
    <col min="522" max="522" width="14.28515625" style="99" customWidth="1"/>
    <col min="523" max="523" width="10.140625" style="99"/>
    <col min="524" max="524" width="7.42578125" style="99" customWidth="1"/>
    <col min="525" max="767" width="10.140625" style="99"/>
    <col min="768" max="768" width="9.5703125" style="99" customWidth="1"/>
    <col min="769" max="769" width="95.28515625" style="99" customWidth="1"/>
    <col min="770" max="771" width="16.140625" style="99" customWidth="1"/>
    <col min="772" max="772" width="15.140625" style="99" customWidth="1"/>
    <col min="773" max="775" width="16.140625" style="99" customWidth="1"/>
    <col min="776" max="776" width="19.85546875" style="99" customWidth="1"/>
    <col min="777" max="777" width="16.5703125" style="99" customWidth="1"/>
    <col min="778" max="778" width="14.28515625" style="99" customWidth="1"/>
    <col min="779" max="779" width="10.140625" style="99"/>
    <col min="780" max="780" width="7.42578125" style="99" customWidth="1"/>
    <col min="781" max="1023" width="10.140625" style="99"/>
    <col min="1024" max="1024" width="9.5703125" style="99" customWidth="1"/>
    <col min="1025" max="1025" width="95.28515625" style="99" customWidth="1"/>
    <col min="1026" max="1027" width="16.140625" style="99" customWidth="1"/>
    <col min="1028" max="1028" width="15.140625" style="99" customWidth="1"/>
    <col min="1029" max="1031" width="16.140625" style="99" customWidth="1"/>
    <col min="1032" max="1032" width="19.85546875" style="99" customWidth="1"/>
    <col min="1033" max="1033" width="16.5703125" style="99" customWidth="1"/>
    <col min="1034" max="1034" width="14.28515625" style="99" customWidth="1"/>
    <col min="1035" max="1035" width="10.140625" style="99"/>
    <col min="1036" max="1036" width="7.42578125" style="99" customWidth="1"/>
    <col min="1037" max="1279" width="10.140625" style="99"/>
    <col min="1280" max="1280" width="9.5703125" style="99" customWidth="1"/>
    <col min="1281" max="1281" width="95.28515625" style="99" customWidth="1"/>
    <col min="1282" max="1283" width="16.140625" style="99" customWidth="1"/>
    <col min="1284" max="1284" width="15.140625" style="99" customWidth="1"/>
    <col min="1285" max="1287" width="16.140625" style="99" customWidth="1"/>
    <col min="1288" max="1288" width="19.85546875" style="99" customWidth="1"/>
    <col min="1289" max="1289" width="16.5703125" style="99" customWidth="1"/>
    <col min="1290" max="1290" width="14.28515625" style="99" customWidth="1"/>
    <col min="1291" max="1291" width="10.140625" style="99"/>
    <col min="1292" max="1292" width="7.42578125" style="99" customWidth="1"/>
    <col min="1293" max="1535" width="10.140625" style="99"/>
    <col min="1536" max="1536" width="9.5703125" style="99" customWidth="1"/>
    <col min="1537" max="1537" width="95.28515625" style="99" customWidth="1"/>
    <col min="1538" max="1539" width="16.140625" style="99" customWidth="1"/>
    <col min="1540" max="1540" width="15.140625" style="99" customWidth="1"/>
    <col min="1541" max="1543" width="16.140625" style="99" customWidth="1"/>
    <col min="1544" max="1544" width="19.85546875" style="99" customWidth="1"/>
    <col min="1545" max="1545" width="16.5703125" style="99" customWidth="1"/>
    <col min="1546" max="1546" width="14.28515625" style="99" customWidth="1"/>
    <col min="1547" max="1547" width="10.140625" style="99"/>
    <col min="1548" max="1548" width="7.42578125" style="99" customWidth="1"/>
    <col min="1549" max="1791" width="10.140625" style="99"/>
    <col min="1792" max="1792" width="9.5703125" style="99" customWidth="1"/>
    <col min="1793" max="1793" width="95.28515625" style="99" customWidth="1"/>
    <col min="1794" max="1795" width="16.140625" style="99" customWidth="1"/>
    <col min="1796" max="1796" width="15.140625" style="99" customWidth="1"/>
    <col min="1797" max="1799" width="16.140625" style="99" customWidth="1"/>
    <col min="1800" max="1800" width="19.85546875" style="99" customWidth="1"/>
    <col min="1801" max="1801" width="16.5703125" style="99" customWidth="1"/>
    <col min="1802" max="1802" width="14.28515625" style="99" customWidth="1"/>
    <col min="1803" max="1803" width="10.140625" style="99"/>
    <col min="1804" max="1804" width="7.42578125" style="99" customWidth="1"/>
    <col min="1805" max="2047" width="10.140625" style="99"/>
    <col min="2048" max="2048" width="9.5703125" style="99" customWidth="1"/>
    <col min="2049" max="2049" width="95.28515625" style="99" customWidth="1"/>
    <col min="2050" max="2051" width="16.140625" style="99" customWidth="1"/>
    <col min="2052" max="2052" width="15.140625" style="99" customWidth="1"/>
    <col min="2053" max="2055" width="16.140625" style="99" customWidth="1"/>
    <col min="2056" max="2056" width="19.85546875" style="99" customWidth="1"/>
    <col min="2057" max="2057" width="16.5703125" style="99" customWidth="1"/>
    <col min="2058" max="2058" width="14.28515625" style="99" customWidth="1"/>
    <col min="2059" max="2059" width="10.140625" style="99"/>
    <col min="2060" max="2060" width="7.42578125" style="99" customWidth="1"/>
    <col min="2061" max="2303" width="10.140625" style="99"/>
    <col min="2304" max="2304" width="9.5703125" style="99" customWidth="1"/>
    <col min="2305" max="2305" width="95.28515625" style="99" customWidth="1"/>
    <col min="2306" max="2307" width="16.140625" style="99" customWidth="1"/>
    <col min="2308" max="2308" width="15.140625" style="99" customWidth="1"/>
    <col min="2309" max="2311" width="16.140625" style="99" customWidth="1"/>
    <col min="2312" max="2312" width="19.85546875" style="99" customWidth="1"/>
    <col min="2313" max="2313" width="16.5703125" style="99" customWidth="1"/>
    <col min="2314" max="2314" width="14.28515625" style="99" customWidth="1"/>
    <col min="2315" max="2315" width="10.140625" style="99"/>
    <col min="2316" max="2316" width="7.42578125" style="99" customWidth="1"/>
    <col min="2317" max="2559" width="10.140625" style="99"/>
    <col min="2560" max="2560" width="9.5703125" style="99" customWidth="1"/>
    <col min="2561" max="2561" width="95.28515625" style="99" customWidth="1"/>
    <col min="2562" max="2563" width="16.140625" style="99" customWidth="1"/>
    <col min="2564" max="2564" width="15.140625" style="99" customWidth="1"/>
    <col min="2565" max="2567" width="16.140625" style="99" customWidth="1"/>
    <col min="2568" max="2568" width="19.85546875" style="99" customWidth="1"/>
    <col min="2569" max="2569" width="16.5703125" style="99" customWidth="1"/>
    <col min="2570" max="2570" width="14.28515625" style="99" customWidth="1"/>
    <col min="2571" max="2571" width="10.140625" style="99"/>
    <col min="2572" max="2572" width="7.42578125" style="99" customWidth="1"/>
    <col min="2573" max="2815" width="10.140625" style="99"/>
    <col min="2816" max="2816" width="9.5703125" style="99" customWidth="1"/>
    <col min="2817" max="2817" width="95.28515625" style="99" customWidth="1"/>
    <col min="2818" max="2819" width="16.140625" style="99" customWidth="1"/>
    <col min="2820" max="2820" width="15.140625" style="99" customWidth="1"/>
    <col min="2821" max="2823" width="16.140625" style="99" customWidth="1"/>
    <col min="2824" max="2824" width="19.85546875" style="99" customWidth="1"/>
    <col min="2825" max="2825" width="16.5703125" style="99" customWidth="1"/>
    <col min="2826" max="2826" width="14.28515625" style="99" customWidth="1"/>
    <col min="2827" max="2827" width="10.140625" style="99"/>
    <col min="2828" max="2828" width="7.42578125" style="99" customWidth="1"/>
    <col min="2829" max="3071" width="10.140625" style="99"/>
    <col min="3072" max="3072" width="9.5703125" style="99" customWidth="1"/>
    <col min="3073" max="3073" width="95.28515625" style="99" customWidth="1"/>
    <col min="3074" max="3075" width="16.140625" style="99" customWidth="1"/>
    <col min="3076" max="3076" width="15.140625" style="99" customWidth="1"/>
    <col min="3077" max="3079" width="16.140625" style="99" customWidth="1"/>
    <col min="3080" max="3080" width="19.85546875" style="99" customWidth="1"/>
    <col min="3081" max="3081" width="16.5703125" style="99" customWidth="1"/>
    <col min="3082" max="3082" width="14.28515625" style="99" customWidth="1"/>
    <col min="3083" max="3083" width="10.140625" style="99"/>
    <col min="3084" max="3084" width="7.42578125" style="99" customWidth="1"/>
    <col min="3085" max="3327" width="10.140625" style="99"/>
    <col min="3328" max="3328" width="9.5703125" style="99" customWidth="1"/>
    <col min="3329" max="3329" width="95.28515625" style="99" customWidth="1"/>
    <col min="3330" max="3331" width="16.140625" style="99" customWidth="1"/>
    <col min="3332" max="3332" width="15.140625" style="99" customWidth="1"/>
    <col min="3333" max="3335" width="16.140625" style="99" customWidth="1"/>
    <col min="3336" max="3336" width="19.85546875" style="99" customWidth="1"/>
    <col min="3337" max="3337" width="16.5703125" style="99" customWidth="1"/>
    <col min="3338" max="3338" width="14.28515625" style="99" customWidth="1"/>
    <col min="3339" max="3339" width="10.140625" style="99"/>
    <col min="3340" max="3340" width="7.42578125" style="99" customWidth="1"/>
    <col min="3341" max="3583" width="10.140625" style="99"/>
    <col min="3584" max="3584" width="9.5703125" style="99" customWidth="1"/>
    <col min="3585" max="3585" width="95.28515625" style="99" customWidth="1"/>
    <col min="3586" max="3587" width="16.140625" style="99" customWidth="1"/>
    <col min="3588" max="3588" width="15.140625" style="99" customWidth="1"/>
    <col min="3589" max="3591" width="16.140625" style="99" customWidth="1"/>
    <col min="3592" max="3592" width="19.85546875" style="99" customWidth="1"/>
    <col min="3593" max="3593" width="16.5703125" style="99" customWidth="1"/>
    <col min="3594" max="3594" width="14.28515625" style="99" customWidth="1"/>
    <col min="3595" max="3595" width="10.140625" style="99"/>
    <col min="3596" max="3596" width="7.42578125" style="99" customWidth="1"/>
    <col min="3597" max="3839" width="10.140625" style="99"/>
    <col min="3840" max="3840" width="9.5703125" style="99" customWidth="1"/>
    <col min="3841" max="3841" width="95.28515625" style="99" customWidth="1"/>
    <col min="3842" max="3843" width="16.140625" style="99" customWidth="1"/>
    <col min="3844" max="3844" width="15.140625" style="99" customWidth="1"/>
    <col min="3845" max="3847" width="16.140625" style="99" customWidth="1"/>
    <col min="3848" max="3848" width="19.85546875" style="99" customWidth="1"/>
    <col min="3849" max="3849" width="16.5703125" style="99" customWidth="1"/>
    <col min="3850" max="3850" width="14.28515625" style="99" customWidth="1"/>
    <col min="3851" max="3851" width="10.140625" style="99"/>
    <col min="3852" max="3852" width="7.42578125" style="99" customWidth="1"/>
    <col min="3853" max="4095" width="10.140625" style="99"/>
    <col min="4096" max="4096" width="9.5703125" style="99" customWidth="1"/>
    <col min="4097" max="4097" width="95.28515625" style="99" customWidth="1"/>
    <col min="4098" max="4099" width="16.140625" style="99" customWidth="1"/>
    <col min="4100" max="4100" width="15.140625" style="99" customWidth="1"/>
    <col min="4101" max="4103" width="16.140625" style="99" customWidth="1"/>
    <col min="4104" max="4104" width="19.85546875" style="99" customWidth="1"/>
    <col min="4105" max="4105" width="16.5703125" style="99" customWidth="1"/>
    <col min="4106" max="4106" width="14.28515625" style="99" customWidth="1"/>
    <col min="4107" max="4107" width="10.140625" style="99"/>
    <col min="4108" max="4108" width="7.42578125" style="99" customWidth="1"/>
    <col min="4109" max="4351" width="10.140625" style="99"/>
    <col min="4352" max="4352" width="9.5703125" style="99" customWidth="1"/>
    <col min="4353" max="4353" width="95.28515625" style="99" customWidth="1"/>
    <col min="4354" max="4355" width="16.140625" style="99" customWidth="1"/>
    <col min="4356" max="4356" width="15.140625" style="99" customWidth="1"/>
    <col min="4357" max="4359" width="16.140625" style="99" customWidth="1"/>
    <col min="4360" max="4360" width="19.85546875" style="99" customWidth="1"/>
    <col min="4361" max="4361" width="16.5703125" style="99" customWidth="1"/>
    <col min="4362" max="4362" width="14.28515625" style="99" customWidth="1"/>
    <col min="4363" max="4363" width="10.140625" style="99"/>
    <col min="4364" max="4364" width="7.42578125" style="99" customWidth="1"/>
    <col min="4365" max="4607" width="10.140625" style="99"/>
    <col min="4608" max="4608" width="9.5703125" style="99" customWidth="1"/>
    <col min="4609" max="4609" width="95.28515625" style="99" customWidth="1"/>
    <col min="4610" max="4611" width="16.140625" style="99" customWidth="1"/>
    <col min="4612" max="4612" width="15.140625" style="99" customWidth="1"/>
    <col min="4613" max="4615" width="16.140625" style="99" customWidth="1"/>
    <col min="4616" max="4616" width="19.85546875" style="99" customWidth="1"/>
    <col min="4617" max="4617" width="16.5703125" style="99" customWidth="1"/>
    <col min="4618" max="4618" width="14.28515625" style="99" customWidth="1"/>
    <col min="4619" max="4619" width="10.140625" style="99"/>
    <col min="4620" max="4620" width="7.42578125" style="99" customWidth="1"/>
    <col min="4621" max="4863" width="10.140625" style="99"/>
    <col min="4864" max="4864" width="9.5703125" style="99" customWidth="1"/>
    <col min="4865" max="4865" width="95.28515625" style="99" customWidth="1"/>
    <col min="4866" max="4867" width="16.140625" style="99" customWidth="1"/>
    <col min="4868" max="4868" width="15.140625" style="99" customWidth="1"/>
    <col min="4869" max="4871" width="16.140625" style="99" customWidth="1"/>
    <col min="4872" max="4872" width="19.85546875" style="99" customWidth="1"/>
    <col min="4873" max="4873" width="16.5703125" style="99" customWidth="1"/>
    <col min="4874" max="4874" width="14.28515625" style="99" customWidth="1"/>
    <col min="4875" max="4875" width="10.140625" style="99"/>
    <col min="4876" max="4876" width="7.42578125" style="99" customWidth="1"/>
    <col min="4877" max="5119" width="10.140625" style="99"/>
    <col min="5120" max="5120" width="9.5703125" style="99" customWidth="1"/>
    <col min="5121" max="5121" width="95.28515625" style="99" customWidth="1"/>
    <col min="5122" max="5123" width="16.140625" style="99" customWidth="1"/>
    <col min="5124" max="5124" width="15.140625" style="99" customWidth="1"/>
    <col min="5125" max="5127" width="16.140625" style="99" customWidth="1"/>
    <col min="5128" max="5128" width="19.85546875" style="99" customWidth="1"/>
    <col min="5129" max="5129" width="16.5703125" style="99" customWidth="1"/>
    <col min="5130" max="5130" width="14.28515625" style="99" customWidth="1"/>
    <col min="5131" max="5131" width="10.140625" style="99"/>
    <col min="5132" max="5132" width="7.42578125" style="99" customWidth="1"/>
    <col min="5133" max="5375" width="10.140625" style="99"/>
    <col min="5376" max="5376" width="9.5703125" style="99" customWidth="1"/>
    <col min="5377" max="5377" width="95.28515625" style="99" customWidth="1"/>
    <col min="5378" max="5379" width="16.140625" style="99" customWidth="1"/>
    <col min="5380" max="5380" width="15.140625" style="99" customWidth="1"/>
    <col min="5381" max="5383" width="16.140625" style="99" customWidth="1"/>
    <col min="5384" max="5384" width="19.85546875" style="99" customWidth="1"/>
    <col min="5385" max="5385" width="16.5703125" style="99" customWidth="1"/>
    <col min="5386" max="5386" width="14.28515625" style="99" customWidth="1"/>
    <col min="5387" max="5387" width="10.140625" style="99"/>
    <col min="5388" max="5388" width="7.42578125" style="99" customWidth="1"/>
    <col min="5389" max="5631" width="10.140625" style="99"/>
    <col min="5632" max="5632" width="9.5703125" style="99" customWidth="1"/>
    <col min="5633" max="5633" width="95.28515625" style="99" customWidth="1"/>
    <col min="5634" max="5635" width="16.140625" style="99" customWidth="1"/>
    <col min="5636" max="5636" width="15.140625" style="99" customWidth="1"/>
    <col min="5637" max="5639" width="16.140625" style="99" customWidth="1"/>
    <col min="5640" max="5640" width="19.85546875" style="99" customWidth="1"/>
    <col min="5641" max="5641" width="16.5703125" style="99" customWidth="1"/>
    <col min="5642" max="5642" width="14.28515625" style="99" customWidth="1"/>
    <col min="5643" max="5643" width="10.140625" style="99"/>
    <col min="5644" max="5644" width="7.42578125" style="99" customWidth="1"/>
    <col min="5645" max="5887" width="10.140625" style="99"/>
    <col min="5888" max="5888" width="9.5703125" style="99" customWidth="1"/>
    <col min="5889" max="5889" width="95.28515625" style="99" customWidth="1"/>
    <col min="5890" max="5891" width="16.140625" style="99" customWidth="1"/>
    <col min="5892" max="5892" width="15.140625" style="99" customWidth="1"/>
    <col min="5893" max="5895" width="16.140625" style="99" customWidth="1"/>
    <col min="5896" max="5896" width="19.85546875" style="99" customWidth="1"/>
    <col min="5897" max="5897" width="16.5703125" style="99" customWidth="1"/>
    <col min="5898" max="5898" width="14.28515625" style="99" customWidth="1"/>
    <col min="5899" max="5899" width="10.140625" style="99"/>
    <col min="5900" max="5900" width="7.42578125" style="99" customWidth="1"/>
    <col min="5901" max="6143" width="10.140625" style="99"/>
    <col min="6144" max="6144" width="9.5703125" style="99" customWidth="1"/>
    <col min="6145" max="6145" width="95.28515625" style="99" customWidth="1"/>
    <col min="6146" max="6147" width="16.140625" style="99" customWidth="1"/>
    <col min="6148" max="6148" width="15.140625" style="99" customWidth="1"/>
    <col min="6149" max="6151" width="16.140625" style="99" customWidth="1"/>
    <col min="6152" max="6152" width="19.85546875" style="99" customWidth="1"/>
    <col min="6153" max="6153" width="16.5703125" style="99" customWidth="1"/>
    <col min="6154" max="6154" width="14.28515625" style="99" customWidth="1"/>
    <col min="6155" max="6155" width="10.140625" style="99"/>
    <col min="6156" max="6156" width="7.42578125" style="99" customWidth="1"/>
    <col min="6157" max="6399" width="10.140625" style="99"/>
    <col min="6400" max="6400" width="9.5703125" style="99" customWidth="1"/>
    <col min="6401" max="6401" width="95.28515625" style="99" customWidth="1"/>
    <col min="6402" max="6403" width="16.140625" style="99" customWidth="1"/>
    <col min="6404" max="6404" width="15.140625" style="99" customWidth="1"/>
    <col min="6405" max="6407" width="16.140625" style="99" customWidth="1"/>
    <col min="6408" max="6408" width="19.85546875" style="99" customWidth="1"/>
    <col min="6409" max="6409" width="16.5703125" style="99" customWidth="1"/>
    <col min="6410" max="6410" width="14.28515625" style="99" customWidth="1"/>
    <col min="6411" max="6411" width="10.140625" style="99"/>
    <col min="6412" max="6412" width="7.42578125" style="99" customWidth="1"/>
    <col min="6413" max="6655" width="10.140625" style="99"/>
    <col min="6656" max="6656" width="9.5703125" style="99" customWidth="1"/>
    <col min="6657" max="6657" width="95.28515625" style="99" customWidth="1"/>
    <col min="6658" max="6659" width="16.140625" style="99" customWidth="1"/>
    <col min="6660" max="6660" width="15.140625" style="99" customWidth="1"/>
    <col min="6661" max="6663" width="16.140625" style="99" customWidth="1"/>
    <col min="6664" max="6664" width="19.85546875" style="99" customWidth="1"/>
    <col min="6665" max="6665" width="16.5703125" style="99" customWidth="1"/>
    <col min="6666" max="6666" width="14.28515625" style="99" customWidth="1"/>
    <col min="6667" max="6667" width="10.140625" style="99"/>
    <col min="6668" max="6668" width="7.42578125" style="99" customWidth="1"/>
    <col min="6669" max="6911" width="10.140625" style="99"/>
    <col min="6912" max="6912" width="9.5703125" style="99" customWidth="1"/>
    <col min="6913" max="6913" width="95.28515625" style="99" customWidth="1"/>
    <col min="6914" max="6915" width="16.140625" style="99" customWidth="1"/>
    <col min="6916" max="6916" width="15.140625" style="99" customWidth="1"/>
    <col min="6917" max="6919" width="16.140625" style="99" customWidth="1"/>
    <col min="6920" max="6920" width="19.85546875" style="99" customWidth="1"/>
    <col min="6921" max="6921" width="16.5703125" style="99" customWidth="1"/>
    <col min="6922" max="6922" width="14.28515625" style="99" customWidth="1"/>
    <col min="6923" max="6923" width="10.140625" style="99"/>
    <col min="6924" max="6924" width="7.42578125" style="99" customWidth="1"/>
    <col min="6925" max="7167" width="10.140625" style="99"/>
    <col min="7168" max="7168" width="9.5703125" style="99" customWidth="1"/>
    <col min="7169" max="7169" width="95.28515625" style="99" customWidth="1"/>
    <col min="7170" max="7171" width="16.140625" style="99" customWidth="1"/>
    <col min="7172" max="7172" width="15.140625" style="99" customWidth="1"/>
    <col min="7173" max="7175" width="16.140625" style="99" customWidth="1"/>
    <col min="7176" max="7176" width="19.85546875" style="99" customWidth="1"/>
    <col min="7177" max="7177" width="16.5703125" style="99" customWidth="1"/>
    <col min="7178" max="7178" width="14.28515625" style="99" customWidth="1"/>
    <col min="7179" max="7179" width="10.140625" style="99"/>
    <col min="7180" max="7180" width="7.42578125" style="99" customWidth="1"/>
    <col min="7181" max="7423" width="10.140625" style="99"/>
    <col min="7424" max="7424" width="9.5703125" style="99" customWidth="1"/>
    <col min="7425" max="7425" width="95.28515625" style="99" customWidth="1"/>
    <col min="7426" max="7427" width="16.140625" style="99" customWidth="1"/>
    <col min="7428" max="7428" width="15.140625" style="99" customWidth="1"/>
    <col min="7429" max="7431" width="16.140625" style="99" customWidth="1"/>
    <col min="7432" max="7432" width="19.85546875" style="99" customWidth="1"/>
    <col min="7433" max="7433" width="16.5703125" style="99" customWidth="1"/>
    <col min="7434" max="7434" width="14.28515625" style="99" customWidth="1"/>
    <col min="7435" max="7435" width="10.140625" style="99"/>
    <col min="7436" max="7436" width="7.42578125" style="99" customWidth="1"/>
    <col min="7437" max="7679" width="10.140625" style="99"/>
    <col min="7680" max="7680" width="9.5703125" style="99" customWidth="1"/>
    <col min="7681" max="7681" width="95.28515625" style="99" customWidth="1"/>
    <col min="7682" max="7683" width="16.140625" style="99" customWidth="1"/>
    <col min="7684" max="7684" width="15.140625" style="99" customWidth="1"/>
    <col min="7685" max="7687" width="16.140625" style="99" customWidth="1"/>
    <col min="7688" max="7688" width="19.85546875" style="99" customWidth="1"/>
    <col min="7689" max="7689" width="16.5703125" style="99" customWidth="1"/>
    <col min="7690" max="7690" width="14.28515625" style="99" customWidth="1"/>
    <col min="7691" max="7691" width="10.140625" style="99"/>
    <col min="7692" max="7692" width="7.42578125" style="99" customWidth="1"/>
    <col min="7693" max="7935" width="10.140625" style="99"/>
    <col min="7936" max="7936" width="9.5703125" style="99" customWidth="1"/>
    <col min="7937" max="7937" width="95.28515625" style="99" customWidth="1"/>
    <col min="7938" max="7939" width="16.140625" style="99" customWidth="1"/>
    <col min="7940" max="7940" width="15.140625" style="99" customWidth="1"/>
    <col min="7941" max="7943" width="16.140625" style="99" customWidth="1"/>
    <col min="7944" max="7944" width="19.85546875" style="99" customWidth="1"/>
    <col min="7945" max="7945" width="16.5703125" style="99" customWidth="1"/>
    <col min="7946" max="7946" width="14.28515625" style="99" customWidth="1"/>
    <col min="7947" max="7947" width="10.140625" style="99"/>
    <col min="7948" max="7948" width="7.42578125" style="99" customWidth="1"/>
    <col min="7949" max="8191" width="10.140625" style="99"/>
    <col min="8192" max="8192" width="9.5703125" style="99" customWidth="1"/>
    <col min="8193" max="8193" width="95.28515625" style="99" customWidth="1"/>
    <col min="8194" max="8195" width="16.140625" style="99" customWidth="1"/>
    <col min="8196" max="8196" width="15.140625" style="99" customWidth="1"/>
    <col min="8197" max="8199" width="16.140625" style="99" customWidth="1"/>
    <col min="8200" max="8200" width="19.85546875" style="99" customWidth="1"/>
    <col min="8201" max="8201" width="16.5703125" style="99" customWidth="1"/>
    <col min="8202" max="8202" width="14.28515625" style="99" customWidth="1"/>
    <col min="8203" max="8203" width="10.140625" style="99"/>
    <col min="8204" max="8204" width="7.42578125" style="99" customWidth="1"/>
    <col min="8205" max="8447" width="10.140625" style="99"/>
    <col min="8448" max="8448" width="9.5703125" style="99" customWidth="1"/>
    <col min="8449" max="8449" width="95.28515625" style="99" customWidth="1"/>
    <col min="8450" max="8451" width="16.140625" style="99" customWidth="1"/>
    <col min="8452" max="8452" width="15.140625" style="99" customWidth="1"/>
    <col min="8453" max="8455" width="16.140625" style="99" customWidth="1"/>
    <col min="8456" max="8456" width="19.85546875" style="99" customWidth="1"/>
    <col min="8457" max="8457" width="16.5703125" style="99" customWidth="1"/>
    <col min="8458" max="8458" width="14.28515625" style="99" customWidth="1"/>
    <col min="8459" max="8459" width="10.140625" style="99"/>
    <col min="8460" max="8460" width="7.42578125" style="99" customWidth="1"/>
    <col min="8461" max="8703" width="10.140625" style="99"/>
    <col min="8704" max="8704" width="9.5703125" style="99" customWidth="1"/>
    <col min="8705" max="8705" width="95.28515625" style="99" customWidth="1"/>
    <col min="8706" max="8707" width="16.140625" style="99" customWidth="1"/>
    <col min="8708" max="8708" width="15.140625" style="99" customWidth="1"/>
    <col min="8709" max="8711" width="16.140625" style="99" customWidth="1"/>
    <col min="8712" max="8712" width="19.85546875" style="99" customWidth="1"/>
    <col min="8713" max="8713" width="16.5703125" style="99" customWidth="1"/>
    <col min="8714" max="8714" width="14.28515625" style="99" customWidth="1"/>
    <col min="8715" max="8715" width="10.140625" style="99"/>
    <col min="8716" max="8716" width="7.42578125" style="99" customWidth="1"/>
    <col min="8717" max="8959" width="10.140625" style="99"/>
    <col min="8960" max="8960" width="9.5703125" style="99" customWidth="1"/>
    <col min="8961" max="8961" width="95.28515625" style="99" customWidth="1"/>
    <col min="8962" max="8963" width="16.140625" style="99" customWidth="1"/>
    <col min="8964" max="8964" width="15.140625" style="99" customWidth="1"/>
    <col min="8965" max="8967" width="16.140625" style="99" customWidth="1"/>
    <col min="8968" max="8968" width="19.85546875" style="99" customWidth="1"/>
    <col min="8969" max="8969" width="16.5703125" style="99" customWidth="1"/>
    <col min="8970" max="8970" width="14.28515625" style="99" customWidth="1"/>
    <col min="8971" max="8971" width="10.140625" style="99"/>
    <col min="8972" max="8972" width="7.42578125" style="99" customWidth="1"/>
    <col min="8973" max="9215" width="10.140625" style="99"/>
    <col min="9216" max="9216" width="9.5703125" style="99" customWidth="1"/>
    <col min="9217" max="9217" width="95.28515625" style="99" customWidth="1"/>
    <col min="9218" max="9219" width="16.140625" style="99" customWidth="1"/>
    <col min="9220" max="9220" width="15.140625" style="99" customWidth="1"/>
    <col min="9221" max="9223" width="16.140625" style="99" customWidth="1"/>
    <col min="9224" max="9224" width="19.85546875" style="99" customWidth="1"/>
    <col min="9225" max="9225" width="16.5703125" style="99" customWidth="1"/>
    <col min="9226" max="9226" width="14.28515625" style="99" customWidth="1"/>
    <col min="9227" max="9227" width="10.140625" style="99"/>
    <col min="9228" max="9228" width="7.42578125" style="99" customWidth="1"/>
    <col min="9229" max="9471" width="10.140625" style="99"/>
    <col min="9472" max="9472" width="9.5703125" style="99" customWidth="1"/>
    <col min="9473" max="9473" width="95.28515625" style="99" customWidth="1"/>
    <col min="9474" max="9475" width="16.140625" style="99" customWidth="1"/>
    <col min="9476" max="9476" width="15.140625" style="99" customWidth="1"/>
    <col min="9477" max="9479" width="16.140625" style="99" customWidth="1"/>
    <col min="9480" max="9480" width="19.85546875" style="99" customWidth="1"/>
    <col min="9481" max="9481" width="16.5703125" style="99" customWidth="1"/>
    <col min="9482" max="9482" width="14.28515625" style="99" customWidth="1"/>
    <col min="9483" max="9483" width="10.140625" style="99"/>
    <col min="9484" max="9484" width="7.42578125" style="99" customWidth="1"/>
    <col min="9485" max="9727" width="10.140625" style="99"/>
    <col min="9728" max="9728" width="9.5703125" style="99" customWidth="1"/>
    <col min="9729" max="9729" width="95.28515625" style="99" customWidth="1"/>
    <col min="9730" max="9731" width="16.140625" style="99" customWidth="1"/>
    <col min="9732" max="9732" width="15.140625" style="99" customWidth="1"/>
    <col min="9733" max="9735" width="16.140625" style="99" customWidth="1"/>
    <col min="9736" max="9736" width="19.85546875" style="99" customWidth="1"/>
    <col min="9737" max="9737" width="16.5703125" style="99" customWidth="1"/>
    <col min="9738" max="9738" width="14.28515625" style="99" customWidth="1"/>
    <col min="9739" max="9739" width="10.140625" style="99"/>
    <col min="9740" max="9740" width="7.42578125" style="99" customWidth="1"/>
    <col min="9741" max="9983" width="10.140625" style="99"/>
    <col min="9984" max="9984" width="9.5703125" style="99" customWidth="1"/>
    <col min="9985" max="9985" width="95.28515625" style="99" customWidth="1"/>
    <col min="9986" max="9987" width="16.140625" style="99" customWidth="1"/>
    <col min="9988" max="9988" width="15.140625" style="99" customWidth="1"/>
    <col min="9989" max="9991" width="16.140625" style="99" customWidth="1"/>
    <col min="9992" max="9992" width="19.85546875" style="99" customWidth="1"/>
    <col min="9993" max="9993" width="16.5703125" style="99" customWidth="1"/>
    <col min="9994" max="9994" width="14.28515625" style="99" customWidth="1"/>
    <col min="9995" max="9995" width="10.140625" style="99"/>
    <col min="9996" max="9996" width="7.42578125" style="99" customWidth="1"/>
    <col min="9997" max="10239" width="10.140625" style="99"/>
    <col min="10240" max="10240" width="9.5703125" style="99" customWidth="1"/>
    <col min="10241" max="10241" width="95.28515625" style="99" customWidth="1"/>
    <col min="10242" max="10243" width="16.140625" style="99" customWidth="1"/>
    <col min="10244" max="10244" width="15.140625" style="99" customWidth="1"/>
    <col min="10245" max="10247" width="16.140625" style="99" customWidth="1"/>
    <col min="10248" max="10248" width="19.85546875" style="99" customWidth="1"/>
    <col min="10249" max="10249" width="16.5703125" style="99" customWidth="1"/>
    <col min="10250" max="10250" width="14.28515625" style="99" customWidth="1"/>
    <col min="10251" max="10251" width="10.140625" style="99"/>
    <col min="10252" max="10252" width="7.42578125" style="99" customWidth="1"/>
    <col min="10253" max="10495" width="10.140625" style="99"/>
    <col min="10496" max="10496" width="9.5703125" style="99" customWidth="1"/>
    <col min="10497" max="10497" width="95.28515625" style="99" customWidth="1"/>
    <col min="10498" max="10499" width="16.140625" style="99" customWidth="1"/>
    <col min="10500" max="10500" width="15.140625" style="99" customWidth="1"/>
    <col min="10501" max="10503" width="16.140625" style="99" customWidth="1"/>
    <col min="10504" max="10504" width="19.85546875" style="99" customWidth="1"/>
    <col min="10505" max="10505" width="16.5703125" style="99" customWidth="1"/>
    <col min="10506" max="10506" width="14.28515625" style="99" customWidth="1"/>
    <col min="10507" max="10507" width="10.140625" style="99"/>
    <col min="10508" max="10508" width="7.42578125" style="99" customWidth="1"/>
    <col min="10509" max="10751" width="10.140625" style="99"/>
    <col min="10752" max="10752" width="9.5703125" style="99" customWidth="1"/>
    <col min="10753" max="10753" width="95.28515625" style="99" customWidth="1"/>
    <col min="10754" max="10755" width="16.140625" style="99" customWidth="1"/>
    <col min="10756" max="10756" width="15.140625" style="99" customWidth="1"/>
    <col min="10757" max="10759" width="16.140625" style="99" customWidth="1"/>
    <col min="10760" max="10760" width="19.85546875" style="99" customWidth="1"/>
    <col min="10761" max="10761" width="16.5703125" style="99" customWidth="1"/>
    <col min="10762" max="10762" width="14.28515625" style="99" customWidth="1"/>
    <col min="10763" max="10763" width="10.140625" style="99"/>
    <col min="10764" max="10764" width="7.42578125" style="99" customWidth="1"/>
    <col min="10765" max="11007" width="10.140625" style="99"/>
    <col min="11008" max="11008" width="9.5703125" style="99" customWidth="1"/>
    <col min="11009" max="11009" width="95.28515625" style="99" customWidth="1"/>
    <col min="11010" max="11011" width="16.140625" style="99" customWidth="1"/>
    <col min="11012" max="11012" width="15.140625" style="99" customWidth="1"/>
    <col min="11013" max="11015" width="16.140625" style="99" customWidth="1"/>
    <col min="11016" max="11016" width="19.85546875" style="99" customWidth="1"/>
    <col min="11017" max="11017" width="16.5703125" style="99" customWidth="1"/>
    <col min="11018" max="11018" width="14.28515625" style="99" customWidth="1"/>
    <col min="11019" max="11019" width="10.140625" style="99"/>
    <col min="11020" max="11020" width="7.42578125" style="99" customWidth="1"/>
    <col min="11021" max="11263" width="10.140625" style="99"/>
    <col min="11264" max="11264" width="9.5703125" style="99" customWidth="1"/>
    <col min="11265" max="11265" width="95.28515625" style="99" customWidth="1"/>
    <col min="11266" max="11267" width="16.140625" style="99" customWidth="1"/>
    <col min="11268" max="11268" width="15.140625" style="99" customWidth="1"/>
    <col min="11269" max="11271" width="16.140625" style="99" customWidth="1"/>
    <col min="11272" max="11272" width="19.85546875" style="99" customWidth="1"/>
    <col min="11273" max="11273" width="16.5703125" style="99" customWidth="1"/>
    <col min="11274" max="11274" width="14.28515625" style="99" customWidth="1"/>
    <col min="11275" max="11275" width="10.140625" style="99"/>
    <col min="11276" max="11276" width="7.42578125" style="99" customWidth="1"/>
    <col min="11277" max="11519" width="10.140625" style="99"/>
    <col min="11520" max="11520" width="9.5703125" style="99" customWidth="1"/>
    <col min="11521" max="11521" width="95.28515625" style="99" customWidth="1"/>
    <col min="11522" max="11523" width="16.140625" style="99" customWidth="1"/>
    <col min="11524" max="11524" width="15.140625" style="99" customWidth="1"/>
    <col min="11525" max="11527" width="16.140625" style="99" customWidth="1"/>
    <col min="11528" max="11528" width="19.85546875" style="99" customWidth="1"/>
    <col min="11529" max="11529" width="16.5703125" style="99" customWidth="1"/>
    <col min="11530" max="11530" width="14.28515625" style="99" customWidth="1"/>
    <col min="11531" max="11531" width="10.140625" style="99"/>
    <col min="11532" max="11532" width="7.42578125" style="99" customWidth="1"/>
    <col min="11533" max="11775" width="10.140625" style="99"/>
    <col min="11776" max="11776" width="9.5703125" style="99" customWidth="1"/>
    <col min="11777" max="11777" width="95.28515625" style="99" customWidth="1"/>
    <col min="11778" max="11779" width="16.140625" style="99" customWidth="1"/>
    <col min="11780" max="11780" width="15.140625" style="99" customWidth="1"/>
    <col min="11781" max="11783" width="16.140625" style="99" customWidth="1"/>
    <col min="11784" max="11784" width="19.85546875" style="99" customWidth="1"/>
    <col min="11785" max="11785" width="16.5703125" style="99" customWidth="1"/>
    <col min="11786" max="11786" width="14.28515625" style="99" customWidth="1"/>
    <col min="11787" max="11787" width="10.140625" style="99"/>
    <col min="11788" max="11788" width="7.42578125" style="99" customWidth="1"/>
    <col min="11789" max="12031" width="10.140625" style="99"/>
    <col min="12032" max="12032" width="9.5703125" style="99" customWidth="1"/>
    <col min="12033" max="12033" width="95.28515625" style="99" customWidth="1"/>
    <col min="12034" max="12035" width="16.140625" style="99" customWidth="1"/>
    <col min="12036" max="12036" width="15.140625" style="99" customWidth="1"/>
    <col min="12037" max="12039" width="16.140625" style="99" customWidth="1"/>
    <col min="12040" max="12040" width="19.85546875" style="99" customWidth="1"/>
    <col min="12041" max="12041" width="16.5703125" style="99" customWidth="1"/>
    <col min="12042" max="12042" width="14.28515625" style="99" customWidth="1"/>
    <col min="12043" max="12043" width="10.140625" style="99"/>
    <col min="12044" max="12044" width="7.42578125" style="99" customWidth="1"/>
    <col min="12045" max="12287" width="10.140625" style="99"/>
    <col min="12288" max="12288" width="9.5703125" style="99" customWidth="1"/>
    <col min="12289" max="12289" width="95.28515625" style="99" customWidth="1"/>
    <col min="12290" max="12291" width="16.140625" style="99" customWidth="1"/>
    <col min="12292" max="12292" width="15.140625" style="99" customWidth="1"/>
    <col min="12293" max="12295" width="16.140625" style="99" customWidth="1"/>
    <col min="12296" max="12296" width="19.85546875" style="99" customWidth="1"/>
    <col min="12297" max="12297" width="16.5703125" style="99" customWidth="1"/>
    <col min="12298" max="12298" width="14.28515625" style="99" customWidth="1"/>
    <col min="12299" max="12299" width="10.140625" style="99"/>
    <col min="12300" max="12300" width="7.42578125" style="99" customWidth="1"/>
    <col min="12301" max="12543" width="10.140625" style="99"/>
    <col min="12544" max="12544" width="9.5703125" style="99" customWidth="1"/>
    <col min="12545" max="12545" width="95.28515625" style="99" customWidth="1"/>
    <col min="12546" max="12547" width="16.140625" style="99" customWidth="1"/>
    <col min="12548" max="12548" width="15.140625" style="99" customWidth="1"/>
    <col min="12549" max="12551" width="16.140625" style="99" customWidth="1"/>
    <col min="12552" max="12552" width="19.85546875" style="99" customWidth="1"/>
    <col min="12553" max="12553" width="16.5703125" style="99" customWidth="1"/>
    <col min="12554" max="12554" width="14.28515625" style="99" customWidth="1"/>
    <col min="12555" max="12555" width="10.140625" style="99"/>
    <col min="12556" max="12556" width="7.42578125" style="99" customWidth="1"/>
    <col min="12557" max="12799" width="10.140625" style="99"/>
    <col min="12800" max="12800" width="9.5703125" style="99" customWidth="1"/>
    <col min="12801" max="12801" width="95.28515625" style="99" customWidth="1"/>
    <col min="12802" max="12803" width="16.140625" style="99" customWidth="1"/>
    <col min="12804" max="12804" width="15.140625" style="99" customWidth="1"/>
    <col min="12805" max="12807" width="16.140625" style="99" customWidth="1"/>
    <col min="12808" max="12808" width="19.85546875" style="99" customWidth="1"/>
    <col min="12809" max="12809" width="16.5703125" style="99" customWidth="1"/>
    <col min="12810" max="12810" width="14.28515625" style="99" customWidth="1"/>
    <col min="12811" max="12811" width="10.140625" style="99"/>
    <col min="12812" max="12812" width="7.42578125" style="99" customWidth="1"/>
    <col min="12813" max="13055" width="10.140625" style="99"/>
    <col min="13056" max="13056" width="9.5703125" style="99" customWidth="1"/>
    <col min="13057" max="13057" width="95.28515625" style="99" customWidth="1"/>
    <col min="13058" max="13059" width="16.140625" style="99" customWidth="1"/>
    <col min="13060" max="13060" width="15.140625" style="99" customWidth="1"/>
    <col min="13061" max="13063" width="16.140625" style="99" customWidth="1"/>
    <col min="13064" max="13064" width="19.85546875" style="99" customWidth="1"/>
    <col min="13065" max="13065" width="16.5703125" style="99" customWidth="1"/>
    <col min="13066" max="13066" width="14.28515625" style="99" customWidth="1"/>
    <col min="13067" max="13067" width="10.140625" style="99"/>
    <col min="13068" max="13068" width="7.42578125" style="99" customWidth="1"/>
    <col min="13069" max="13311" width="10.140625" style="99"/>
    <col min="13312" max="13312" width="9.5703125" style="99" customWidth="1"/>
    <col min="13313" max="13313" width="95.28515625" style="99" customWidth="1"/>
    <col min="13314" max="13315" width="16.140625" style="99" customWidth="1"/>
    <col min="13316" max="13316" width="15.140625" style="99" customWidth="1"/>
    <col min="13317" max="13319" width="16.140625" style="99" customWidth="1"/>
    <col min="13320" max="13320" width="19.85546875" style="99" customWidth="1"/>
    <col min="13321" max="13321" width="16.5703125" style="99" customWidth="1"/>
    <col min="13322" max="13322" width="14.28515625" style="99" customWidth="1"/>
    <col min="13323" max="13323" width="10.140625" style="99"/>
    <col min="13324" max="13324" width="7.42578125" style="99" customWidth="1"/>
    <col min="13325" max="13567" width="10.140625" style="99"/>
    <col min="13568" max="13568" width="9.5703125" style="99" customWidth="1"/>
    <col min="13569" max="13569" width="95.28515625" style="99" customWidth="1"/>
    <col min="13570" max="13571" width="16.140625" style="99" customWidth="1"/>
    <col min="13572" max="13572" width="15.140625" style="99" customWidth="1"/>
    <col min="13573" max="13575" width="16.140625" style="99" customWidth="1"/>
    <col min="13576" max="13576" width="19.85546875" style="99" customWidth="1"/>
    <col min="13577" max="13577" width="16.5703125" style="99" customWidth="1"/>
    <col min="13578" max="13578" width="14.28515625" style="99" customWidth="1"/>
    <col min="13579" max="13579" width="10.140625" style="99"/>
    <col min="13580" max="13580" width="7.42578125" style="99" customWidth="1"/>
    <col min="13581" max="13823" width="10.140625" style="99"/>
    <col min="13824" max="13824" width="9.5703125" style="99" customWidth="1"/>
    <col min="13825" max="13825" width="95.28515625" style="99" customWidth="1"/>
    <col min="13826" max="13827" width="16.140625" style="99" customWidth="1"/>
    <col min="13828" max="13828" width="15.140625" style="99" customWidth="1"/>
    <col min="13829" max="13831" width="16.140625" style="99" customWidth="1"/>
    <col min="13832" max="13832" width="19.85546875" style="99" customWidth="1"/>
    <col min="13833" max="13833" width="16.5703125" style="99" customWidth="1"/>
    <col min="13834" max="13834" width="14.28515625" style="99" customWidth="1"/>
    <col min="13835" max="13835" width="10.140625" style="99"/>
    <col min="13836" max="13836" width="7.42578125" style="99" customWidth="1"/>
    <col min="13837" max="14079" width="10.140625" style="99"/>
    <col min="14080" max="14080" width="9.5703125" style="99" customWidth="1"/>
    <col min="14081" max="14081" width="95.28515625" style="99" customWidth="1"/>
    <col min="14082" max="14083" width="16.140625" style="99" customWidth="1"/>
    <col min="14084" max="14084" width="15.140625" style="99" customWidth="1"/>
    <col min="14085" max="14087" width="16.140625" style="99" customWidth="1"/>
    <col min="14088" max="14088" width="19.85546875" style="99" customWidth="1"/>
    <col min="14089" max="14089" width="16.5703125" style="99" customWidth="1"/>
    <col min="14090" max="14090" width="14.28515625" style="99" customWidth="1"/>
    <col min="14091" max="14091" width="10.140625" style="99"/>
    <col min="14092" max="14092" width="7.42578125" style="99" customWidth="1"/>
    <col min="14093" max="14335" width="10.140625" style="99"/>
    <col min="14336" max="14336" width="9.5703125" style="99" customWidth="1"/>
    <col min="14337" max="14337" width="95.28515625" style="99" customWidth="1"/>
    <col min="14338" max="14339" width="16.140625" style="99" customWidth="1"/>
    <col min="14340" max="14340" width="15.140625" style="99" customWidth="1"/>
    <col min="14341" max="14343" width="16.140625" style="99" customWidth="1"/>
    <col min="14344" max="14344" width="19.85546875" style="99" customWidth="1"/>
    <col min="14345" max="14345" width="16.5703125" style="99" customWidth="1"/>
    <col min="14346" max="14346" width="14.28515625" style="99" customWidth="1"/>
    <col min="14347" max="14347" width="10.140625" style="99"/>
    <col min="14348" max="14348" width="7.42578125" style="99" customWidth="1"/>
    <col min="14349" max="14591" width="10.140625" style="99"/>
    <col min="14592" max="14592" width="9.5703125" style="99" customWidth="1"/>
    <col min="14593" max="14593" width="95.28515625" style="99" customWidth="1"/>
    <col min="14594" max="14595" width="16.140625" style="99" customWidth="1"/>
    <col min="14596" max="14596" width="15.140625" style="99" customWidth="1"/>
    <col min="14597" max="14599" width="16.140625" style="99" customWidth="1"/>
    <col min="14600" max="14600" width="19.85546875" style="99" customWidth="1"/>
    <col min="14601" max="14601" width="16.5703125" style="99" customWidth="1"/>
    <col min="14602" max="14602" width="14.28515625" style="99" customWidth="1"/>
    <col min="14603" max="14603" width="10.140625" style="99"/>
    <col min="14604" max="14604" width="7.42578125" style="99" customWidth="1"/>
    <col min="14605" max="14847" width="10.140625" style="99"/>
    <col min="14848" max="14848" width="9.5703125" style="99" customWidth="1"/>
    <col min="14849" max="14849" width="95.28515625" style="99" customWidth="1"/>
    <col min="14850" max="14851" width="16.140625" style="99" customWidth="1"/>
    <col min="14852" max="14852" width="15.140625" style="99" customWidth="1"/>
    <col min="14853" max="14855" width="16.140625" style="99" customWidth="1"/>
    <col min="14856" max="14856" width="19.85546875" style="99" customWidth="1"/>
    <col min="14857" max="14857" width="16.5703125" style="99" customWidth="1"/>
    <col min="14858" max="14858" width="14.28515625" style="99" customWidth="1"/>
    <col min="14859" max="14859" width="10.140625" style="99"/>
    <col min="14860" max="14860" width="7.42578125" style="99" customWidth="1"/>
    <col min="14861" max="15103" width="10.140625" style="99"/>
    <col min="15104" max="15104" width="9.5703125" style="99" customWidth="1"/>
    <col min="15105" max="15105" width="95.28515625" style="99" customWidth="1"/>
    <col min="15106" max="15107" width="16.140625" style="99" customWidth="1"/>
    <col min="15108" max="15108" width="15.140625" style="99" customWidth="1"/>
    <col min="15109" max="15111" width="16.140625" style="99" customWidth="1"/>
    <col min="15112" max="15112" width="19.85546875" style="99" customWidth="1"/>
    <col min="15113" max="15113" width="16.5703125" style="99" customWidth="1"/>
    <col min="15114" max="15114" width="14.28515625" style="99" customWidth="1"/>
    <col min="15115" max="15115" width="10.140625" style="99"/>
    <col min="15116" max="15116" width="7.42578125" style="99" customWidth="1"/>
    <col min="15117" max="15359" width="10.140625" style="99"/>
    <col min="15360" max="15360" width="9.5703125" style="99" customWidth="1"/>
    <col min="15361" max="15361" width="95.28515625" style="99" customWidth="1"/>
    <col min="15362" max="15363" width="16.140625" style="99" customWidth="1"/>
    <col min="15364" max="15364" width="15.140625" style="99" customWidth="1"/>
    <col min="15365" max="15367" width="16.140625" style="99" customWidth="1"/>
    <col min="15368" max="15368" width="19.85546875" style="99" customWidth="1"/>
    <col min="15369" max="15369" width="16.5703125" style="99" customWidth="1"/>
    <col min="15370" max="15370" width="14.28515625" style="99" customWidth="1"/>
    <col min="15371" max="15371" width="10.140625" style="99"/>
    <col min="15372" max="15372" width="7.42578125" style="99" customWidth="1"/>
    <col min="15373" max="15615" width="10.140625" style="99"/>
    <col min="15616" max="15616" width="9.5703125" style="99" customWidth="1"/>
    <col min="15617" max="15617" width="95.28515625" style="99" customWidth="1"/>
    <col min="15618" max="15619" width="16.140625" style="99" customWidth="1"/>
    <col min="15620" max="15620" width="15.140625" style="99" customWidth="1"/>
    <col min="15621" max="15623" width="16.140625" style="99" customWidth="1"/>
    <col min="15624" max="15624" width="19.85546875" style="99" customWidth="1"/>
    <col min="15625" max="15625" width="16.5703125" style="99" customWidth="1"/>
    <col min="15626" max="15626" width="14.28515625" style="99" customWidth="1"/>
    <col min="15627" max="15627" width="10.140625" style="99"/>
    <col min="15628" max="15628" width="7.42578125" style="99" customWidth="1"/>
    <col min="15629" max="15871" width="10.140625" style="99"/>
    <col min="15872" max="15872" width="9.5703125" style="99" customWidth="1"/>
    <col min="15873" max="15873" width="95.28515625" style="99" customWidth="1"/>
    <col min="15874" max="15875" width="16.140625" style="99" customWidth="1"/>
    <col min="15876" max="15876" width="15.140625" style="99" customWidth="1"/>
    <col min="15877" max="15879" width="16.140625" style="99" customWidth="1"/>
    <col min="15880" max="15880" width="19.85546875" style="99" customWidth="1"/>
    <col min="15881" max="15881" width="16.5703125" style="99" customWidth="1"/>
    <col min="15882" max="15882" width="14.28515625" style="99" customWidth="1"/>
    <col min="15883" max="15883" width="10.140625" style="99"/>
    <col min="15884" max="15884" width="7.42578125" style="99" customWidth="1"/>
    <col min="15885" max="16127" width="10.140625" style="99"/>
    <col min="16128" max="16128" width="9.5703125" style="99" customWidth="1"/>
    <col min="16129" max="16129" width="95.28515625" style="99" customWidth="1"/>
    <col min="16130" max="16131" width="16.140625" style="99" customWidth="1"/>
    <col min="16132" max="16132" width="15.140625" style="99" customWidth="1"/>
    <col min="16133" max="16135" width="16.140625" style="99" customWidth="1"/>
    <col min="16136" max="16136" width="19.85546875" style="99" customWidth="1"/>
    <col min="16137" max="16137" width="16.5703125" style="99" customWidth="1"/>
    <col min="16138" max="16138" width="14.28515625" style="99" customWidth="1"/>
    <col min="16139" max="16139" width="10.140625" style="99"/>
    <col min="16140" max="16140" width="7.42578125" style="99" customWidth="1"/>
    <col min="16141" max="16384" width="10.140625" style="99"/>
  </cols>
  <sheetData>
    <row r="1" spans="1:10">
      <c r="A1" s="69" t="s">
        <v>1284</v>
      </c>
      <c r="B1" s="69"/>
    </row>
    <row r="2" spans="1:10">
      <c r="B2" s="482"/>
      <c r="F2" s="85"/>
    </row>
    <row r="3" spans="1:10">
      <c r="B3" s="146" t="s">
        <v>122</v>
      </c>
    </row>
    <row r="4" spans="1:10">
      <c r="B4" s="146"/>
    </row>
    <row r="5" spans="1:10" s="420" customFormat="1">
      <c r="B5" s="554"/>
      <c r="C5" s="483" t="s">
        <v>160</v>
      </c>
      <c r="D5" s="483" t="s">
        <v>161</v>
      </c>
      <c r="E5" s="483" t="s">
        <v>162</v>
      </c>
      <c r="F5" s="483" t="s">
        <v>163</v>
      </c>
      <c r="G5" s="483" t="s">
        <v>164</v>
      </c>
      <c r="H5" s="483" t="s">
        <v>231</v>
      </c>
      <c r="I5" s="483" t="s">
        <v>232</v>
      </c>
      <c r="J5" s="99"/>
    </row>
    <row r="6" spans="1:10" ht="13.5" customHeight="1">
      <c r="B6" s="1129"/>
      <c r="C6" s="1545" t="s">
        <v>1624</v>
      </c>
      <c r="D6" s="1545" t="s">
        <v>1625</v>
      </c>
      <c r="E6" s="1547" t="s">
        <v>1626</v>
      </c>
      <c r="F6" s="1547"/>
      <c r="G6" s="1547"/>
      <c r="H6" s="1547"/>
      <c r="I6" s="1547"/>
    </row>
    <row r="7" spans="1:10" ht="38.25">
      <c r="B7" s="722" t="s">
        <v>1627</v>
      </c>
      <c r="C7" s="1546"/>
      <c r="D7" s="1546"/>
      <c r="E7" s="100" t="s">
        <v>1628</v>
      </c>
      <c r="F7" s="100" t="s">
        <v>1629</v>
      </c>
      <c r="G7" s="100" t="s">
        <v>1630</v>
      </c>
      <c r="H7" s="100" t="s">
        <v>1631</v>
      </c>
      <c r="I7" s="100" t="s">
        <v>1632</v>
      </c>
    </row>
    <row r="8" spans="1:10">
      <c r="B8" s="484" t="s">
        <v>1257</v>
      </c>
      <c r="C8" s="485">
        <v>377966</v>
      </c>
      <c r="D8" s="485">
        <v>377966</v>
      </c>
      <c r="E8" s="485">
        <v>377966</v>
      </c>
      <c r="F8" s="485"/>
      <c r="G8" s="485"/>
      <c r="H8" s="485"/>
      <c r="I8" s="485"/>
      <c r="J8" s="485"/>
    </row>
    <row r="9" spans="1:10">
      <c r="B9" s="484" t="s">
        <v>1258</v>
      </c>
      <c r="C9" s="485">
        <v>73962</v>
      </c>
      <c r="D9" s="485">
        <v>73962</v>
      </c>
      <c r="E9" s="485">
        <v>71458</v>
      </c>
      <c r="F9" s="485">
        <v>2504</v>
      </c>
      <c r="G9" s="485"/>
      <c r="H9" s="485">
        <v>2504</v>
      </c>
      <c r="I9" s="485"/>
      <c r="J9" s="485"/>
    </row>
    <row r="10" spans="1:10">
      <c r="B10" s="484" t="s">
        <v>1259</v>
      </c>
      <c r="C10" s="485">
        <v>77235</v>
      </c>
      <c r="D10" s="485">
        <v>75169</v>
      </c>
      <c r="E10" s="485">
        <v>72799</v>
      </c>
      <c r="F10" s="485">
        <v>2370</v>
      </c>
      <c r="G10" s="485"/>
      <c r="H10" s="485">
        <v>2370</v>
      </c>
      <c r="I10" s="485"/>
      <c r="J10" s="485"/>
    </row>
    <row r="11" spans="1:10">
      <c r="B11" s="432" t="s">
        <v>1260</v>
      </c>
      <c r="C11" s="485">
        <v>2065271</v>
      </c>
      <c r="D11" s="485">
        <v>2067325</v>
      </c>
      <c r="E11" s="485">
        <v>1964873</v>
      </c>
      <c r="F11" s="485">
        <v>90861</v>
      </c>
      <c r="G11" s="485">
        <v>11591</v>
      </c>
      <c r="H11" s="485">
        <v>90861</v>
      </c>
      <c r="I11" s="485"/>
      <c r="J11" s="485"/>
    </row>
    <row r="12" spans="1:10">
      <c r="B12" s="432" t="s">
        <v>1633</v>
      </c>
      <c r="C12" s="485">
        <v>252611</v>
      </c>
      <c r="D12" s="485">
        <v>240331</v>
      </c>
      <c r="E12" s="485">
        <v>128398</v>
      </c>
      <c r="F12" s="485"/>
      <c r="G12" s="485"/>
      <c r="H12" s="485">
        <v>110733</v>
      </c>
      <c r="I12" s="485">
        <v>1200</v>
      </c>
      <c r="J12" s="485"/>
    </row>
    <row r="13" spans="1:10">
      <c r="B13" s="432" t="s">
        <v>955</v>
      </c>
      <c r="C13" s="485">
        <v>66594</v>
      </c>
      <c r="D13" s="485">
        <v>44935</v>
      </c>
      <c r="E13" s="485">
        <v>5278</v>
      </c>
      <c r="F13" s="485"/>
      <c r="G13" s="485"/>
      <c r="H13" s="485">
        <v>39657</v>
      </c>
      <c r="I13" s="485"/>
      <c r="J13" s="485"/>
    </row>
    <row r="14" spans="1:10">
      <c r="B14" s="432" t="s">
        <v>1262</v>
      </c>
      <c r="C14" s="485">
        <v>356367</v>
      </c>
      <c r="D14" s="485"/>
      <c r="E14" s="485"/>
      <c r="F14" s="485"/>
      <c r="G14" s="485"/>
      <c r="H14" s="485"/>
      <c r="I14" s="485"/>
      <c r="J14" s="485"/>
    </row>
    <row r="15" spans="1:10">
      <c r="B15" s="432" t="s">
        <v>1263</v>
      </c>
      <c r="C15" s="485">
        <v>187622</v>
      </c>
      <c r="D15" s="485">
        <v>178993</v>
      </c>
      <c r="E15" s="485"/>
      <c r="F15" s="485">
        <v>178993</v>
      </c>
      <c r="G15" s="485"/>
      <c r="H15" s="485">
        <v>178993</v>
      </c>
      <c r="I15" s="485"/>
      <c r="J15" s="485"/>
    </row>
    <row r="16" spans="1:10">
      <c r="B16" s="434" t="s">
        <v>961</v>
      </c>
      <c r="C16" s="555">
        <v>75182</v>
      </c>
      <c r="D16" s="555">
        <v>83840</v>
      </c>
      <c r="E16" s="555">
        <v>56491</v>
      </c>
      <c r="F16" s="555"/>
      <c r="G16" s="555"/>
      <c r="H16" s="555"/>
      <c r="I16" s="555">
        <v>27349</v>
      </c>
      <c r="J16" s="485"/>
    </row>
    <row r="17" spans="2:10">
      <c r="B17" s="49" t="s">
        <v>1267</v>
      </c>
      <c r="C17" s="489">
        <f t="shared" ref="C17:I17" si="0">SUM(C8:C16)</f>
        <v>3532810</v>
      </c>
      <c r="D17" s="489">
        <f t="shared" si="0"/>
        <v>3142521</v>
      </c>
      <c r="E17" s="489">
        <f t="shared" si="0"/>
        <v>2677263</v>
      </c>
      <c r="F17" s="489">
        <f t="shared" si="0"/>
        <v>274728</v>
      </c>
      <c r="G17" s="489">
        <f t="shared" si="0"/>
        <v>11591</v>
      </c>
      <c r="H17" s="489">
        <f t="shared" si="0"/>
        <v>425118</v>
      </c>
      <c r="I17" s="489">
        <f t="shared" si="0"/>
        <v>28549</v>
      </c>
      <c r="J17" s="485"/>
    </row>
    <row r="18" spans="2:10">
      <c r="B18" s="49"/>
      <c r="C18" s="489"/>
      <c r="D18" s="489"/>
      <c r="E18" s="489"/>
      <c r="F18" s="489"/>
      <c r="G18" s="489"/>
      <c r="H18" s="489"/>
      <c r="I18" s="489"/>
      <c r="J18" s="485"/>
    </row>
    <row r="19" spans="2:10">
      <c r="B19" s="49" t="s">
        <v>1634</v>
      </c>
      <c r="C19" s="485"/>
      <c r="D19" s="485"/>
      <c r="J19" s="485"/>
    </row>
    <row r="20" spans="2:10" s="557" customFormat="1">
      <c r="B20" s="556" t="s">
        <v>1269</v>
      </c>
      <c r="C20" s="485">
        <v>66873</v>
      </c>
      <c r="D20" s="485">
        <v>66248</v>
      </c>
      <c r="J20" s="485"/>
    </row>
    <row r="21" spans="2:10" s="557" customFormat="1">
      <c r="B21" s="556" t="s">
        <v>1635</v>
      </c>
      <c r="C21" s="485">
        <v>1701687</v>
      </c>
      <c r="D21" s="485">
        <v>1713135</v>
      </c>
      <c r="J21" s="485"/>
    </row>
    <row r="22" spans="2:10" s="557" customFormat="1">
      <c r="B22" s="556" t="s">
        <v>1271</v>
      </c>
      <c r="C22" s="485">
        <v>357975</v>
      </c>
      <c r="D22" s="485"/>
      <c r="J22" s="485"/>
    </row>
    <row r="23" spans="2:10" s="557" customFormat="1">
      <c r="B23" s="556" t="s">
        <v>1272</v>
      </c>
      <c r="C23" s="485">
        <v>30984</v>
      </c>
      <c r="D23" s="485"/>
      <c r="F23" s="558"/>
      <c r="J23" s="485"/>
    </row>
    <row r="24" spans="2:10" s="557" customFormat="1">
      <c r="B24" s="556" t="s">
        <v>1273</v>
      </c>
      <c r="C24" s="485">
        <v>795149</v>
      </c>
      <c r="D24" s="485">
        <v>795149</v>
      </c>
      <c r="F24" s="558"/>
      <c r="J24" s="485"/>
    </row>
    <row r="25" spans="2:10" s="557" customFormat="1">
      <c r="B25" s="556" t="s">
        <v>1274</v>
      </c>
      <c r="C25" s="485">
        <v>44635</v>
      </c>
      <c r="D25" s="485">
        <v>44635</v>
      </c>
      <c r="F25" s="558"/>
      <c r="J25" s="485"/>
    </row>
    <row r="26" spans="2:10" s="557" customFormat="1">
      <c r="B26" s="432" t="s">
        <v>1263</v>
      </c>
      <c r="C26" s="485">
        <v>238048</v>
      </c>
      <c r="D26" s="485">
        <v>228972</v>
      </c>
      <c r="F26" s="558">
        <v>228972</v>
      </c>
      <c r="H26" s="558">
        <v>228972</v>
      </c>
      <c r="J26" s="485"/>
    </row>
    <row r="27" spans="2:10" s="557" customFormat="1">
      <c r="B27" s="556" t="s">
        <v>1275</v>
      </c>
      <c r="C27" s="485">
        <v>172</v>
      </c>
      <c r="D27" s="485">
        <v>172</v>
      </c>
      <c r="F27" s="558"/>
      <c r="J27" s="485"/>
    </row>
    <row r="28" spans="2:10" s="557" customFormat="1">
      <c r="B28" s="559" t="s">
        <v>1276</v>
      </c>
      <c r="C28" s="555">
        <v>92763</v>
      </c>
      <c r="D28" s="555">
        <v>89686</v>
      </c>
      <c r="E28" s="560"/>
      <c r="F28" s="561"/>
      <c r="G28" s="560"/>
      <c r="H28" s="560"/>
      <c r="I28" s="560"/>
      <c r="J28" s="485"/>
    </row>
    <row r="29" spans="2:10">
      <c r="B29" s="562" t="s">
        <v>1279</v>
      </c>
      <c r="C29" s="489">
        <f>SUM(C20:C28)+1</f>
        <v>3328287</v>
      </c>
      <c r="D29" s="489">
        <f>SUM(D20:D28)+1</f>
        <v>2937998</v>
      </c>
      <c r="E29" s="489"/>
      <c r="F29" s="489">
        <f>SUM(F20:F28)</f>
        <v>228972</v>
      </c>
      <c r="G29" s="489"/>
      <c r="H29" s="489">
        <f>SUM(H20:H28)</f>
        <v>228972</v>
      </c>
      <c r="I29" s="489"/>
      <c r="J29" s="485"/>
    </row>
    <row r="30" spans="2:10">
      <c r="B30" s="562"/>
      <c r="C30" s="489"/>
      <c r="D30" s="489"/>
      <c r="E30" s="489"/>
      <c r="F30" s="489"/>
      <c r="G30" s="489"/>
      <c r="H30" s="489"/>
      <c r="I30" s="489"/>
      <c r="J30" s="485"/>
    </row>
    <row r="31" spans="2:10">
      <c r="B31" s="560" t="s">
        <v>1636</v>
      </c>
      <c r="C31" s="555">
        <v>204523</v>
      </c>
      <c r="D31" s="555">
        <v>204523</v>
      </c>
      <c r="E31" s="555"/>
      <c r="F31" s="555"/>
      <c r="G31" s="555"/>
      <c r="H31" s="555"/>
      <c r="I31" s="555"/>
      <c r="J31" s="485"/>
    </row>
    <row r="32" spans="2:10">
      <c r="B32" s="146" t="s">
        <v>1637</v>
      </c>
      <c r="C32" s="489">
        <f>+C29+C31</f>
        <v>3532810</v>
      </c>
      <c r="D32" s="489">
        <f>+D29+D31</f>
        <v>3142521</v>
      </c>
      <c r="E32" s="557"/>
      <c r="F32" s="557"/>
      <c r="G32" s="557"/>
      <c r="H32" s="557"/>
      <c r="I32" s="557"/>
      <c r="J32" s="485"/>
    </row>
    <row r="33" spans="2:2">
      <c r="B33" s="146"/>
    </row>
  </sheetData>
  <mergeCells count="3">
    <mergeCell ref="C6:C7"/>
    <mergeCell ref="D6:D7"/>
    <mergeCell ref="E6:I6"/>
  </mergeCells>
  <pageMargins left="0.70866141732283472" right="0.70866141732283472" top="0.74803149606299213" bottom="0.74803149606299213" header="0.31496062992125984" footer="0.31496062992125984"/>
  <pageSetup paperSize="9" scale="58"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F681-B386-46B8-AB9C-7A15BB835660}">
  <sheetPr>
    <pageSetUpPr fitToPage="1"/>
  </sheetPr>
  <dimension ref="A1:H14"/>
  <sheetViews>
    <sheetView zoomScaleNormal="100" workbookViewId="0">
      <selection activeCell="A2" sqref="A2"/>
    </sheetView>
  </sheetViews>
  <sheetFormatPr defaultColWidth="10.140625" defaultRowHeight="12.75"/>
  <cols>
    <col min="1" max="1" width="7.7109375" style="563" customWidth="1"/>
    <col min="2" max="2" width="8.42578125" style="563" customWidth="1"/>
    <col min="3" max="3" width="53.5703125" style="563" customWidth="1"/>
    <col min="4" max="8" width="25.140625" style="563" customWidth="1"/>
    <col min="9" max="9" width="14.7109375" style="563" customWidth="1"/>
    <col min="10" max="10" width="10.7109375" style="563" bestFit="1" customWidth="1"/>
    <col min="11" max="16384" width="10.140625" style="563"/>
  </cols>
  <sheetData>
    <row r="1" spans="1:8" ht="12.75" customHeight="1">
      <c r="A1" s="69" t="s">
        <v>1284</v>
      </c>
      <c r="B1" s="69"/>
      <c r="C1" s="69"/>
    </row>
    <row r="2" spans="1:8" ht="12.75" customHeight="1">
      <c r="C2" s="564"/>
      <c r="E2" s="85"/>
    </row>
    <row r="3" spans="1:8">
      <c r="B3" s="565" t="s">
        <v>124</v>
      </c>
    </row>
    <row r="4" spans="1:8">
      <c r="B4" s="565"/>
    </row>
    <row r="5" spans="1:8" s="566" customFormat="1" ht="12.75" customHeight="1">
      <c r="B5" s="13"/>
      <c r="C5" s="13"/>
      <c r="D5" s="13" t="s">
        <v>160</v>
      </c>
      <c r="E5" s="13" t="s">
        <v>161</v>
      </c>
      <c r="F5" s="13" t="s">
        <v>162</v>
      </c>
      <c r="G5" s="13" t="s">
        <v>163</v>
      </c>
      <c r="H5" s="13" t="s">
        <v>164</v>
      </c>
    </row>
    <row r="6" spans="1:8" ht="12.75" customHeight="1">
      <c r="B6" s="1548" t="s">
        <v>1254</v>
      </c>
      <c r="C6" s="1548"/>
      <c r="D6" s="1550" t="s">
        <v>288</v>
      </c>
      <c r="E6" s="1552" t="s">
        <v>1638</v>
      </c>
      <c r="F6" s="1552"/>
      <c r="G6" s="1552"/>
      <c r="H6" s="1552"/>
    </row>
    <row r="7" spans="1:8" ht="25.5">
      <c r="B7" s="1549"/>
      <c r="C7" s="1549"/>
      <c r="D7" s="1551"/>
      <c r="E7" s="567" t="s">
        <v>1639</v>
      </c>
      <c r="F7" s="568" t="s">
        <v>1640</v>
      </c>
      <c r="G7" s="568" t="s">
        <v>1641</v>
      </c>
      <c r="H7" s="568" t="s">
        <v>1642</v>
      </c>
    </row>
    <row r="8" spans="1:8" ht="25.5">
      <c r="B8" s="569">
        <v>1</v>
      </c>
      <c r="C8" s="37" t="s">
        <v>1643</v>
      </c>
      <c r="D8" s="570">
        <f t="shared" ref="D8:D13" si="0">SUM(E8:H8)</f>
        <v>3388699</v>
      </c>
      <c r="E8" s="571">
        <v>2677262</v>
      </c>
      <c r="F8" s="571">
        <v>274728</v>
      </c>
      <c r="G8" s="571">
        <v>11591</v>
      </c>
      <c r="H8" s="571">
        <v>425118</v>
      </c>
    </row>
    <row r="9" spans="1:8" ht="25.5">
      <c r="B9" s="3">
        <v>2</v>
      </c>
      <c r="C9" s="14" t="s">
        <v>1644</v>
      </c>
      <c r="D9" s="47">
        <f>SUM(E9:H9)</f>
        <v>457944</v>
      </c>
      <c r="E9" s="572"/>
      <c r="F9" s="552">
        <v>228972</v>
      </c>
      <c r="G9" s="572"/>
      <c r="H9" s="552">
        <v>228972</v>
      </c>
    </row>
    <row r="10" spans="1:8">
      <c r="B10" s="3">
        <v>3</v>
      </c>
      <c r="C10" s="14" t="s">
        <v>1645</v>
      </c>
      <c r="D10" s="47">
        <f t="shared" si="0"/>
        <v>3388699</v>
      </c>
      <c r="E10" s="572">
        <v>2677262</v>
      </c>
      <c r="F10" s="572">
        <v>274728</v>
      </c>
      <c r="G10" s="572">
        <v>11591</v>
      </c>
      <c r="H10" s="572">
        <v>425118</v>
      </c>
    </row>
    <row r="11" spans="1:8">
      <c r="B11" s="3">
        <v>4</v>
      </c>
      <c r="C11" s="7" t="s">
        <v>1646</v>
      </c>
      <c r="D11" s="47">
        <v>905886</v>
      </c>
      <c r="E11" s="572">
        <v>323365</v>
      </c>
      <c r="F11" s="572">
        <v>81156</v>
      </c>
      <c r="G11" s="572">
        <v>458</v>
      </c>
      <c r="H11" s="572"/>
    </row>
    <row r="12" spans="1:8">
      <c r="B12" s="3"/>
      <c r="C12" s="111" t="s">
        <v>1647</v>
      </c>
      <c r="D12" s="47">
        <f t="shared" si="0"/>
        <v>-7503</v>
      </c>
      <c r="E12" s="572">
        <v>-7503</v>
      </c>
      <c r="F12" s="573"/>
      <c r="G12" s="572"/>
      <c r="H12" s="572"/>
    </row>
    <row r="13" spans="1:8" ht="25.5">
      <c r="B13" s="3"/>
      <c r="C13" s="112" t="s">
        <v>1648</v>
      </c>
      <c r="D13" s="574">
        <f t="shared" si="0"/>
        <v>-397579</v>
      </c>
      <c r="E13" s="575"/>
      <c r="F13" s="575">
        <v>-107516</v>
      </c>
      <c r="G13" s="575"/>
      <c r="H13" s="575">
        <v>-290063</v>
      </c>
    </row>
    <row r="14" spans="1:8">
      <c r="B14" s="569">
        <v>10</v>
      </c>
      <c r="C14" s="37" t="s">
        <v>1649</v>
      </c>
      <c r="D14" s="570">
        <f>SUM(D10:D13)</f>
        <v>3889503</v>
      </c>
      <c r="E14" s="570">
        <f>SUM(E10:E13)</f>
        <v>2993124</v>
      </c>
      <c r="F14" s="570">
        <f>SUM(F10:F13)</f>
        <v>248368</v>
      </c>
      <c r="G14" s="570">
        <f>SUM(G10:G13)</f>
        <v>12049</v>
      </c>
      <c r="H14" s="570">
        <f>SUM(H10:H13)</f>
        <v>135055</v>
      </c>
    </row>
  </sheetData>
  <mergeCells count="3">
    <mergeCell ref="B6:C7"/>
    <mergeCell ref="D6:D7"/>
    <mergeCell ref="E6:H6"/>
  </mergeCells>
  <pageMargins left="0.70866141732283472" right="0.70866141732283472" top="0.74803149606299213" bottom="0.74803149606299213" header="0.31496062992125984" footer="0.31496062992125984"/>
  <pageSetup paperSize="9" scale="67" orientation="landscape" r:id="rId1"/>
  <ignoredErrors>
    <ignoredError sqref="F14:H14" formulaRange="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7F87-CD9C-4F3E-8DEC-1B9A0A064EE7}">
  <sheetPr>
    <pageSetUpPr fitToPage="1"/>
  </sheetPr>
  <dimension ref="A1:J39"/>
  <sheetViews>
    <sheetView zoomScaleNormal="100" workbookViewId="0">
      <selection activeCell="A2" sqref="A2"/>
    </sheetView>
  </sheetViews>
  <sheetFormatPr defaultColWidth="9.85546875" defaultRowHeight="12.75" customHeight="1"/>
  <cols>
    <col min="1" max="1" width="7.42578125" style="563" customWidth="1"/>
    <col min="2" max="2" width="44.28515625" style="563" customWidth="1"/>
    <col min="3" max="3" width="27" style="563" customWidth="1"/>
    <col min="4" max="4" width="33" style="563" customWidth="1"/>
    <col min="5" max="5" width="15.7109375" style="563" customWidth="1"/>
    <col min="6" max="6" width="24.5703125" style="563" customWidth="1"/>
    <col min="7" max="8" width="15.7109375" style="563" customWidth="1"/>
    <col min="9" max="10" width="27.85546875" style="563" customWidth="1"/>
    <col min="11" max="16384" width="9.85546875" style="563"/>
  </cols>
  <sheetData>
    <row r="1" spans="1:10" ht="12.75" customHeight="1">
      <c r="A1" s="69" t="s">
        <v>1284</v>
      </c>
      <c r="B1" s="69"/>
      <c r="C1" s="69"/>
      <c r="J1" s="577"/>
    </row>
    <row r="2" spans="1:10" ht="12.75" customHeight="1">
      <c r="F2" s="576"/>
    </row>
    <row r="3" spans="1:10">
      <c r="B3" s="565" t="s">
        <v>126</v>
      </c>
    </row>
    <row r="5" spans="1:10" ht="12.75" customHeight="1">
      <c r="F5" s="577"/>
    </row>
    <row r="6" spans="1:10" ht="12.75" customHeight="1">
      <c r="B6" s="578" t="s">
        <v>160</v>
      </c>
      <c r="C6" s="578" t="s">
        <v>161</v>
      </c>
      <c r="D6" s="578" t="s">
        <v>162</v>
      </c>
      <c r="E6" s="578" t="s">
        <v>162</v>
      </c>
      <c r="F6" s="578" t="s">
        <v>164</v>
      </c>
      <c r="G6" s="578" t="s">
        <v>231</v>
      </c>
      <c r="H6" s="578" t="s">
        <v>232</v>
      </c>
      <c r="I6" s="578" t="s">
        <v>233</v>
      </c>
    </row>
    <row r="7" spans="1:10" s="565" customFormat="1" ht="12.75" customHeight="1">
      <c r="A7" s="563"/>
      <c r="B7" s="1553" t="s">
        <v>1650</v>
      </c>
      <c r="C7" s="1553" t="s">
        <v>1651</v>
      </c>
      <c r="D7" s="1556" t="s">
        <v>1652</v>
      </c>
      <c r="E7" s="1557"/>
      <c r="F7" s="1557"/>
      <c r="G7" s="1557"/>
      <c r="H7" s="1558"/>
      <c r="I7" s="1553" t="s">
        <v>1653</v>
      </c>
      <c r="J7" s="563"/>
    </row>
    <row r="8" spans="1:10" s="565" customFormat="1" ht="12.75" customHeight="1">
      <c r="A8" s="563"/>
      <c r="B8" s="1554"/>
      <c r="C8" s="1554"/>
      <c r="D8" s="1553" t="s">
        <v>1654</v>
      </c>
      <c r="E8" s="1553" t="s">
        <v>1655</v>
      </c>
      <c r="F8" s="1553" t="s">
        <v>1656</v>
      </c>
      <c r="G8" s="1553" t="s">
        <v>1657</v>
      </c>
      <c r="H8" s="1553" t="s">
        <v>1658</v>
      </c>
      <c r="I8" s="1554"/>
    </row>
    <row r="9" spans="1:10" s="565" customFormat="1" ht="12.75" customHeight="1">
      <c r="A9" s="563"/>
      <c r="B9" s="1554"/>
      <c r="C9" s="1554"/>
      <c r="D9" s="1554"/>
      <c r="E9" s="1554"/>
      <c r="F9" s="1554"/>
      <c r="G9" s="1554"/>
      <c r="H9" s="1554"/>
      <c r="I9" s="1554"/>
    </row>
    <row r="10" spans="1:10" s="565" customFormat="1" ht="12.75" customHeight="1">
      <c r="A10" s="563"/>
      <c r="B10" s="1555"/>
      <c r="C10" s="1555"/>
      <c r="D10" s="1555"/>
      <c r="E10" s="1555"/>
      <c r="F10" s="1555"/>
      <c r="G10" s="1555"/>
      <c r="H10" s="1555"/>
      <c r="I10" s="1555"/>
    </row>
    <row r="11" spans="1:10" ht="12.75" customHeight="1">
      <c r="B11" s="576" t="s">
        <v>1659</v>
      </c>
      <c r="C11" s="579" t="s">
        <v>1654</v>
      </c>
      <c r="D11" s="580" t="s">
        <v>1660</v>
      </c>
      <c r="E11" s="566"/>
      <c r="F11" s="566"/>
      <c r="G11" s="566"/>
      <c r="H11" s="566"/>
      <c r="I11" s="579" t="s">
        <v>1661</v>
      </c>
      <c r="J11" s="565"/>
    </row>
    <row r="12" spans="1:10" ht="12.75" customHeight="1">
      <c r="B12" s="576" t="s">
        <v>1662</v>
      </c>
      <c r="C12" s="579" t="s">
        <v>1654</v>
      </c>
      <c r="D12" s="580" t="s">
        <v>1660</v>
      </c>
      <c r="E12" s="566"/>
      <c r="F12" s="566"/>
      <c r="G12" s="566"/>
      <c r="H12" s="566"/>
      <c r="I12" s="579" t="s">
        <v>1663</v>
      </c>
      <c r="J12" s="565"/>
    </row>
    <row r="13" spans="1:10" ht="12.75" customHeight="1">
      <c r="B13" s="576" t="s">
        <v>1664</v>
      </c>
      <c r="C13" s="579" t="s">
        <v>1654</v>
      </c>
      <c r="D13" s="580" t="s">
        <v>1660</v>
      </c>
      <c r="E13" s="566"/>
      <c r="F13" s="566"/>
      <c r="G13" s="566"/>
      <c r="H13" s="566"/>
      <c r="I13" s="579" t="s">
        <v>1663</v>
      </c>
      <c r="J13" s="565"/>
    </row>
    <row r="14" spans="1:10" ht="12.75" customHeight="1">
      <c r="B14" s="576" t="s">
        <v>1665</v>
      </c>
      <c r="C14" s="579" t="s">
        <v>1654</v>
      </c>
      <c r="D14" s="580" t="s">
        <v>1660</v>
      </c>
      <c r="E14" s="566"/>
      <c r="F14" s="566"/>
      <c r="G14" s="566"/>
      <c r="H14" s="566"/>
      <c r="I14" s="579" t="s">
        <v>1663</v>
      </c>
      <c r="J14" s="565"/>
    </row>
    <row r="15" spans="1:10" ht="12.75" customHeight="1">
      <c r="B15" s="576" t="s">
        <v>1666</v>
      </c>
      <c r="C15" s="579" t="s">
        <v>1654</v>
      </c>
      <c r="D15" s="580" t="s">
        <v>1660</v>
      </c>
      <c r="E15" s="566"/>
      <c r="F15" s="566"/>
      <c r="G15" s="566"/>
      <c r="H15" s="566"/>
      <c r="I15" s="579" t="s">
        <v>1663</v>
      </c>
      <c r="J15" s="565"/>
    </row>
    <row r="16" spans="1:10" ht="12.75" customHeight="1">
      <c r="B16" s="576" t="s">
        <v>1667</v>
      </c>
      <c r="C16" s="579" t="s">
        <v>1654</v>
      </c>
      <c r="D16" s="580" t="s">
        <v>1660</v>
      </c>
      <c r="E16" s="566"/>
      <c r="F16" s="566"/>
      <c r="G16" s="566"/>
      <c r="H16" s="566"/>
      <c r="I16" s="579" t="s">
        <v>1663</v>
      </c>
      <c r="J16" s="565"/>
    </row>
    <row r="17" spans="1:10" ht="12.75" customHeight="1">
      <c r="B17" s="576" t="s">
        <v>1668</v>
      </c>
      <c r="C17" s="579" t="s">
        <v>1654</v>
      </c>
      <c r="D17" s="580" t="s">
        <v>1660</v>
      </c>
      <c r="E17" s="566"/>
      <c r="F17" s="566"/>
      <c r="G17" s="566"/>
      <c r="H17" s="566"/>
      <c r="I17" s="579" t="s">
        <v>1669</v>
      </c>
      <c r="J17" s="565"/>
    </row>
    <row r="18" spans="1:10" ht="12.75" customHeight="1">
      <c r="B18" s="576" t="s">
        <v>1670</v>
      </c>
      <c r="C18" s="579" t="s">
        <v>1654</v>
      </c>
      <c r="D18" s="580" t="s">
        <v>1660</v>
      </c>
      <c r="E18" s="566"/>
      <c r="F18" s="566"/>
      <c r="G18" s="566"/>
      <c r="H18" s="566"/>
      <c r="I18" s="579" t="s">
        <v>1669</v>
      </c>
      <c r="J18" s="565"/>
    </row>
    <row r="19" spans="1:10" ht="12.75" customHeight="1">
      <c r="B19" s="576" t="s">
        <v>1671</v>
      </c>
      <c r="C19" s="579" t="s">
        <v>1654</v>
      </c>
      <c r="D19" s="580" t="s">
        <v>1660</v>
      </c>
      <c r="E19" s="566"/>
      <c r="F19" s="566"/>
      <c r="G19" s="566"/>
      <c r="H19" s="566"/>
      <c r="I19" s="579" t="s">
        <v>1669</v>
      </c>
      <c r="J19" s="565"/>
    </row>
    <row r="20" spans="1:10" ht="12.75" customHeight="1">
      <c r="B20" s="576" t="s">
        <v>1672</v>
      </c>
      <c r="C20" s="579" t="s">
        <v>1654</v>
      </c>
      <c r="D20" s="580" t="s">
        <v>1660</v>
      </c>
      <c r="E20" s="566"/>
      <c r="F20" s="566"/>
      <c r="G20" s="566"/>
      <c r="H20" s="566"/>
      <c r="I20" s="579" t="s">
        <v>1663</v>
      </c>
      <c r="J20" s="565"/>
    </row>
    <row r="21" spans="1:10" ht="12.75" customHeight="1">
      <c r="B21" s="576" t="s">
        <v>1673</v>
      </c>
      <c r="C21" s="579" t="s">
        <v>1654</v>
      </c>
      <c r="D21" s="580" t="s">
        <v>1660</v>
      </c>
      <c r="E21" s="566"/>
      <c r="F21" s="566"/>
      <c r="G21" s="566"/>
      <c r="H21" s="566"/>
      <c r="I21" s="579" t="s">
        <v>1669</v>
      </c>
      <c r="J21" s="565"/>
    </row>
    <row r="22" spans="1:10" ht="12.75" customHeight="1">
      <c r="B22" s="576" t="s">
        <v>1674</v>
      </c>
      <c r="C22" s="579" t="s">
        <v>1654</v>
      </c>
      <c r="D22" s="580" t="s">
        <v>1660</v>
      </c>
      <c r="E22" s="566"/>
      <c r="F22" s="566"/>
      <c r="G22" s="566"/>
      <c r="H22" s="566"/>
      <c r="I22" s="579" t="s">
        <v>1661</v>
      </c>
      <c r="J22" s="565"/>
    </row>
    <row r="23" spans="1:10" ht="12.75" customHeight="1">
      <c r="B23" s="576" t="s">
        <v>1675</v>
      </c>
      <c r="C23" s="579" t="s">
        <v>1654</v>
      </c>
      <c r="D23" s="580" t="s">
        <v>1660</v>
      </c>
      <c r="E23" s="566"/>
      <c r="F23" s="566"/>
      <c r="G23" s="566"/>
      <c r="H23" s="566"/>
      <c r="I23" s="579" t="s">
        <v>1661</v>
      </c>
      <c r="J23" s="565"/>
    </row>
    <row r="24" spans="1:10" ht="12.75" customHeight="1">
      <c r="B24" s="576" t="s">
        <v>1676</v>
      </c>
      <c r="C24" s="579" t="s">
        <v>1654</v>
      </c>
      <c r="D24" s="580" t="s">
        <v>1660</v>
      </c>
      <c r="E24" s="566"/>
      <c r="F24" s="566"/>
      <c r="G24" s="566"/>
      <c r="H24" s="566"/>
      <c r="I24" s="579" t="s">
        <v>1669</v>
      </c>
      <c r="J24" s="565"/>
    </row>
    <row r="25" spans="1:10" ht="12.75" customHeight="1">
      <c r="B25" s="576" t="s">
        <v>1677</v>
      </c>
      <c r="C25" s="579" t="s">
        <v>1654</v>
      </c>
      <c r="D25" s="580" t="s">
        <v>1660</v>
      </c>
      <c r="E25" s="566"/>
      <c r="F25" s="566"/>
      <c r="G25" s="566"/>
      <c r="H25" s="566"/>
      <c r="I25" s="579" t="s">
        <v>1661</v>
      </c>
      <c r="J25" s="565"/>
    </row>
    <row r="26" spans="1:10" s="576" customFormat="1" ht="12.75" customHeight="1">
      <c r="A26" s="563"/>
      <c r="B26" s="576" t="s">
        <v>1678</v>
      </c>
      <c r="C26" s="579" t="s">
        <v>1654</v>
      </c>
      <c r="D26" s="566"/>
      <c r="E26" s="1154"/>
      <c r="F26" s="1155" t="s">
        <v>1660</v>
      </c>
      <c r="G26" s="566"/>
      <c r="H26" s="566"/>
      <c r="I26" s="579" t="s">
        <v>1661</v>
      </c>
      <c r="J26" s="565"/>
    </row>
    <row r="27" spans="1:10" s="576" customFormat="1" ht="12.75" customHeight="1">
      <c r="A27" s="563"/>
      <c r="B27" s="576" t="s">
        <v>1679</v>
      </c>
      <c r="C27" s="579" t="s">
        <v>1654</v>
      </c>
      <c r="D27" s="566"/>
      <c r="E27" s="1154"/>
      <c r="F27" s="1155" t="s">
        <v>1660</v>
      </c>
      <c r="G27" s="566"/>
      <c r="H27" s="566"/>
      <c r="I27" s="579" t="s">
        <v>1661</v>
      </c>
      <c r="J27" s="565"/>
    </row>
    <row r="28" spans="1:10" ht="12.75" customHeight="1">
      <c r="B28" s="576" t="s">
        <v>1680</v>
      </c>
      <c r="C28" s="579" t="s">
        <v>1656</v>
      </c>
      <c r="D28" s="566"/>
      <c r="E28" s="1155"/>
      <c r="F28" s="1155" t="s">
        <v>1660</v>
      </c>
      <c r="G28" s="566"/>
      <c r="H28" s="566"/>
      <c r="I28" s="579" t="s">
        <v>1681</v>
      </c>
      <c r="J28" s="565"/>
    </row>
    <row r="29" spans="1:10" ht="12.75" customHeight="1">
      <c r="B29" s="576" t="s">
        <v>1682</v>
      </c>
      <c r="C29" s="579" t="s">
        <v>1656</v>
      </c>
      <c r="D29" s="566"/>
      <c r="E29" s="1155"/>
      <c r="F29" s="1155" t="s">
        <v>1660</v>
      </c>
      <c r="G29" s="566"/>
      <c r="H29" s="566"/>
      <c r="I29" s="579" t="s">
        <v>1681</v>
      </c>
      <c r="J29" s="565"/>
    </row>
    <row r="30" spans="1:10" ht="12.75" customHeight="1">
      <c r="B30" s="576" t="s">
        <v>1683</v>
      </c>
      <c r="C30" s="579" t="s">
        <v>1656</v>
      </c>
      <c r="D30" s="566"/>
      <c r="E30" s="1155"/>
      <c r="F30" s="1155" t="s">
        <v>1660</v>
      </c>
      <c r="G30" s="566"/>
      <c r="H30" s="566"/>
      <c r="I30" s="579" t="s">
        <v>1684</v>
      </c>
      <c r="J30" s="565"/>
    </row>
    <row r="31" spans="1:10" ht="12.75" customHeight="1">
      <c r="B31" s="576" t="s">
        <v>1685</v>
      </c>
      <c r="C31" s="579" t="s">
        <v>1656</v>
      </c>
      <c r="D31" s="566"/>
      <c r="E31" s="1155"/>
      <c r="F31" s="1155" t="s">
        <v>1660</v>
      </c>
      <c r="G31" s="566"/>
      <c r="H31" s="566"/>
      <c r="I31" s="579" t="s">
        <v>1681</v>
      </c>
      <c r="J31" s="576"/>
    </row>
    <row r="32" spans="1:10" ht="12.75" customHeight="1">
      <c r="B32" s="576" t="s">
        <v>1686</v>
      </c>
      <c r="C32" s="579" t="s">
        <v>1656</v>
      </c>
      <c r="D32" s="566"/>
      <c r="E32" s="1155"/>
      <c r="F32" s="1155" t="s">
        <v>1660</v>
      </c>
      <c r="G32" s="566"/>
      <c r="H32" s="566"/>
      <c r="I32" s="579" t="s">
        <v>1681</v>
      </c>
      <c r="J32" s="576"/>
    </row>
    <row r="33" spans="2:10" ht="12.75" customHeight="1">
      <c r="B33" s="576" t="s">
        <v>1687</v>
      </c>
      <c r="C33" s="579" t="s">
        <v>1656</v>
      </c>
      <c r="D33" s="566"/>
      <c r="E33" s="1155"/>
      <c r="F33" s="1155" t="s">
        <v>1660</v>
      </c>
      <c r="G33" s="566"/>
      <c r="H33" s="566"/>
      <c r="I33" s="579" t="s">
        <v>1681</v>
      </c>
      <c r="J33" s="576"/>
    </row>
    <row r="34" spans="2:10" ht="12.75" customHeight="1">
      <c r="B34" s="576" t="s">
        <v>1688</v>
      </c>
      <c r="C34" s="579" t="s">
        <v>1656</v>
      </c>
      <c r="D34" s="566"/>
      <c r="E34" s="1155"/>
      <c r="F34" s="1155" t="s">
        <v>1660</v>
      </c>
      <c r="G34" s="566"/>
      <c r="H34" s="566"/>
      <c r="I34" s="579" t="s">
        <v>1681</v>
      </c>
      <c r="J34" s="576"/>
    </row>
    <row r="35" spans="2:10" ht="12.75" customHeight="1">
      <c r="B35" s="576" t="s">
        <v>1689</v>
      </c>
      <c r="C35" s="579" t="s">
        <v>1656</v>
      </c>
      <c r="D35" s="566"/>
      <c r="E35" s="1155"/>
      <c r="F35" s="1155" t="s">
        <v>1660</v>
      </c>
      <c r="G35" s="566"/>
      <c r="H35" s="566"/>
      <c r="I35" s="579" t="s">
        <v>1681</v>
      </c>
      <c r="J35" s="576"/>
    </row>
    <row r="36" spans="2:10" ht="12.75" customHeight="1">
      <c r="B36" s="576" t="s">
        <v>1690</v>
      </c>
      <c r="C36" s="576" t="s">
        <v>1654</v>
      </c>
      <c r="D36" s="580" t="s">
        <v>1660</v>
      </c>
      <c r="E36" s="1156"/>
      <c r="F36" s="1156"/>
      <c r="G36" s="576"/>
      <c r="H36" s="576"/>
      <c r="I36" s="576" t="s">
        <v>1661</v>
      </c>
      <c r="J36" s="576"/>
    </row>
    <row r="37" spans="2:10" ht="12.75" customHeight="1">
      <c r="B37" s="576" t="s">
        <v>1691</v>
      </c>
      <c r="C37" s="579" t="s">
        <v>1654</v>
      </c>
      <c r="D37" s="580" t="s">
        <v>1660</v>
      </c>
      <c r="E37" s="566"/>
      <c r="F37" s="566"/>
      <c r="G37" s="566"/>
      <c r="H37" s="566"/>
      <c r="I37" s="579" t="s">
        <v>1661</v>
      </c>
    </row>
    <row r="38" spans="2:10" ht="12.75" customHeight="1">
      <c r="B38" s="576" t="s">
        <v>1692</v>
      </c>
      <c r="C38" s="579" t="s">
        <v>1654</v>
      </c>
      <c r="D38" s="580" t="s">
        <v>1660</v>
      </c>
      <c r="E38" s="566"/>
      <c r="F38" s="566"/>
      <c r="G38" s="566"/>
      <c r="H38" s="566"/>
      <c r="I38" s="579" t="s">
        <v>1661</v>
      </c>
    </row>
    <row r="39" spans="2:10" ht="12.75" customHeight="1">
      <c r="B39" s="733" t="s">
        <v>1693</v>
      </c>
      <c r="C39" s="581" t="s">
        <v>1654</v>
      </c>
      <c r="D39" s="582" t="s">
        <v>1660</v>
      </c>
      <c r="E39" s="583"/>
      <c r="F39" s="583"/>
      <c r="G39" s="583"/>
      <c r="H39" s="583"/>
      <c r="I39" s="581" t="s">
        <v>1661</v>
      </c>
    </row>
  </sheetData>
  <mergeCells count="9">
    <mergeCell ref="B7:B10"/>
    <mergeCell ref="C7:C10"/>
    <mergeCell ref="D7:H7"/>
    <mergeCell ref="I7:I10"/>
    <mergeCell ref="D8:D10"/>
    <mergeCell ref="E8:E10"/>
    <mergeCell ref="F8:F10"/>
    <mergeCell ref="G8:G10"/>
    <mergeCell ref="H8:H10"/>
  </mergeCells>
  <pageMargins left="0.70866141732283472" right="0.70866141732283472" top="0.74803149606299213" bottom="0.74803149606299213" header="0.31496062992125984" footer="0.31496062992125984"/>
  <pageSetup paperSize="9" scale="61"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310A9-31B2-4B3E-9F2D-8A2E9624F211}">
  <sheetPr>
    <pageSetUpPr fitToPage="1"/>
  </sheetPr>
  <dimension ref="A1:J51"/>
  <sheetViews>
    <sheetView zoomScaleNormal="100" workbookViewId="0">
      <pane xSplit="3" ySplit="7" topLeftCell="D8" activePane="bottomRight" state="frozen"/>
      <selection activeCell="A2" sqref="A2"/>
      <selection pane="topRight" activeCell="A2" sqref="A2"/>
      <selection pane="bottomLeft" activeCell="A2" sqref="A2"/>
      <selection pane="bottomRight" activeCell="A2" sqref="A2"/>
    </sheetView>
  </sheetViews>
  <sheetFormatPr defaultColWidth="9.140625" defaultRowHeight="12.75"/>
  <cols>
    <col min="1" max="1" width="8.85546875" style="387" customWidth="1"/>
    <col min="2" max="2" width="7.140625" style="387" customWidth="1"/>
    <col min="3" max="3" width="58.28515625" style="387" customWidth="1"/>
    <col min="4" max="9" width="14.5703125" style="387" customWidth="1"/>
    <col min="10" max="16384" width="9.140625" style="387"/>
  </cols>
  <sheetData>
    <row r="1" spans="1:10">
      <c r="A1" s="86" t="s">
        <v>1284</v>
      </c>
      <c r="B1" s="86"/>
      <c r="C1" s="386"/>
      <c r="D1" s="388"/>
      <c r="E1" s="388"/>
      <c r="H1" s="388"/>
      <c r="I1" s="388"/>
    </row>
    <row r="2" spans="1:10">
      <c r="A2" s="389"/>
      <c r="B2" s="389"/>
      <c r="C2" s="389"/>
      <c r="D2" s="388"/>
      <c r="E2" s="388"/>
    </row>
    <row r="3" spans="1:10">
      <c r="B3" s="388" t="s">
        <v>1694</v>
      </c>
      <c r="C3" s="388"/>
    </row>
    <row r="4" spans="1:10">
      <c r="C4" s="388"/>
      <c r="D4" s="1559" t="s">
        <v>1695</v>
      </c>
      <c r="E4" s="1559"/>
      <c r="F4" s="1559" t="s">
        <v>1696</v>
      </c>
      <c r="G4" s="1559"/>
      <c r="H4" s="1559" t="s">
        <v>1697</v>
      </c>
      <c r="I4" s="1559"/>
    </row>
    <row r="5" spans="1:10">
      <c r="B5" s="49"/>
      <c r="C5" s="49"/>
      <c r="D5" s="1560" t="s">
        <v>1698</v>
      </c>
      <c r="E5" s="1560"/>
      <c r="F5" s="1560" t="s">
        <v>1699</v>
      </c>
      <c r="G5" s="1560"/>
      <c r="H5" s="1560" t="s">
        <v>1700</v>
      </c>
      <c r="I5" s="1560"/>
    </row>
    <row r="6" spans="1:10">
      <c r="A6" s="391"/>
      <c r="B6" s="793" t="s">
        <v>165</v>
      </c>
      <c r="C6" s="793"/>
      <c r="D6" s="794" t="s">
        <v>166</v>
      </c>
      <c r="E6" s="794" t="s">
        <v>170</v>
      </c>
      <c r="F6" s="794" t="s">
        <v>166</v>
      </c>
      <c r="G6" s="794" t="s">
        <v>170</v>
      </c>
      <c r="H6" s="794" t="s">
        <v>166</v>
      </c>
      <c r="I6" s="794" t="s">
        <v>170</v>
      </c>
    </row>
    <row r="7" spans="1:10" ht="13.15" customHeight="1">
      <c r="B7" s="584" t="s">
        <v>171</v>
      </c>
      <c r="C7" s="584"/>
      <c r="D7" s="584"/>
      <c r="E7" s="584"/>
      <c r="F7" s="585"/>
      <c r="G7" s="585"/>
      <c r="H7" s="585"/>
      <c r="I7" s="585"/>
    </row>
    <row r="8" spans="1:10" ht="15" customHeight="1">
      <c r="B8" s="390">
        <v>1</v>
      </c>
      <c r="C8" s="387" t="s">
        <v>172</v>
      </c>
      <c r="D8" s="393">
        <v>10512.3572664</v>
      </c>
      <c r="E8" s="1170">
        <v>9473.2986444999988</v>
      </c>
      <c r="F8" s="393">
        <v>4533.8707872000004</v>
      </c>
      <c r="G8" s="393">
        <v>4153.9129999999996</v>
      </c>
      <c r="H8" s="393">
        <v>9142.9727146679998</v>
      </c>
      <c r="I8" s="393">
        <v>8364.2058048177005</v>
      </c>
    </row>
    <row r="9" spans="1:10">
      <c r="B9" s="390">
        <v>2</v>
      </c>
      <c r="C9" s="395" t="s">
        <v>173</v>
      </c>
      <c r="D9" s="393">
        <v>10512.3572664</v>
      </c>
      <c r="E9" s="1170">
        <v>9473.2986444999988</v>
      </c>
      <c r="F9" s="393">
        <v>4533.8707872000004</v>
      </c>
      <c r="G9" s="393">
        <v>4153.9129999999996</v>
      </c>
      <c r="H9" s="393">
        <v>9142.9727146679998</v>
      </c>
      <c r="I9" s="393">
        <v>8364.2058048177005</v>
      </c>
    </row>
    <row r="10" spans="1:10">
      <c r="B10" s="390">
        <v>3</v>
      </c>
      <c r="C10" s="395" t="s">
        <v>174</v>
      </c>
      <c r="D10" s="393">
        <v>10534.5821232</v>
      </c>
      <c r="E10" s="393">
        <v>9504</v>
      </c>
      <c r="F10" s="393">
        <v>4588.3216863600001</v>
      </c>
      <c r="G10" s="393">
        <v>4206.1450000000004</v>
      </c>
      <c r="H10" s="393">
        <v>9202.257520182</v>
      </c>
      <c r="I10" s="393">
        <v>8408.2336003557593</v>
      </c>
    </row>
    <row r="11" spans="1:10" ht="13.15" customHeight="1">
      <c r="B11" s="584" t="s">
        <v>175</v>
      </c>
      <c r="C11" s="584"/>
      <c r="D11" s="584"/>
      <c r="E11" s="584"/>
      <c r="F11" s="584"/>
      <c r="G11" s="584"/>
      <c r="H11" s="584"/>
      <c r="I11" s="584"/>
    </row>
    <row r="12" spans="1:10" ht="15" customHeight="1">
      <c r="B12" s="390">
        <v>4</v>
      </c>
      <c r="C12" s="395" t="s">
        <v>176</v>
      </c>
      <c r="D12" s="393">
        <v>38660.138403600002</v>
      </c>
      <c r="E12" s="393">
        <v>34452</v>
      </c>
      <c r="F12" s="393">
        <v>22734.917263560001</v>
      </c>
      <c r="G12" s="393">
        <v>18780.687000000002</v>
      </c>
      <c r="H12" s="393">
        <v>48836.655858895203</v>
      </c>
      <c r="I12" s="393">
        <v>38766.929713737161</v>
      </c>
    </row>
    <row r="13" spans="1:10" ht="13.15" customHeight="1">
      <c r="B13" s="584" t="s">
        <v>177</v>
      </c>
      <c r="C13" s="584"/>
      <c r="D13" s="584"/>
      <c r="E13" s="584"/>
      <c r="F13" s="585"/>
      <c r="G13" s="585"/>
      <c r="H13" s="585"/>
      <c r="I13" s="585"/>
    </row>
    <row r="14" spans="1:10" ht="12.95" customHeight="1">
      <c r="B14" s="390">
        <v>5</v>
      </c>
      <c r="C14" s="387" t="s">
        <v>178</v>
      </c>
      <c r="D14" s="405">
        <v>27.201721759126187</v>
      </c>
      <c r="E14" s="405">
        <v>27.500000000000004</v>
      </c>
      <c r="F14" s="405">
        <v>19.942323671733714</v>
      </c>
      <c r="G14" s="405">
        <v>22.118006325662559</v>
      </c>
      <c r="H14" s="405">
        <v>18.72</v>
      </c>
      <c r="I14" s="405">
        <v>21.58</v>
      </c>
    </row>
    <row r="15" spans="1:10" ht="12.95" customHeight="1">
      <c r="B15" s="390">
        <v>6</v>
      </c>
      <c r="C15" s="387" t="s">
        <v>179</v>
      </c>
      <c r="D15" s="405">
        <v>27.201721759126187</v>
      </c>
      <c r="E15" s="405">
        <v>27.500000000000004</v>
      </c>
      <c r="F15" s="405">
        <v>19.942323671733714</v>
      </c>
      <c r="G15" s="405">
        <v>22.118006325662559</v>
      </c>
      <c r="H15" s="405">
        <v>18.72</v>
      </c>
      <c r="I15" s="405">
        <v>21.58</v>
      </c>
    </row>
    <row r="16" spans="1:10" ht="12.95" customHeight="1">
      <c r="B16" s="390">
        <v>7</v>
      </c>
      <c r="C16" s="387" t="s">
        <v>180</v>
      </c>
      <c r="D16" s="405">
        <v>27.249209542972118</v>
      </c>
      <c r="E16" s="405">
        <v>27.589999999999996</v>
      </c>
      <c r="F16" s="405">
        <v>20.181827068771689</v>
      </c>
      <c r="G16" s="405">
        <v>22.396117351946778</v>
      </c>
      <c r="H16" s="405">
        <v>18.84</v>
      </c>
      <c r="I16" s="405">
        <v>21.69</v>
      </c>
      <c r="J16" s="586"/>
    </row>
    <row r="17" spans="2:10" ht="13.15" customHeight="1">
      <c r="B17" s="584" t="s">
        <v>181</v>
      </c>
      <c r="C17" s="584"/>
      <c r="D17" s="584"/>
      <c r="E17" s="584"/>
      <c r="F17" s="585"/>
      <c r="G17" s="585"/>
      <c r="H17" s="585"/>
      <c r="I17" s="585"/>
    </row>
    <row r="18" spans="2:10" ht="25.5">
      <c r="B18" s="390" t="s">
        <v>182</v>
      </c>
      <c r="C18" s="395" t="s">
        <v>183</v>
      </c>
      <c r="D18" s="338">
        <v>2</v>
      </c>
      <c r="E18" s="338">
        <v>2</v>
      </c>
      <c r="F18" s="338">
        <v>2.0500000000000003</v>
      </c>
      <c r="G18" s="338">
        <v>2</v>
      </c>
      <c r="H18" s="338">
        <v>2.1199999999999997</v>
      </c>
      <c r="I18" s="338"/>
      <c r="J18" s="586"/>
    </row>
    <row r="19" spans="2:10">
      <c r="B19" s="390" t="s">
        <v>184</v>
      </c>
      <c r="C19" s="395" t="s">
        <v>185</v>
      </c>
      <c r="D19" s="398">
        <v>1.1299999999999999</v>
      </c>
      <c r="E19" s="398">
        <v>1.1299999999999999</v>
      </c>
      <c r="F19" s="398">
        <v>1.1499999999999999</v>
      </c>
      <c r="G19" s="398">
        <v>1.125</v>
      </c>
      <c r="H19" s="338">
        <v>1.1900000000000002</v>
      </c>
      <c r="I19" s="398"/>
      <c r="J19" s="586"/>
    </row>
    <row r="20" spans="2:10">
      <c r="B20" s="390" t="s">
        <v>186</v>
      </c>
      <c r="C20" s="395" t="s">
        <v>187</v>
      </c>
      <c r="D20" s="338">
        <v>1.5</v>
      </c>
      <c r="E20" s="338">
        <v>1.5</v>
      </c>
      <c r="F20" s="338">
        <v>1.54</v>
      </c>
      <c r="G20" s="338">
        <v>1.5</v>
      </c>
      <c r="H20" s="338">
        <v>1.5899999999999999</v>
      </c>
      <c r="I20" s="338"/>
      <c r="J20" s="586"/>
    </row>
    <row r="21" spans="2:10">
      <c r="B21" s="390" t="s">
        <v>188</v>
      </c>
      <c r="C21" s="395" t="s">
        <v>189</v>
      </c>
      <c r="D21" s="338">
        <v>10</v>
      </c>
      <c r="E21" s="338">
        <v>10</v>
      </c>
      <c r="F21" s="338">
        <v>10.050000000000001</v>
      </c>
      <c r="G21" s="338">
        <v>10</v>
      </c>
      <c r="H21" s="338">
        <v>10.119999999999999</v>
      </c>
      <c r="I21" s="338">
        <v>8</v>
      </c>
      <c r="J21" s="586"/>
    </row>
    <row r="22" spans="2:10" ht="13.15" customHeight="1">
      <c r="B22" s="584" t="s">
        <v>190</v>
      </c>
      <c r="C22" s="584"/>
      <c r="D22" s="584"/>
      <c r="E22" s="584"/>
      <c r="F22" s="585"/>
      <c r="G22" s="585"/>
      <c r="H22" s="585"/>
      <c r="I22" s="585"/>
    </row>
    <row r="23" spans="2:10" ht="13.15" customHeight="1">
      <c r="B23" s="390">
        <v>8</v>
      </c>
      <c r="C23" s="395" t="s">
        <v>191</v>
      </c>
      <c r="D23" s="338">
        <v>2.5</v>
      </c>
      <c r="E23" s="338">
        <v>2.5</v>
      </c>
      <c r="F23" s="338">
        <v>2.5</v>
      </c>
      <c r="G23" s="338">
        <v>2.5</v>
      </c>
      <c r="H23" s="338">
        <v>2.5</v>
      </c>
      <c r="I23" s="338">
        <v>2.5</v>
      </c>
      <c r="J23" s="586"/>
    </row>
    <row r="24" spans="2:10" ht="25.5">
      <c r="B24" s="387" t="s">
        <v>192</v>
      </c>
      <c r="C24" s="395" t="s">
        <v>193</v>
      </c>
      <c r="D24" s="338"/>
      <c r="E24" s="338"/>
      <c r="H24" s="338"/>
    </row>
    <row r="25" spans="2:10">
      <c r="B25" s="390">
        <v>9</v>
      </c>
      <c r="C25" s="395" t="s">
        <v>194</v>
      </c>
      <c r="D25" s="338">
        <v>1</v>
      </c>
      <c r="E25" s="338"/>
      <c r="F25" s="398"/>
      <c r="G25" s="398"/>
      <c r="H25" s="338"/>
      <c r="I25" s="398"/>
    </row>
    <row r="26" spans="2:10" ht="13.15" customHeight="1">
      <c r="B26" s="387" t="s">
        <v>195</v>
      </c>
      <c r="C26" s="387" t="s">
        <v>196</v>
      </c>
      <c r="D26" s="338"/>
      <c r="E26" s="338"/>
      <c r="F26" s="400"/>
      <c r="G26" s="400"/>
      <c r="H26" s="338">
        <v>0.2</v>
      </c>
      <c r="I26" s="400"/>
    </row>
    <row r="27" spans="2:10">
      <c r="B27" s="390">
        <v>10</v>
      </c>
      <c r="C27" s="395" t="s">
        <v>197</v>
      </c>
      <c r="D27" s="338"/>
      <c r="E27" s="338"/>
      <c r="F27" s="402"/>
      <c r="G27" s="402"/>
      <c r="H27" s="338"/>
      <c r="I27" s="402"/>
    </row>
    <row r="28" spans="2:10">
      <c r="B28" s="387" t="s">
        <v>198</v>
      </c>
      <c r="C28" s="387" t="s">
        <v>199</v>
      </c>
      <c r="D28" s="338">
        <v>2</v>
      </c>
      <c r="E28" s="338">
        <v>2</v>
      </c>
      <c r="F28" s="387">
        <v>1.5</v>
      </c>
      <c r="G28" s="387">
        <v>1.5</v>
      </c>
      <c r="H28" s="338">
        <v>2</v>
      </c>
      <c r="I28" s="400"/>
    </row>
    <row r="29" spans="2:10">
      <c r="B29" s="390">
        <v>11</v>
      </c>
      <c r="C29" s="395" t="s">
        <v>200</v>
      </c>
      <c r="D29" s="338">
        <v>4.5</v>
      </c>
      <c r="E29" s="338">
        <v>4.5</v>
      </c>
      <c r="F29" s="338">
        <v>4</v>
      </c>
      <c r="G29" s="338">
        <v>4</v>
      </c>
      <c r="H29" s="338">
        <v>4.7300000000000004</v>
      </c>
      <c r="I29" s="338">
        <v>2.5</v>
      </c>
    </row>
    <row r="30" spans="2:10">
      <c r="B30" s="390" t="s">
        <v>201</v>
      </c>
      <c r="C30" s="395" t="s">
        <v>202</v>
      </c>
      <c r="D30" s="397">
        <v>15.5</v>
      </c>
      <c r="E30" s="397">
        <v>14.75</v>
      </c>
      <c r="F30" s="397">
        <v>14.05</v>
      </c>
      <c r="G30" s="397">
        <v>14.02</v>
      </c>
      <c r="H30" s="338">
        <v>14.85</v>
      </c>
      <c r="I30" s="397">
        <v>10.5</v>
      </c>
    </row>
    <row r="31" spans="2:10" ht="25.5">
      <c r="B31" s="390">
        <v>12</v>
      </c>
      <c r="C31" s="395" t="s">
        <v>203</v>
      </c>
      <c r="D31" s="398">
        <v>17.201721759126183</v>
      </c>
      <c r="E31" s="398">
        <v>17.5</v>
      </c>
      <c r="F31" s="398">
        <v>10.13034097463219</v>
      </c>
      <c r="G31" s="398">
        <v>12.3976844577926</v>
      </c>
      <c r="H31" s="338">
        <v>8.7200000000000006</v>
      </c>
      <c r="I31" s="398">
        <v>13.58</v>
      </c>
    </row>
    <row r="32" spans="2:10" ht="13.15" customHeight="1">
      <c r="B32" s="584" t="s">
        <v>204</v>
      </c>
      <c r="C32" s="584"/>
      <c r="D32" s="584"/>
      <c r="E32" s="584"/>
      <c r="F32" s="585"/>
      <c r="G32" s="585"/>
      <c r="H32" s="585"/>
      <c r="I32" s="585"/>
    </row>
    <row r="33" spans="2:9" ht="15" customHeight="1">
      <c r="B33" s="390">
        <v>13</v>
      </c>
      <c r="C33" s="387" t="s">
        <v>205</v>
      </c>
      <c r="D33" s="393">
        <v>100100.75502720001</v>
      </c>
      <c r="E33" s="393">
        <v>87297.72718455999</v>
      </c>
      <c r="F33" s="393">
        <v>63815.342572680005</v>
      </c>
      <c r="G33" s="393">
        <v>50392.828000000001</v>
      </c>
      <c r="H33" s="393">
        <v>157232.5275387</v>
      </c>
      <c r="I33" s="393">
        <v>121807.0902109564</v>
      </c>
    </row>
    <row r="34" spans="2:9">
      <c r="B34" s="390">
        <v>14</v>
      </c>
      <c r="C34" s="387" t="s">
        <v>206</v>
      </c>
      <c r="D34" s="405">
        <v>10.503028217214325</v>
      </c>
      <c r="E34" s="405">
        <v>10.85</v>
      </c>
      <c r="F34" s="405">
        <v>7.1046720183885634</v>
      </c>
      <c r="G34" s="405">
        <v>8.2430647291941881</v>
      </c>
      <c r="H34" s="405">
        <v>5.81</v>
      </c>
      <c r="I34" s="405">
        <v>6.87</v>
      </c>
    </row>
    <row r="35" spans="2:9" ht="13.15" customHeight="1">
      <c r="B35" s="584" t="s">
        <v>207</v>
      </c>
      <c r="C35" s="584"/>
      <c r="D35" s="584"/>
      <c r="E35" s="584"/>
      <c r="F35" s="585"/>
      <c r="G35" s="585"/>
      <c r="H35" s="585"/>
      <c r="I35" s="585"/>
    </row>
    <row r="36" spans="2:9" ht="31.5" customHeight="1">
      <c r="B36" s="390" t="s">
        <v>208</v>
      </c>
      <c r="C36" s="395" t="s">
        <v>209</v>
      </c>
      <c r="D36" s="406"/>
      <c r="E36" s="406"/>
      <c r="F36" s="406"/>
      <c r="G36" s="406"/>
      <c r="H36" s="406"/>
      <c r="I36" s="406"/>
    </row>
    <row r="37" spans="2:9">
      <c r="B37" s="390" t="s">
        <v>210</v>
      </c>
      <c r="C37" s="395" t="s">
        <v>185</v>
      </c>
      <c r="D37" s="406"/>
      <c r="E37" s="406"/>
      <c r="F37" s="406"/>
      <c r="G37" s="406"/>
      <c r="H37" s="406"/>
      <c r="I37" s="406"/>
    </row>
    <row r="38" spans="2:9">
      <c r="B38" s="390" t="s">
        <v>211</v>
      </c>
      <c r="C38" s="395" t="s">
        <v>212</v>
      </c>
      <c r="D38" s="338">
        <v>3</v>
      </c>
      <c r="E38" s="338">
        <v>3</v>
      </c>
      <c r="F38" s="338">
        <v>3</v>
      </c>
      <c r="G38" s="338">
        <v>3</v>
      </c>
      <c r="H38" s="338">
        <v>3</v>
      </c>
      <c r="I38" s="338">
        <v>3</v>
      </c>
    </row>
    <row r="39" spans="2:9" ht="13.15" customHeight="1">
      <c r="B39" s="584" t="s">
        <v>213</v>
      </c>
      <c r="C39" s="584"/>
      <c r="D39" s="584"/>
      <c r="E39" s="585"/>
      <c r="F39" s="585"/>
      <c r="G39" s="585"/>
      <c r="H39" s="585"/>
      <c r="I39" s="585"/>
    </row>
    <row r="40" spans="2:9">
      <c r="B40" s="390" t="s">
        <v>214</v>
      </c>
      <c r="C40" s="395" t="s">
        <v>215</v>
      </c>
      <c r="D40" s="338"/>
      <c r="E40" s="338"/>
      <c r="F40" s="402"/>
      <c r="G40" s="402"/>
      <c r="H40" s="402"/>
      <c r="I40" s="402"/>
    </row>
    <row r="41" spans="2:9">
      <c r="B41" s="390" t="s">
        <v>216</v>
      </c>
      <c r="C41" s="395" t="s">
        <v>217</v>
      </c>
      <c r="D41" s="338">
        <v>3</v>
      </c>
      <c r="E41" s="338">
        <v>3</v>
      </c>
      <c r="F41" s="338">
        <v>3</v>
      </c>
      <c r="G41" s="338">
        <v>3</v>
      </c>
      <c r="H41" s="338">
        <v>3</v>
      </c>
      <c r="I41" s="338">
        <v>3</v>
      </c>
    </row>
    <row r="42" spans="2:9" ht="13.15" customHeight="1">
      <c r="B42" s="584" t="s">
        <v>218</v>
      </c>
      <c r="C42" s="584"/>
      <c r="D42" s="584"/>
      <c r="E42" s="585"/>
      <c r="F42" s="585"/>
      <c r="G42" s="585"/>
      <c r="H42" s="585"/>
      <c r="I42" s="585"/>
    </row>
    <row r="43" spans="2:9" ht="15" customHeight="1">
      <c r="B43" s="390">
        <v>15</v>
      </c>
      <c r="C43" s="395" t="s">
        <v>219</v>
      </c>
      <c r="D43" s="394">
        <v>11645.824963200001</v>
      </c>
      <c r="E43" s="394">
        <v>8080</v>
      </c>
      <c r="F43" s="394">
        <v>9446.6753828400015</v>
      </c>
      <c r="G43" s="394">
        <v>7660.57</v>
      </c>
      <c r="H43" s="394">
        <v>26272.081010278802</v>
      </c>
      <c r="I43" s="394">
        <v>25054.040552390466</v>
      </c>
    </row>
    <row r="44" spans="2:9">
      <c r="B44" s="387" t="s">
        <v>220</v>
      </c>
      <c r="C44" s="387" t="s">
        <v>221</v>
      </c>
      <c r="D44" s="394">
        <v>13290.464366400001</v>
      </c>
      <c r="E44" s="394">
        <v>11122.164678839999</v>
      </c>
      <c r="F44" s="394">
        <v>7400.8773144000006</v>
      </c>
      <c r="G44" s="394">
        <v>6121.2870000000003</v>
      </c>
      <c r="H44" s="394">
        <v>20048.098762866</v>
      </c>
      <c r="I44" s="394">
        <v>16328.351647527179</v>
      </c>
    </row>
    <row r="45" spans="2:9">
      <c r="B45" s="387" t="s">
        <v>222</v>
      </c>
      <c r="C45" s="387" t="s">
        <v>223</v>
      </c>
      <c r="D45" s="394">
        <v>7167.5163180000009</v>
      </c>
      <c r="E45" s="394">
        <v>7722</v>
      </c>
      <c r="F45" s="394">
        <v>4986.1466230800006</v>
      </c>
      <c r="G45" s="394">
        <v>5394.1469999999999</v>
      </c>
      <c r="H45" s="394">
        <v>7154.6925756264</v>
      </c>
      <c r="I45" s="394">
        <v>19805.953493605397</v>
      </c>
    </row>
    <row r="46" spans="2:9">
      <c r="B46" s="390">
        <v>16</v>
      </c>
      <c r="C46" s="395" t="s">
        <v>224</v>
      </c>
      <c r="D46" s="394">
        <v>6167.3977620000005</v>
      </c>
      <c r="E46" s="394">
        <v>4117.0443838800002</v>
      </c>
      <c r="F46" s="394">
        <v>3906.0185826000002</v>
      </c>
      <c r="G46" s="394">
        <v>1797.3663914699998</v>
      </c>
      <c r="H46" s="394">
        <v>12991.506705154801</v>
      </c>
      <c r="I46" s="394">
        <v>4736.1884590726995</v>
      </c>
    </row>
    <row r="47" spans="2:9">
      <c r="B47" s="390">
        <v>17</v>
      </c>
      <c r="C47" s="395" t="s">
        <v>1701</v>
      </c>
      <c r="D47" s="409">
        <v>196.90203333333332</v>
      </c>
      <c r="E47" s="409">
        <v>222</v>
      </c>
      <c r="F47" s="409">
        <v>301.60000000000002</v>
      </c>
      <c r="G47" s="409">
        <v>449.83</v>
      </c>
      <c r="H47" s="409">
        <v>235.87178918816875</v>
      </c>
      <c r="I47" s="409">
        <v>560.69500000000005</v>
      </c>
    </row>
    <row r="48" spans="2:9" ht="13.15" customHeight="1">
      <c r="B48" s="584" t="s">
        <v>226</v>
      </c>
      <c r="C48" s="584"/>
      <c r="D48" s="584"/>
      <c r="E48" s="585"/>
      <c r="F48" s="585"/>
      <c r="G48" s="585"/>
      <c r="H48" s="585"/>
      <c r="I48" s="585"/>
    </row>
    <row r="49" spans="1:9" ht="15" customHeight="1">
      <c r="A49" s="329"/>
      <c r="B49" s="390">
        <v>18</v>
      </c>
      <c r="C49" s="395" t="s">
        <v>227</v>
      </c>
      <c r="D49" s="394">
        <v>66041.161981199999</v>
      </c>
      <c r="E49" s="394">
        <v>56727.136423659998</v>
      </c>
      <c r="F49" s="394">
        <v>42831.744024960004</v>
      </c>
      <c r="G49" s="394">
        <v>36721.578000000001</v>
      </c>
      <c r="H49" s="394">
        <v>106554.6089684952</v>
      </c>
      <c r="I49" s="394">
        <v>89371.918724528194</v>
      </c>
    </row>
    <row r="50" spans="1:9">
      <c r="B50" s="390">
        <v>19</v>
      </c>
      <c r="C50" s="395" t="s">
        <v>228</v>
      </c>
      <c r="D50" s="394">
        <v>51261.632209200005</v>
      </c>
      <c r="E50" s="394">
        <v>43495.242533179997</v>
      </c>
      <c r="F50" s="394">
        <v>34472.975382479999</v>
      </c>
      <c r="G50" s="394">
        <v>22532.113000000001</v>
      </c>
      <c r="H50" s="394">
        <v>84589.494069916793</v>
      </c>
      <c r="I50" s="394">
        <v>47936.703869667384</v>
      </c>
    </row>
    <row r="51" spans="1:9">
      <c r="B51" s="390">
        <v>20</v>
      </c>
      <c r="C51" s="395" t="s">
        <v>229</v>
      </c>
      <c r="D51" s="408">
        <v>128.8227</v>
      </c>
      <c r="E51" s="408">
        <v>130.42000000000002</v>
      </c>
      <c r="F51" s="408">
        <v>124.3</v>
      </c>
      <c r="G51" s="408">
        <v>162.97999999999999</v>
      </c>
      <c r="H51" s="408">
        <v>125.96671742760802</v>
      </c>
      <c r="I51" s="408">
        <v>186.44</v>
      </c>
    </row>
  </sheetData>
  <mergeCells count="6">
    <mergeCell ref="D4:E4"/>
    <mergeCell ref="F4:G4"/>
    <mergeCell ref="H4:I4"/>
    <mergeCell ref="D5:E5"/>
    <mergeCell ref="F5:G5"/>
    <mergeCell ref="H5:I5"/>
  </mergeCells>
  <hyperlinks>
    <hyperlink ref="D5" r:id="rId1" xr:uid="{B0D2ED15-BF69-4718-8D36-BD6408272491}"/>
    <hyperlink ref="F5" r:id="rId2" xr:uid="{377AB6A9-E4BB-4C4A-90AD-D023BF005A83}"/>
    <hyperlink ref="H5" r:id="rId3" xr:uid="{785375A2-B569-428B-90AD-2B83A207FF90}"/>
  </hyperlinks>
  <pageMargins left="0.70866141732283472" right="0.70866141732283472" top="0.74803149606299213" bottom="0.74803149606299213" header="0.31496062992125984" footer="0.31496062992125984"/>
  <pageSetup paperSize="9" scale="53" orientation="portrait" r:id="rId4"/>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9C79B-0F2A-47FD-B04B-FDE16A57564B}">
  <sheetPr>
    <pageSetUpPr fitToPage="1"/>
  </sheetPr>
  <dimension ref="A1:G54"/>
  <sheetViews>
    <sheetView zoomScaleNormal="100" workbookViewId="0">
      <selection activeCell="A2" sqref="A2"/>
    </sheetView>
  </sheetViews>
  <sheetFormatPr defaultColWidth="11.42578125" defaultRowHeight="12.75"/>
  <cols>
    <col min="1" max="1" width="9" style="1" customWidth="1"/>
    <col min="2" max="2" width="32.7109375" style="1" customWidth="1"/>
    <col min="3" max="3" width="72.140625" style="1" customWidth="1"/>
    <col min="4" max="4" width="17.5703125" style="1" customWidth="1"/>
    <col min="5" max="5" width="17.5703125" style="71" customWidth="1"/>
    <col min="6" max="6" width="17.5703125" style="1" customWidth="1"/>
    <col min="7" max="7" width="19.28515625" style="1" customWidth="1"/>
    <col min="8" max="16384" width="11.42578125" style="1"/>
  </cols>
  <sheetData>
    <row r="1" spans="1:7">
      <c r="A1" s="22" t="s">
        <v>1284</v>
      </c>
    </row>
    <row r="3" spans="1:7">
      <c r="A3" s="72"/>
      <c r="B3" s="72" t="s">
        <v>130</v>
      </c>
      <c r="C3" s="72"/>
      <c r="D3" s="71"/>
      <c r="F3" s="71"/>
    </row>
    <row r="4" spans="1:7" ht="14.25" customHeight="1">
      <c r="A4" s="72"/>
      <c r="B4" s="72"/>
      <c r="C4" s="72"/>
      <c r="D4" s="136" t="s">
        <v>160</v>
      </c>
      <c r="E4" s="136" t="s">
        <v>161</v>
      </c>
      <c r="F4" s="136" t="s">
        <v>162</v>
      </c>
      <c r="G4" s="136" t="s">
        <v>163</v>
      </c>
    </row>
    <row r="5" spans="1:7" ht="25.5">
      <c r="A5" s="603"/>
      <c r="B5" s="1130" t="s">
        <v>1702</v>
      </c>
      <c r="C5" s="1131"/>
      <c r="D5" s="1132" t="s">
        <v>1703</v>
      </c>
      <c r="E5" s="1132" t="s">
        <v>1704</v>
      </c>
      <c r="F5" s="1132" t="s">
        <v>1705</v>
      </c>
      <c r="G5" s="1133" t="s">
        <v>1706</v>
      </c>
    </row>
    <row r="6" spans="1:7">
      <c r="A6" s="136">
        <v>1</v>
      </c>
      <c r="B6" s="1561" t="s">
        <v>1707</v>
      </c>
      <c r="C6" s="1134" t="s">
        <v>1708</v>
      </c>
      <c r="D6" s="770">
        <v>14</v>
      </c>
      <c r="E6" s="1135">
        <v>7</v>
      </c>
      <c r="F6" s="1134">
        <v>184</v>
      </c>
      <c r="G6" s="770">
        <v>757</v>
      </c>
    </row>
    <row r="7" spans="1:7">
      <c r="A7" s="136">
        <v>2</v>
      </c>
      <c r="B7" s="1561"/>
      <c r="C7" s="1134" t="s">
        <v>1709</v>
      </c>
      <c r="D7" s="1136">
        <v>18481435</v>
      </c>
      <c r="E7" s="1137">
        <v>39456920.736000001</v>
      </c>
      <c r="F7" s="1134">
        <v>534495807.62153721</v>
      </c>
      <c r="G7" s="1136">
        <v>1324694449.5039628</v>
      </c>
    </row>
    <row r="8" spans="1:7">
      <c r="A8" s="136">
        <v>3</v>
      </c>
      <c r="B8" s="1561"/>
      <c r="C8" s="1134" t="s">
        <v>1710</v>
      </c>
      <c r="D8" s="1136">
        <v>18481435</v>
      </c>
      <c r="E8" s="1137">
        <v>39456920.736000001</v>
      </c>
      <c r="F8" s="1134">
        <v>534495807.62153721</v>
      </c>
      <c r="G8" s="1136">
        <v>1324694449.5039628</v>
      </c>
    </row>
    <row r="9" spans="1:7">
      <c r="A9" s="136">
        <v>4</v>
      </c>
      <c r="B9" s="1561"/>
      <c r="C9" s="1134" t="s">
        <v>1711</v>
      </c>
      <c r="D9" s="1165"/>
      <c r="E9" s="1166"/>
      <c r="F9" s="1167"/>
      <c r="G9" s="1165"/>
    </row>
    <row r="10" spans="1:7">
      <c r="A10" s="136" t="s">
        <v>1712</v>
      </c>
      <c r="B10" s="1561"/>
      <c r="C10" s="1138" t="s">
        <v>1713</v>
      </c>
      <c r="D10" s="770"/>
      <c r="E10" s="1135"/>
      <c r="F10" s="1138"/>
      <c r="G10" s="770"/>
    </row>
    <row r="11" spans="1:7">
      <c r="A11" s="38">
        <v>5</v>
      </c>
      <c r="B11" s="1561"/>
      <c r="C11" s="770" t="s">
        <v>1714</v>
      </c>
      <c r="D11" s="770"/>
      <c r="E11" s="1135"/>
      <c r="F11" s="770"/>
      <c r="G11" s="770"/>
    </row>
    <row r="12" spans="1:7">
      <c r="A12" s="38" t="s">
        <v>1715</v>
      </c>
      <c r="B12" s="1561"/>
      <c r="C12" s="770" t="s">
        <v>1716</v>
      </c>
      <c r="D12" s="770"/>
      <c r="E12" s="1135"/>
      <c r="F12" s="770"/>
      <c r="G12" s="770"/>
    </row>
    <row r="13" spans="1:7">
      <c r="A13" s="38">
        <v>6</v>
      </c>
      <c r="B13" s="1561"/>
      <c r="C13" s="770" t="s">
        <v>1711</v>
      </c>
      <c r="D13" s="1165"/>
      <c r="E13" s="1166"/>
      <c r="F13" s="1165"/>
      <c r="G13" s="1165"/>
    </row>
    <row r="14" spans="1:7">
      <c r="A14" s="38">
        <v>7</v>
      </c>
      <c r="B14" s="1561"/>
      <c r="C14" s="770" t="s">
        <v>1717</v>
      </c>
      <c r="D14" s="770"/>
      <c r="E14" s="1135"/>
      <c r="F14" s="770"/>
      <c r="G14" s="770"/>
    </row>
    <row r="15" spans="1:7">
      <c r="A15" s="38">
        <v>8</v>
      </c>
      <c r="B15" s="1561"/>
      <c r="C15" s="770" t="s">
        <v>1711</v>
      </c>
      <c r="D15" s="1165"/>
      <c r="E15" s="1166"/>
      <c r="F15" s="1165"/>
      <c r="G15" s="1165"/>
    </row>
    <row r="16" spans="1:7">
      <c r="A16" s="38">
        <v>9</v>
      </c>
      <c r="B16" s="1562" t="s">
        <v>1718</v>
      </c>
      <c r="C16" s="770" t="s">
        <v>1708</v>
      </c>
      <c r="D16" s="770"/>
      <c r="E16" s="1135">
        <v>6</v>
      </c>
      <c r="F16" s="770">
        <v>139</v>
      </c>
      <c r="G16" s="770">
        <v>384</v>
      </c>
    </row>
    <row r="17" spans="1:7">
      <c r="A17" s="38">
        <v>10</v>
      </c>
      <c r="B17" s="1562"/>
      <c r="C17" s="770" t="s">
        <v>1719</v>
      </c>
      <c r="D17" s="1136"/>
      <c r="E17" s="1137">
        <v>11188600</v>
      </c>
      <c r="F17" s="1136">
        <v>121891500</v>
      </c>
      <c r="G17" s="1136">
        <v>313006007</v>
      </c>
    </row>
    <row r="18" spans="1:7">
      <c r="A18" s="38">
        <v>11</v>
      </c>
      <c r="B18" s="1562"/>
      <c r="C18" s="770" t="s">
        <v>1710</v>
      </c>
      <c r="D18" s="1136"/>
      <c r="E18" s="1137"/>
      <c r="F18" s="1136">
        <v>24246265</v>
      </c>
      <c r="G18" s="1136">
        <v>145092046</v>
      </c>
    </row>
    <row r="19" spans="1:7">
      <c r="A19" s="38">
        <v>12</v>
      </c>
      <c r="B19" s="1562"/>
      <c r="C19" s="770" t="s">
        <v>1720</v>
      </c>
      <c r="D19" s="1136"/>
      <c r="E19" s="1137"/>
      <c r="F19" s="1136">
        <v>14142319</v>
      </c>
      <c r="G19" s="1136">
        <v>61694057.600000009</v>
      </c>
    </row>
    <row r="20" spans="1:7">
      <c r="A20" s="38" t="s">
        <v>1449</v>
      </c>
      <c r="B20" s="1562"/>
      <c r="C20" s="770" t="s">
        <v>1713</v>
      </c>
      <c r="D20" s="1136"/>
      <c r="E20" s="1137">
        <v>11188600</v>
      </c>
      <c r="F20" s="1136">
        <v>97645235</v>
      </c>
      <c r="G20" s="1136">
        <v>167913961</v>
      </c>
    </row>
    <row r="21" spans="1:7">
      <c r="A21" s="38" t="s">
        <v>1721</v>
      </c>
      <c r="B21" s="1562"/>
      <c r="C21" s="770" t="s">
        <v>1720</v>
      </c>
      <c r="D21" s="1136"/>
      <c r="E21" s="1137">
        <v>11188600</v>
      </c>
      <c r="F21" s="1136">
        <v>96159295</v>
      </c>
      <c r="G21" s="1136">
        <v>117142013</v>
      </c>
    </row>
    <row r="22" spans="1:7">
      <c r="A22" s="38" t="s">
        <v>1722</v>
      </c>
      <c r="B22" s="1562"/>
      <c r="C22" s="770" t="s">
        <v>1714</v>
      </c>
      <c r="D22" s="770"/>
      <c r="E22" s="1135"/>
      <c r="F22" s="770"/>
      <c r="G22" s="770"/>
    </row>
    <row r="23" spans="1:7">
      <c r="A23" s="38" t="s">
        <v>1723</v>
      </c>
      <c r="B23" s="1562"/>
      <c r="C23" s="770" t="s">
        <v>1720</v>
      </c>
      <c r="D23" s="770"/>
      <c r="E23" s="1135"/>
      <c r="F23" s="770"/>
      <c r="G23" s="770"/>
    </row>
    <row r="24" spans="1:7">
      <c r="A24" s="38" t="s">
        <v>1724</v>
      </c>
      <c r="B24" s="1562"/>
      <c r="C24" s="770" t="s">
        <v>1716</v>
      </c>
      <c r="D24" s="770"/>
      <c r="E24" s="1135"/>
      <c r="F24" s="770"/>
      <c r="G24" s="770"/>
    </row>
    <row r="25" spans="1:7">
      <c r="A25" s="38" t="s">
        <v>1725</v>
      </c>
      <c r="B25" s="1562"/>
      <c r="C25" s="770" t="s">
        <v>1720</v>
      </c>
      <c r="D25" s="770"/>
      <c r="E25" s="1135"/>
      <c r="F25" s="770"/>
      <c r="G25" s="770"/>
    </row>
    <row r="26" spans="1:7">
      <c r="A26" s="38">
        <v>15</v>
      </c>
      <c r="B26" s="1562"/>
      <c r="C26" s="770" t="s">
        <v>1717</v>
      </c>
      <c r="D26" s="770"/>
      <c r="E26" s="1135"/>
      <c r="F26" s="770"/>
      <c r="G26" s="770"/>
    </row>
    <row r="27" spans="1:7">
      <c r="A27" s="38">
        <v>16</v>
      </c>
      <c r="B27" s="1562"/>
      <c r="C27" s="770" t="s">
        <v>1720</v>
      </c>
      <c r="D27" s="770"/>
      <c r="E27" s="1135"/>
      <c r="F27" s="770"/>
      <c r="G27" s="770"/>
    </row>
    <row r="28" spans="1:7">
      <c r="A28" s="36">
        <v>17</v>
      </c>
      <c r="B28" s="1072" t="s">
        <v>1726</v>
      </c>
      <c r="C28" s="1072"/>
      <c r="D28" s="1139">
        <v>18481435</v>
      </c>
      <c r="E28" s="1139">
        <v>50645520.736000001</v>
      </c>
      <c r="F28" s="1139">
        <v>656387307.62153721</v>
      </c>
      <c r="G28" s="1139">
        <v>1637700456.5039628</v>
      </c>
    </row>
    <row r="30" spans="1:7">
      <c r="A30" s="72"/>
      <c r="B30" s="72"/>
      <c r="C30" s="72"/>
      <c r="D30" s="136" t="s">
        <v>160</v>
      </c>
      <c r="E30" s="136" t="s">
        <v>161</v>
      </c>
      <c r="F30" s="136" t="s">
        <v>162</v>
      </c>
      <c r="G30" s="136" t="s">
        <v>163</v>
      </c>
    </row>
    <row r="31" spans="1:7" ht="25.5">
      <c r="A31" s="603"/>
      <c r="B31" s="1130" t="s">
        <v>1727</v>
      </c>
      <c r="C31" s="1131"/>
      <c r="D31" s="1132" t="s">
        <v>1703</v>
      </c>
      <c r="E31" s="1132" t="s">
        <v>1704</v>
      </c>
      <c r="F31" s="1132" t="s">
        <v>1705</v>
      </c>
      <c r="G31" s="1133" t="s">
        <v>1706</v>
      </c>
    </row>
    <row r="32" spans="1:7">
      <c r="A32" s="136">
        <v>1</v>
      </c>
      <c r="B32" s="1561" t="s">
        <v>1707</v>
      </c>
      <c r="C32" s="1134" t="s">
        <v>1708</v>
      </c>
      <c r="D32" s="770">
        <v>12</v>
      </c>
      <c r="E32" s="1135">
        <v>7</v>
      </c>
      <c r="F32" s="1134">
        <v>184</v>
      </c>
      <c r="G32" s="770">
        <v>714</v>
      </c>
    </row>
    <row r="33" spans="1:7">
      <c r="A33" s="136">
        <v>2</v>
      </c>
      <c r="B33" s="1561"/>
      <c r="C33" s="1134" t="s">
        <v>1709</v>
      </c>
      <c r="D33" s="1136">
        <v>15785873</v>
      </c>
      <c r="E33" s="1137">
        <v>37177538</v>
      </c>
      <c r="F33" s="1134">
        <v>506185655</v>
      </c>
      <c r="G33" s="1136">
        <v>1154604641</v>
      </c>
    </row>
    <row r="34" spans="1:7">
      <c r="A34" s="136">
        <v>3</v>
      </c>
      <c r="B34" s="1561"/>
      <c r="C34" s="1134" t="s">
        <v>1710</v>
      </c>
      <c r="D34" s="1136">
        <v>15785873</v>
      </c>
      <c r="E34" s="1137">
        <v>37177538</v>
      </c>
      <c r="F34" s="1134">
        <v>506185655</v>
      </c>
      <c r="G34" s="1136">
        <v>1154604641</v>
      </c>
    </row>
    <row r="35" spans="1:7">
      <c r="A35" s="136">
        <v>4</v>
      </c>
      <c r="B35" s="1561"/>
      <c r="C35" s="1134" t="s">
        <v>1711</v>
      </c>
      <c r="D35" s="1165"/>
      <c r="E35" s="1166"/>
      <c r="F35" s="1167"/>
      <c r="G35" s="1165"/>
    </row>
    <row r="36" spans="1:7">
      <c r="A36" s="136" t="s">
        <v>1712</v>
      </c>
      <c r="B36" s="1561"/>
      <c r="C36" s="1138" t="s">
        <v>1713</v>
      </c>
      <c r="D36" s="770"/>
      <c r="E36" s="1135"/>
      <c r="F36" s="1138"/>
      <c r="G36" s="770"/>
    </row>
    <row r="37" spans="1:7">
      <c r="A37" s="38">
        <v>5</v>
      </c>
      <c r="B37" s="1561"/>
      <c r="C37" s="770" t="s">
        <v>1714</v>
      </c>
      <c r="D37" s="770"/>
      <c r="E37" s="1135"/>
      <c r="F37" s="770"/>
      <c r="G37" s="770"/>
    </row>
    <row r="38" spans="1:7">
      <c r="A38" s="38" t="s">
        <v>1715</v>
      </c>
      <c r="B38" s="1561"/>
      <c r="C38" s="770" t="s">
        <v>1716</v>
      </c>
      <c r="D38" s="770"/>
      <c r="E38" s="1135"/>
      <c r="F38" s="770"/>
      <c r="G38" s="770"/>
    </row>
    <row r="39" spans="1:7">
      <c r="A39" s="38">
        <v>6</v>
      </c>
      <c r="B39" s="1561"/>
      <c r="C39" s="770" t="s">
        <v>1711</v>
      </c>
      <c r="D39" s="1165"/>
      <c r="E39" s="1166"/>
      <c r="F39" s="1165"/>
      <c r="G39" s="1165"/>
    </row>
    <row r="40" spans="1:7">
      <c r="A40" s="38">
        <v>7</v>
      </c>
      <c r="B40" s="1561"/>
      <c r="C40" s="770" t="s">
        <v>1717</v>
      </c>
      <c r="D40" s="770"/>
      <c r="E40" s="1135"/>
      <c r="F40" s="770"/>
      <c r="G40" s="770"/>
    </row>
    <row r="41" spans="1:7">
      <c r="A41" s="38">
        <v>8</v>
      </c>
      <c r="B41" s="1561"/>
      <c r="C41" s="770" t="s">
        <v>1711</v>
      </c>
      <c r="D41" s="1165"/>
      <c r="E41" s="1166"/>
      <c r="F41" s="1165"/>
      <c r="G41" s="1165"/>
    </row>
    <row r="42" spans="1:7">
      <c r="A42" s="38">
        <v>9</v>
      </c>
      <c r="B42" s="1562" t="s">
        <v>1718</v>
      </c>
      <c r="C42" s="770" t="s">
        <v>1708</v>
      </c>
      <c r="D42" s="770"/>
      <c r="E42" s="1135">
        <v>6</v>
      </c>
      <c r="F42" s="770">
        <v>143</v>
      </c>
      <c r="G42" s="770">
        <v>460</v>
      </c>
    </row>
    <row r="43" spans="1:7">
      <c r="A43" s="38">
        <v>10</v>
      </c>
      <c r="B43" s="1562"/>
      <c r="C43" s="770" t="s">
        <v>1719</v>
      </c>
      <c r="D43" s="1136"/>
      <c r="E43" s="1137">
        <v>9585360</v>
      </c>
      <c r="F43" s="1136">
        <v>127817200</v>
      </c>
      <c r="G43" s="1136">
        <v>296842799</v>
      </c>
    </row>
    <row r="44" spans="1:7">
      <c r="A44" s="38">
        <v>11</v>
      </c>
      <c r="B44" s="1562"/>
      <c r="C44" s="770" t="s">
        <v>1710</v>
      </c>
      <c r="D44" s="1136"/>
      <c r="E44" s="1137"/>
      <c r="F44" s="1136">
        <v>24485828</v>
      </c>
      <c r="G44" s="1136">
        <v>141547162</v>
      </c>
    </row>
    <row r="45" spans="1:7">
      <c r="A45" s="38">
        <v>12</v>
      </c>
      <c r="B45" s="1562"/>
      <c r="C45" s="770" t="s">
        <v>1720</v>
      </c>
      <c r="D45" s="1136"/>
      <c r="E45" s="1137"/>
      <c r="F45" s="1136">
        <v>14691497</v>
      </c>
      <c r="G45" s="1136">
        <v>61710935</v>
      </c>
    </row>
    <row r="46" spans="1:7">
      <c r="A46" s="38" t="s">
        <v>1449</v>
      </c>
      <c r="B46" s="1562"/>
      <c r="C46" s="770" t="s">
        <v>1713</v>
      </c>
      <c r="D46" s="1136"/>
      <c r="E46" s="1137">
        <v>9585360</v>
      </c>
      <c r="F46" s="1136">
        <v>103331372</v>
      </c>
      <c r="G46" s="1136">
        <v>155295637</v>
      </c>
    </row>
    <row r="47" spans="1:7">
      <c r="A47" s="38" t="s">
        <v>1721</v>
      </c>
      <c r="B47" s="1562"/>
      <c r="C47" s="770" t="s">
        <v>1720</v>
      </c>
      <c r="D47" s="1136"/>
      <c r="E47" s="1137">
        <v>9585360</v>
      </c>
      <c r="F47" s="1136">
        <v>102197836</v>
      </c>
      <c r="G47" s="1136">
        <v>121307093</v>
      </c>
    </row>
    <row r="48" spans="1:7">
      <c r="A48" s="38" t="s">
        <v>1722</v>
      </c>
      <c r="B48" s="1562"/>
      <c r="C48" s="770" t="s">
        <v>1714</v>
      </c>
      <c r="D48" s="770"/>
      <c r="E48" s="1135"/>
      <c r="F48" s="770"/>
      <c r="G48" s="770"/>
    </row>
    <row r="49" spans="1:7">
      <c r="A49" s="38" t="s">
        <v>1723</v>
      </c>
      <c r="B49" s="1562"/>
      <c r="C49" s="770" t="s">
        <v>1720</v>
      </c>
      <c r="D49" s="770"/>
      <c r="E49" s="1135"/>
      <c r="F49" s="770"/>
      <c r="G49" s="770"/>
    </row>
    <row r="50" spans="1:7">
      <c r="A50" s="38" t="s">
        <v>1724</v>
      </c>
      <c r="B50" s="1562"/>
      <c r="C50" s="770" t="s">
        <v>1716</v>
      </c>
      <c r="D50" s="770"/>
      <c r="E50" s="1135"/>
      <c r="F50" s="770"/>
      <c r="G50" s="770"/>
    </row>
    <row r="51" spans="1:7">
      <c r="A51" s="38" t="s">
        <v>1725</v>
      </c>
      <c r="B51" s="1562"/>
      <c r="C51" s="770" t="s">
        <v>1720</v>
      </c>
      <c r="D51" s="770"/>
      <c r="E51" s="1135"/>
      <c r="F51" s="770"/>
      <c r="G51" s="770"/>
    </row>
    <row r="52" spans="1:7">
      <c r="A52" s="38">
        <v>15</v>
      </c>
      <c r="B52" s="1562"/>
      <c r="C52" s="770" t="s">
        <v>1717</v>
      </c>
      <c r="D52" s="770"/>
      <c r="E52" s="1135"/>
      <c r="F52" s="770"/>
      <c r="G52" s="770"/>
    </row>
    <row r="53" spans="1:7">
      <c r="A53" s="38">
        <v>16</v>
      </c>
      <c r="B53" s="1562"/>
      <c r="C53" s="770" t="s">
        <v>1720</v>
      </c>
      <c r="D53" s="770"/>
      <c r="E53" s="1135"/>
      <c r="F53" s="770"/>
      <c r="G53" s="770"/>
    </row>
    <row r="54" spans="1:7">
      <c r="A54" s="36">
        <v>17</v>
      </c>
      <c r="B54" s="1072" t="s">
        <v>1726</v>
      </c>
      <c r="C54" s="1072"/>
      <c r="D54" s="1139">
        <v>15785873</v>
      </c>
      <c r="E54" s="1139">
        <v>46762898</v>
      </c>
      <c r="F54" s="1139">
        <v>634002855</v>
      </c>
      <c r="G54" s="1139">
        <v>1451447440</v>
      </c>
    </row>
  </sheetData>
  <mergeCells count="4">
    <mergeCell ref="B6:B15"/>
    <mergeCell ref="B16:B27"/>
    <mergeCell ref="B32:B41"/>
    <mergeCell ref="B42:B53"/>
  </mergeCells>
  <pageMargins left="0.70866141732283472" right="0.70866141732283472" top="0.74803149606299213" bottom="0.74803149606299213" header="0.31496062992125984" footer="0.31496062992125984"/>
  <pageSetup paperSize="9" scale="7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7E5A-54DF-4AD2-A7B7-73CAB4B14643}">
  <sheetPr>
    <pageSetUpPr fitToPage="1"/>
  </sheetPr>
  <dimension ref="A1:F39"/>
  <sheetViews>
    <sheetView zoomScaleNormal="100" workbookViewId="0">
      <selection activeCell="A2" sqref="A2"/>
    </sheetView>
  </sheetViews>
  <sheetFormatPr defaultColWidth="11.42578125" defaultRowHeight="12.75"/>
  <cols>
    <col min="1" max="1" width="9" style="1" customWidth="1"/>
    <col min="2" max="2" width="89.140625" style="1" customWidth="1"/>
    <col min="3" max="3" width="19.7109375" style="1" customWidth="1"/>
    <col min="4" max="4" width="19.7109375" style="71" customWidth="1"/>
    <col min="5" max="6" width="19.7109375" style="1" customWidth="1"/>
    <col min="7" max="16384" width="11.42578125" style="1"/>
  </cols>
  <sheetData>
    <row r="1" spans="1:6">
      <c r="A1" s="22" t="s">
        <v>1284</v>
      </c>
    </row>
    <row r="3" spans="1:6">
      <c r="A3" s="72"/>
      <c r="B3" s="72" t="s">
        <v>132</v>
      </c>
      <c r="C3" s="71"/>
      <c r="E3" s="71"/>
    </row>
    <row r="4" spans="1:6">
      <c r="A4" s="72"/>
      <c r="B4" s="72"/>
      <c r="C4" s="71"/>
      <c r="E4" s="71"/>
    </row>
    <row r="5" spans="1:6">
      <c r="A5" s="589"/>
      <c r="B5" s="72"/>
      <c r="C5" s="136" t="s">
        <v>160</v>
      </c>
      <c r="D5" s="136" t="s">
        <v>161</v>
      </c>
      <c r="E5" s="136" t="s">
        <v>162</v>
      </c>
      <c r="F5" s="136" t="s">
        <v>163</v>
      </c>
    </row>
    <row r="6" spans="1:6" ht="25.5">
      <c r="A6" s="603"/>
      <c r="B6" s="1131" t="s">
        <v>1702</v>
      </c>
      <c r="C6" s="1132" t="s">
        <v>1703</v>
      </c>
      <c r="D6" s="1132" t="s">
        <v>1704</v>
      </c>
      <c r="E6" s="1132" t="s">
        <v>1705</v>
      </c>
      <c r="F6" s="1133" t="s">
        <v>1706</v>
      </c>
    </row>
    <row r="7" spans="1:6">
      <c r="A7" s="136"/>
      <c r="B7" s="1140" t="s">
        <v>1728</v>
      </c>
      <c r="C7" s="770"/>
      <c r="D7" s="1135"/>
      <c r="E7" s="1134"/>
      <c r="F7" s="770"/>
    </row>
    <row r="8" spans="1:6">
      <c r="A8" s="136">
        <v>1</v>
      </c>
      <c r="B8" s="1140" t="s">
        <v>1729</v>
      </c>
      <c r="C8" s="770"/>
      <c r="D8" s="1135"/>
      <c r="E8" s="1134"/>
      <c r="F8" s="770"/>
    </row>
    <row r="9" spans="1:6">
      <c r="A9" s="136">
        <v>2</v>
      </c>
      <c r="B9" s="1140" t="s">
        <v>1730</v>
      </c>
      <c r="C9" s="770"/>
      <c r="D9" s="1135"/>
      <c r="E9" s="1134"/>
      <c r="F9" s="770"/>
    </row>
    <row r="10" spans="1:6" ht="25.5">
      <c r="A10" s="136">
        <v>3</v>
      </c>
      <c r="B10" s="1140" t="s">
        <v>1731</v>
      </c>
      <c r="C10" s="770"/>
      <c r="D10" s="1135"/>
      <c r="E10" s="1134"/>
      <c r="F10" s="770"/>
    </row>
    <row r="11" spans="1:6">
      <c r="A11" s="136"/>
      <c r="B11" s="1168" t="s">
        <v>1732</v>
      </c>
      <c r="C11" s="1165"/>
      <c r="D11" s="1166"/>
      <c r="E11" s="1169"/>
      <c r="F11" s="1165"/>
    </row>
    <row r="12" spans="1:6" ht="25.5">
      <c r="A12" s="38">
        <v>4</v>
      </c>
      <c r="B12" s="1140" t="s">
        <v>1733</v>
      </c>
      <c r="C12" s="770"/>
      <c r="D12" s="1135"/>
      <c r="E12" s="770"/>
      <c r="F12" s="770"/>
    </row>
    <row r="13" spans="1:6" ht="25.5">
      <c r="A13" s="38">
        <v>5</v>
      </c>
      <c r="B13" s="1140" t="s">
        <v>1734</v>
      </c>
      <c r="C13" s="1135"/>
      <c r="D13" s="1135"/>
      <c r="E13" s="1135"/>
      <c r="F13" s="1135"/>
    </row>
    <row r="14" spans="1:6">
      <c r="A14" s="38"/>
      <c r="B14" s="1168" t="s">
        <v>1735</v>
      </c>
      <c r="C14" s="1165"/>
      <c r="D14" s="1166"/>
      <c r="E14" s="1169"/>
      <c r="F14" s="1165"/>
    </row>
    <row r="15" spans="1:6">
      <c r="A15" s="38">
        <v>6</v>
      </c>
      <c r="B15" s="1140" t="s">
        <v>1736</v>
      </c>
      <c r="C15" s="1135"/>
      <c r="D15" s="1135"/>
      <c r="E15" s="1135">
        <v>5</v>
      </c>
      <c r="F15" s="1135">
        <v>16</v>
      </c>
    </row>
    <row r="16" spans="1:6">
      <c r="A16" s="38">
        <v>7</v>
      </c>
      <c r="B16" s="1140" t="s">
        <v>1737</v>
      </c>
      <c r="C16" s="1135"/>
      <c r="D16" s="1135"/>
      <c r="E16" s="1137">
        <v>8162865.4255999997</v>
      </c>
      <c r="F16" s="1137">
        <v>17946320</v>
      </c>
    </row>
    <row r="17" spans="1:6">
      <c r="A17" s="38">
        <v>8</v>
      </c>
      <c r="B17" s="772" t="s">
        <v>1738</v>
      </c>
      <c r="C17" s="770"/>
      <c r="D17" s="1135"/>
      <c r="E17" s="1136">
        <v>8162865.4255999997</v>
      </c>
      <c r="F17" s="1136">
        <v>17946320</v>
      </c>
    </row>
    <row r="18" spans="1:6">
      <c r="A18" s="38">
        <v>9</v>
      </c>
      <c r="B18" s="772" t="s">
        <v>1739</v>
      </c>
      <c r="C18" s="770"/>
      <c r="D18" s="1135"/>
      <c r="E18" s="1136"/>
      <c r="F18" s="1136"/>
    </row>
    <row r="19" spans="1:6" ht="25.5">
      <c r="A19" s="38">
        <v>10</v>
      </c>
      <c r="B19" s="772" t="s">
        <v>1740</v>
      </c>
      <c r="C19" s="770"/>
      <c r="D19" s="1135"/>
      <c r="E19" s="1136">
        <v>8162865.4255999997</v>
      </c>
      <c r="F19" s="1136">
        <v>17946320</v>
      </c>
    </row>
    <row r="20" spans="1:6">
      <c r="A20" s="38">
        <v>11</v>
      </c>
      <c r="B20" s="772" t="s">
        <v>1741</v>
      </c>
      <c r="C20" s="770"/>
      <c r="D20" s="1135"/>
      <c r="E20" s="1136">
        <v>2677500</v>
      </c>
      <c r="F20" s="1136">
        <v>4074149.62</v>
      </c>
    </row>
    <row r="21" spans="1:6">
      <c r="A21" s="208"/>
    </row>
    <row r="22" spans="1:6">
      <c r="A22" s="208"/>
    </row>
    <row r="23" spans="1:6">
      <c r="A23" s="589"/>
      <c r="B23" s="72"/>
      <c r="C23" s="136" t="s">
        <v>160</v>
      </c>
      <c r="D23" s="136" t="s">
        <v>161</v>
      </c>
      <c r="E23" s="136" t="s">
        <v>162</v>
      </c>
      <c r="F23" s="136" t="s">
        <v>163</v>
      </c>
    </row>
    <row r="24" spans="1:6" ht="25.5">
      <c r="A24" s="603"/>
      <c r="B24" s="1131" t="s">
        <v>1727</v>
      </c>
      <c r="C24" s="1132" t="s">
        <v>1703</v>
      </c>
      <c r="D24" s="1132" t="s">
        <v>1704</v>
      </c>
      <c r="E24" s="1132" t="s">
        <v>1705</v>
      </c>
      <c r="F24" s="1133" t="s">
        <v>1706</v>
      </c>
    </row>
    <row r="25" spans="1:6">
      <c r="A25" s="136"/>
      <c r="B25" s="1140" t="s">
        <v>1728</v>
      </c>
      <c r="C25" s="770"/>
      <c r="D25" s="1135"/>
      <c r="E25" s="1134"/>
      <c r="F25" s="770"/>
    </row>
    <row r="26" spans="1:6">
      <c r="A26" s="136">
        <v>1</v>
      </c>
      <c r="B26" s="1140" t="s">
        <v>1729</v>
      </c>
      <c r="C26" s="770"/>
      <c r="D26" s="1135"/>
      <c r="E26" s="1134"/>
      <c r="F26" s="770"/>
    </row>
    <row r="27" spans="1:6">
      <c r="A27" s="136">
        <v>2</v>
      </c>
      <c r="B27" s="1140" t="s">
        <v>1730</v>
      </c>
      <c r="C27" s="770"/>
      <c r="D27" s="1135"/>
      <c r="E27" s="1134"/>
      <c r="F27" s="770"/>
    </row>
    <row r="28" spans="1:6" ht="25.5">
      <c r="A28" s="136">
        <v>3</v>
      </c>
      <c r="B28" s="1140" t="s">
        <v>1731</v>
      </c>
      <c r="C28" s="770"/>
      <c r="D28" s="1135"/>
      <c r="E28" s="1134"/>
      <c r="F28" s="770"/>
    </row>
    <row r="29" spans="1:6">
      <c r="A29" s="136"/>
      <c r="B29" s="1168" t="s">
        <v>1732</v>
      </c>
      <c r="C29" s="1165"/>
      <c r="D29" s="1166"/>
      <c r="E29" s="1169"/>
      <c r="F29" s="1165"/>
    </row>
    <row r="30" spans="1:6" ht="25.5">
      <c r="A30" s="38">
        <v>4</v>
      </c>
      <c r="B30" s="1140" t="s">
        <v>1733</v>
      </c>
      <c r="C30" s="770"/>
      <c r="D30" s="1135"/>
      <c r="E30" s="770"/>
      <c r="F30" s="770"/>
    </row>
    <row r="31" spans="1:6" ht="25.5">
      <c r="A31" s="38">
        <v>5</v>
      </c>
      <c r="B31" s="1140" t="s">
        <v>1734</v>
      </c>
      <c r="C31" s="1135"/>
      <c r="D31" s="1135"/>
      <c r="E31" s="1135"/>
      <c r="F31" s="1135"/>
    </row>
    <row r="32" spans="1:6">
      <c r="A32" s="38"/>
      <c r="B32" s="1168" t="s">
        <v>1735</v>
      </c>
      <c r="C32" s="1165"/>
      <c r="D32" s="1166"/>
      <c r="E32" s="1169"/>
      <c r="F32" s="1165"/>
    </row>
    <row r="33" spans="1:6">
      <c r="A33" s="38">
        <v>6</v>
      </c>
      <c r="B33" s="1140" t="s">
        <v>1736</v>
      </c>
      <c r="C33" s="1135"/>
      <c r="D33" s="1135"/>
      <c r="E33" s="1135">
        <v>2</v>
      </c>
      <c r="F33" s="1135">
        <v>20</v>
      </c>
    </row>
    <row r="34" spans="1:6">
      <c r="A34" s="38">
        <v>7</v>
      </c>
      <c r="B34" s="1140" t="s">
        <v>1737</v>
      </c>
      <c r="C34" s="1135"/>
      <c r="D34" s="1135"/>
      <c r="E34" s="1137">
        <v>3274430</v>
      </c>
      <c r="F34" s="1137">
        <v>22465963</v>
      </c>
    </row>
    <row r="35" spans="1:6">
      <c r="A35" s="38">
        <v>8</v>
      </c>
      <c r="B35" s="772" t="s">
        <v>1738</v>
      </c>
      <c r="C35" s="770"/>
      <c r="D35" s="1135"/>
      <c r="E35" s="1136">
        <v>3274430</v>
      </c>
      <c r="F35" s="1136">
        <v>3274430</v>
      </c>
    </row>
    <row r="36" spans="1:6">
      <c r="A36" s="38">
        <v>9</v>
      </c>
      <c r="B36" s="772" t="s">
        <v>1739</v>
      </c>
      <c r="C36" s="770"/>
      <c r="D36" s="1135"/>
      <c r="E36" s="1136"/>
      <c r="F36" s="1136"/>
    </row>
    <row r="37" spans="1:6" ht="25.5">
      <c r="A37" s="38">
        <v>10</v>
      </c>
      <c r="B37" s="772" t="s">
        <v>1740</v>
      </c>
      <c r="C37" s="770"/>
      <c r="D37" s="1135"/>
      <c r="E37" s="1136">
        <v>3274430</v>
      </c>
      <c r="F37" s="1136">
        <v>3274430</v>
      </c>
    </row>
    <row r="38" spans="1:6">
      <c r="A38" s="38">
        <v>11</v>
      </c>
      <c r="B38" s="772" t="s">
        <v>1741</v>
      </c>
      <c r="C38" s="770"/>
      <c r="D38" s="1135"/>
      <c r="E38" s="1136"/>
      <c r="F38" s="1136">
        <v>3091550</v>
      </c>
    </row>
    <row r="39" spans="1:6">
      <c r="A39" s="208"/>
    </row>
  </sheetData>
  <pageMargins left="0.70866141732283472" right="0.70866141732283472" top="0.74803149606299213" bottom="0.74803149606299213" header="0.31496062992125984" footer="0.31496062992125984"/>
  <pageSetup paperSize="9" scale="73"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F459A-6856-456B-B865-A154E0CDAB53}">
  <sheetPr>
    <pageSetUpPr fitToPage="1"/>
  </sheetPr>
  <dimension ref="A1:J59"/>
  <sheetViews>
    <sheetView zoomScaleNormal="100" workbookViewId="0">
      <selection activeCell="A3" sqref="A3"/>
    </sheetView>
  </sheetViews>
  <sheetFormatPr defaultColWidth="11.42578125" defaultRowHeight="12.75"/>
  <cols>
    <col min="1" max="1" width="9" style="1" customWidth="1"/>
    <col min="2" max="2" width="89.140625" style="1" customWidth="1"/>
    <col min="3" max="3" width="22.7109375" style="1" customWidth="1"/>
    <col min="4" max="4" width="22.7109375" style="71" customWidth="1"/>
    <col min="5" max="10" width="22.7109375" style="1" customWidth="1"/>
    <col min="11" max="16384" width="11.42578125" style="1"/>
  </cols>
  <sheetData>
    <row r="1" spans="1:10">
      <c r="A1" s="22" t="s">
        <v>1284</v>
      </c>
    </row>
    <row r="3" spans="1:10">
      <c r="A3" s="72"/>
      <c r="B3" s="72" t="s">
        <v>1742</v>
      </c>
      <c r="C3" s="71"/>
      <c r="E3" s="71"/>
    </row>
    <row r="5" spans="1:10" s="38" customFormat="1">
      <c r="A5" s="589"/>
      <c r="B5" s="589"/>
      <c r="C5" s="136" t="s">
        <v>160</v>
      </c>
      <c r="D5" s="136" t="s">
        <v>161</v>
      </c>
      <c r="E5" s="136" t="s">
        <v>162</v>
      </c>
      <c r="F5" s="136" t="s">
        <v>163</v>
      </c>
      <c r="G5" s="38" t="s">
        <v>164</v>
      </c>
      <c r="H5" s="38" t="s">
        <v>231</v>
      </c>
      <c r="I5" s="38" t="s">
        <v>1743</v>
      </c>
      <c r="J5" s="38" t="s">
        <v>1744</v>
      </c>
    </row>
    <row r="6" spans="1:10" ht="102">
      <c r="A6" s="587"/>
      <c r="B6" s="1141" t="s">
        <v>1745</v>
      </c>
      <c r="C6" s="1142" t="s">
        <v>1746</v>
      </c>
      <c r="D6" s="1142" t="s">
        <v>1747</v>
      </c>
      <c r="E6" s="1142" t="s">
        <v>1748</v>
      </c>
      <c r="F6" s="1142" t="s">
        <v>1749</v>
      </c>
      <c r="G6" s="1142" t="s">
        <v>1750</v>
      </c>
      <c r="H6" s="1142" t="s">
        <v>1751</v>
      </c>
      <c r="I6" s="1142" t="s">
        <v>1752</v>
      </c>
      <c r="J6" s="1142" t="s">
        <v>1753</v>
      </c>
    </row>
    <row r="7" spans="1:10">
      <c r="A7" s="136">
        <v>1</v>
      </c>
      <c r="B7" s="1140" t="s">
        <v>1703</v>
      </c>
      <c r="C7" s="770"/>
      <c r="D7" s="1135"/>
      <c r="E7" s="1134"/>
      <c r="F7" s="770"/>
      <c r="G7" s="770"/>
      <c r="H7" s="770"/>
      <c r="I7" s="770"/>
      <c r="J7" s="770"/>
    </row>
    <row r="8" spans="1:10">
      <c r="A8" s="136">
        <v>2</v>
      </c>
      <c r="B8" s="1140" t="s">
        <v>1754</v>
      </c>
      <c r="C8" s="770"/>
      <c r="D8" s="1135"/>
      <c r="E8" s="1134"/>
      <c r="F8" s="770"/>
      <c r="G8" s="770"/>
      <c r="H8" s="770"/>
      <c r="I8" s="770"/>
      <c r="J8" s="770"/>
    </row>
    <row r="9" spans="1:10" ht="25.5">
      <c r="A9" s="136">
        <v>3</v>
      </c>
      <c r="B9" s="1140" t="s">
        <v>1755</v>
      </c>
      <c r="C9" s="770"/>
      <c r="D9" s="1135"/>
      <c r="E9" s="1134"/>
      <c r="F9" s="770"/>
      <c r="G9" s="770"/>
      <c r="H9" s="770"/>
      <c r="I9" s="770"/>
      <c r="J9" s="770"/>
    </row>
    <row r="10" spans="1:10">
      <c r="A10" s="136">
        <v>4</v>
      </c>
      <c r="B10" s="1140" t="s">
        <v>1756</v>
      </c>
      <c r="C10" s="770"/>
      <c r="D10" s="1135"/>
      <c r="E10" s="1134"/>
      <c r="F10" s="770"/>
      <c r="G10" s="770"/>
      <c r="H10" s="770"/>
      <c r="I10" s="770"/>
      <c r="J10" s="770"/>
    </row>
    <row r="11" spans="1:10">
      <c r="A11" s="136">
        <v>5</v>
      </c>
      <c r="B11" s="1140" t="s">
        <v>1757</v>
      </c>
      <c r="C11" s="770"/>
      <c r="D11" s="1135"/>
      <c r="E11" s="1138"/>
      <c r="F11" s="770"/>
      <c r="G11" s="770"/>
      <c r="H11" s="770"/>
      <c r="I11" s="770"/>
      <c r="J11" s="770"/>
    </row>
    <row r="12" spans="1:10">
      <c r="A12" s="3">
        <v>6</v>
      </c>
      <c r="B12" s="1140" t="s">
        <v>1758</v>
      </c>
      <c r="C12" s="770"/>
      <c r="D12" s="1135"/>
      <c r="E12" s="770"/>
      <c r="F12" s="770"/>
      <c r="G12" s="770"/>
      <c r="H12" s="770"/>
      <c r="I12" s="770"/>
      <c r="J12" s="770"/>
    </row>
    <row r="13" spans="1:10">
      <c r="A13" s="3">
        <v>7</v>
      </c>
      <c r="B13" s="1140" t="s">
        <v>1759</v>
      </c>
      <c r="C13" s="1135"/>
      <c r="D13" s="1135"/>
      <c r="E13" s="1135"/>
      <c r="F13" s="1135"/>
      <c r="G13" s="770"/>
      <c r="H13" s="770"/>
      <c r="I13" s="770"/>
      <c r="J13" s="770"/>
    </row>
    <row r="14" spans="1:10">
      <c r="A14" s="3">
        <v>8</v>
      </c>
      <c r="B14" s="1140" t="s">
        <v>1754</v>
      </c>
      <c r="C14" s="770"/>
      <c r="D14" s="1135"/>
      <c r="E14" s="1138"/>
      <c r="F14" s="770"/>
      <c r="G14" s="770"/>
      <c r="H14" s="770"/>
      <c r="I14" s="770"/>
      <c r="J14" s="770"/>
    </row>
    <row r="15" spans="1:10" ht="25.5">
      <c r="A15" s="3">
        <v>9</v>
      </c>
      <c r="B15" s="1140" t="s">
        <v>1755</v>
      </c>
      <c r="C15" s="1137">
        <v>35811437.218692496</v>
      </c>
      <c r="D15" s="1137">
        <v>4362868.4000000004</v>
      </c>
      <c r="E15" s="1137">
        <v>31448568.818692498</v>
      </c>
      <c r="F15" s="1137"/>
      <c r="G15" s="1136"/>
      <c r="H15" s="1136"/>
      <c r="I15" s="1136">
        <v>4362868.4000000004</v>
      </c>
      <c r="J15" s="1136">
        <v>4362868.4000000004</v>
      </c>
    </row>
    <row r="16" spans="1:10">
      <c r="A16" s="3">
        <v>10</v>
      </c>
      <c r="B16" s="1140" t="s">
        <v>1756</v>
      </c>
      <c r="C16" s="1137"/>
      <c r="D16" s="1137"/>
      <c r="E16" s="1137"/>
      <c r="F16" s="1137"/>
      <c r="G16" s="1136"/>
      <c r="H16" s="1136"/>
      <c r="I16" s="1136"/>
      <c r="J16" s="1136"/>
    </row>
    <row r="17" spans="1:10">
      <c r="A17" s="3">
        <v>11</v>
      </c>
      <c r="B17" s="772" t="s">
        <v>1757</v>
      </c>
      <c r="C17" s="1136"/>
      <c r="D17" s="1137"/>
      <c r="E17" s="1136"/>
      <c r="F17" s="1136"/>
      <c r="G17" s="1136"/>
      <c r="H17" s="1136"/>
      <c r="I17" s="1136"/>
      <c r="J17" s="1136"/>
    </row>
    <row r="18" spans="1:10">
      <c r="A18" s="3">
        <v>12</v>
      </c>
      <c r="B18" s="772" t="s">
        <v>1758</v>
      </c>
      <c r="C18" s="1136"/>
      <c r="D18" s="1137"/>
      <c r="E18" s="1136"/>
      <c r="F18" s="1136"/>
      <c r="G18" s="1136"/>
      <c r="H18" s="1136"/>
      <c r="I18" s="1136"/>
      <c r="J18" s="1136"/>
    </row>
    <row r="19" spans="1:10">
      <c r="A19" s="3">
        <v>13</v>
      </c>
      <c r="B19" s="772" t="s">
        <v>1705</v>
      </c>
      <c r="C19" s="1136"/>
      <c r="D19" s="1137"/>
      <c r="E19" s="1136"/>
      <c r="F19" s="1136"/>
      <c r="G19" s="1136"/>
      <c r="H19" s="1136"/>
      <c r="I19" s="1136"/>
      <c r="J19" s="1136"/>
    </row>
    <row r="20" spans="1:10">
      <c r="A20" s="3">
        <v>14</v>
      </c>
      <c r="B20" s="772" t="s">
        <v>1754</v>
      </c>
      <c r="C20" s="1136">
        <v>40575980.829569608</v>
      </c>
      <c r="D20" s="1137">
        <v>14021793.453093622</v>
      </c>
      <c r="E20" s="1136">
        <v>26554187.376475982</v>
      </c>
      <c r="F20" s="1136"/>
      <c r="G20" s="1136"/>
      <c r="H20" s="1136"/>
      <c r="I20" s="1136">
        <v>13743983.453093622</v>
      </c>
      <c r="J20" s="1136"/>
    </row>
    <row r="21" spans="1:10">
      <c r="A21" s="3">
        <v>15</v>
      </c>
      <c r="B21" s="770" t="s">
        <v>1755</v>
      </c>
      <c r="C21" s="1136">
        <v>452438069.16980749</v>
      </c>
      <c r="D21" s="1137">
        <v>82117262.00474</v>
      </c>
      <c r="E21" s="1136">
        <v>370320807.16506749</v>
      </c>
      <c r="F21" s="1136"/>
      <c r="G21" s="1136"/>
      <c r="H21" s="1136"/>
      <c r="I21" s="1136">
        <v>72834992.00474</v>
      </c>
      <c r="J21" s="1136">
        <v>72834992.00474</v>
      </c>
    </row>
    <row r="22" spans="1:10">
      <c r="A22" s="3">
        <v>16</v>
      </c>
      <c r="B22" s="770" t="s">
        <v>1756</v>
      </c>
      <c r="C22" s="1136"/>
      <c r="D22" s="1137"/>
      <c r="E22" s="1136"/>
      <c r="F22" s="1136"/>
      <c r="G22" s="1136"/>
      <c r="H22" s="1136"/>
      <c r="I22" s="1136"/>
      <c r="J22" s="1136"/>
    </row>
    <row r="23" spans="1:10">
      <c r="A23" s="3">
        <v>17</v>
      </c>
      <c r="B23" s="770" t="s">
        <v>1757</v>
      </c>
      <c r="C23" s="1136"/>
      <c r="D23" s="1137"/>
      <c r="E23" s="1136"/>
      <c r="F23" s="1136"/>
      <c r="G23" s="1136"/>
      <c r="H23" s="1136"/>
      <c r="I23" s="1136"/>
      <c r="J23" s="1136"/>
    </row>
    <row r="24" spans="1:10">
      <c r="A24" s="3">
        <v>18</v>
      </c>
      <c r="B24" s="770" t="s">
        <v>1758</v>
      </c>
      <c r="C24" s="1136"/>
      <c r="D24" s="1137"/>
      <c r="E24" s="1136"/>
      <c r="F24" s="1136"/>
      <c r="G24" s="1136"/>
      <c r="H24" s="1136"/>
      <c r="I24" s="1136"/>
      <c r="J24" s="1136"/>
    </row>
    <row r="25" spans="1:10">
      <c r="A25" s="3">
        <v>19</v>
      </c>
      <c r="B25" s="770" t="s">
        <v>1706</v>
      </c>
      <c r="C25" s="1136"/>
      <c r="D25" s="1137"/>
      <c r="E25" s="1136"/>
      <c r="F25" s="1136"/>
      <c r="G25" s="1136"/>
      <c r="H25" s="1136"/>
      <c r="I25" s="1136"/>
      <c r="J25" s="1136"/>
    </row>
    <row r="26" spans="1:10">
      <c r="A26" s="3">
        <v>20</v>
      </c>
      <c r="B26" s="770" t="s">
        <v>1754</v>
      </c>
      <c r="C26" s="1136">
        <v>184516311.02090836</v>
      </c>
      <c r="D26" s="1137">
        <v>61075611.065791398</v>
      </c>
      <c r="E26" s="1136">
        <v>123440699.95511694</v>
      </c>
      <c r="F26" s="1136"/>
      <c r="G26" s="1136"/>
      <c r="H26" s="1136"/>
      <c r="I26" s="1136">
        <v>59834612.335791402</v>
      </c>
      <c r="J26" s="1136">
        <v>0</v>
      </c>
    </row>
    <row r="27" spans="1:10">
      <c r="A27" s="3">
        <v>21</v>
      </c>
      <c r="B27" s="770" t="s">
        <v>1755</v>
      </c>
      <c r="C27" s="1136">
        <v>382936847.99384928</v>
      </c>
      <c r="D27" s="1137">
        <v>87657426.51422134</v>
      </c>
      <c r="E27" s="1136">
        <v>295279421.47962797</v>
      </c>
      <c r="F27" s="1136"/>
      <c r="G27" s="1136"/>
      <c r="H27" s="1136"/>
      <c r="I27" s="1136">
        <v>83189236.274221346</v>
      </c>
      <c r="J27" s="1136">
        <v>83189236.274221346</v>
      </c>
    </row>
    <row r="28" spans="1:10">
      <c r="A28" s="3">
        <v>22</v>
      </c>
      <c r="B28" s="770" t="s">
        <v>1756</v>
      </c>
      <c r="C28" s="770"/>
      <c r="D28" s="1135"/>
      <c r="E28" s="770"/>
      <c r="F28" s="770"/>
      <c r="G28" s="770"/>
      <c r="H28" s="770"/>
      <c r="I28" s="770"/>
      <c r="J28" s="770"/>
    </row>
    <row r="29" spans="1:10">
      <c r="A29" s="3">
        <v>23</v>
      </c>
      <c r="B29" s="770" t="s">
        <v>1757</v>
      </c>
      <c r="C29" s="770"/>
      <c r="D29" s="1135"/>
      <c r="E29" s="770"/>
      <c r="F29" s="770"/>
      <c r="G29" s="770"/>
      <c r="H29" s="770"/>
      <c r="I29" s="770"/>
      <c r="J29" s="770"/>
    </row>
    <row r="30" spans="1:10">
      <c r="A30" s="3">
        <v>24</v>
      </c>
      <c r="B30" s="770" t="s">
        <v>1758</v>
      </c>
      <c r="C30" s="770"/>
      <c r="D30" s="1135"/>
      <c r="E30" s="770"/>
      <c r="F30" s="770"/>
      <c r="G30" s="770"/>
      <c r="H30" s="770"/>
      <c r="I30" s="770"/>
      <c r="J30" s="770"/>
    </row>
    <row r="31" spans="1:10">
      <c r="A31" s="569">
        <v>25</v>
      </c>
      <c r="B31" s="1072" t="s">
        <v>1760</v>
      </c>
      <c r="C31" s="1139">
        <v>1096278646.2328272</v>
      </c>
      <c r="D31" s="1139">
        <v>249234961.43784636</v>
      </c>
      <c r="E31" s="1139">
        <v>847043684.79498088</v>
      </c>
      <c r="F31" s="1139"/>
      <c r="G31" s="1139"/>
      <c r="H31" s="1139"/>
      <c r="I31" s="1139">
        <v>233965692.46784639</v>
      </c>
      <c r="J31" s="1139">
        <v>160387096.67896134</v>
      </c>
    </row>
    <row r="33" spans="1:10" s="38" customFormat="1">
      <c r="A33" s="589"/>
      <c r="B33" s="589"/>
      <c r="C33" s="136" t="s">
        <v>160</v>
      </c>
      <c r="D33" s="136" t="s">
        <v>161</v>
      </c>
      <c r="E33" s="136" t="s">
        <v>162</v>
      </c>
      <c r="F33" s="136" t="s">
        <v>163</v>
      </c>
      <c r="G33" s="38" t="s">
        <v>164</v>
      </c>
      <c r="H33" s="38" t="s">
        <v>231</v>
      </c>
      <c r="I33" s="38" t="s">
        <v>1743</v>
      </c>
      <c r="J33" s="38" t="s">
        <v>1744</v>
      </c>
    </row>
    <row r="34" spans="1:10" ht="102">
      <c r="A34" s="587"/>
      <c r="B34" s="1141" t="s">
        <v>1761</v>
      </c>
      <c r="C34" s="1142" t="s">
        <v>1746</v>
      </c>
      <c r="D34" s="1142" t="s">
        <v>1747</v>
      </c>
      <c r="E34" s="1142" t="s">
        <v>1748</v>
      </c>
      <c r="F34" s="1142" t="s">
        <v>1749</v>
      </c>
      <c r="G34" s="1142" t="s">
        <v>1750</v>
      </c>
      <c r="H34" s="1142" t="s">
        <v>1751</v>
      </c>
      <c r="I34" s="1142" t="s">
        <v>1752</v>
      </c>
      <c r="J34" s="1142" t="s">
        <v>1753</v>
      </c>
    </row>
    <row r="35" spans="1:10">
      <c r="A35" s="136">
        <v>1</v>
      </c>
      <c r="B35" s="1140" t="s">
        <v>1703</v>
      </c>
      <c r="C35" s="770"/>
      <c r="D35" s="1135"/>
      <c r="E35" s="1134"/>
      <c r="F35" s="770"/>
      <c r="G35" s="770"/>
      <c r="H35" s="770"/>
      <c r="I35" s="770"/>
      <c r="J35" s="770"/>
    </row>
    <row r="36" spans="1:10">
      <c r="A36" s="136">
        <v>2</v>
      </c>
      <c r="B36" s="1140" t="s">
        <v>1754</v>
      </c>
      <c r="C36" s="770"/>
      <c r="D36" s="1135"/>
      <c r="E36" s="1134"/>
      <c r="F36" s="770"/>
      <c r="G36" s="770"/>
      <c r="H36" s="770"/>
      <c r="I36" s="770"/>
      <c r="J36" s="770"/>
    </row>
    <row r="37" spans="1:10" ht="25.5">
      <c r="A37" s="136">
        <v>3</v>
      </c>
      <c r="B37" s="1140" t="s">
        <v>1755</v>
      </c>
      <c r="C37" s="770"/>
      <c r="D37" s="1135"/>
      <c r="E37" s="1134"/>
      <c r="F37" s="770"/>
      <c r="G37" s="770"/>
      <c r="H37" s="770"/>
      <c r="I37" s="770"/>
      <c r="J37" s="770"/>
    </row>
    <row r="38" spans="1:10">
      <c r="A38" s="136">
        <v>4</v>
      </c>
      <c r="B38" s="1140" t="s">
        <v>1756</v>
      </c>
      <c r="C38" s="770"/>
      <c r="D38" s="1135"/>
      <c r="E38" s="1134"/>
      <c r="F38" s="770"/>
      <c r="G38" s="770"/>
      <c r="H38" s="770"/>
      <c r="I38" s="770"/>
      <c r="J38" s="770"/>
    </row>
    <row r="39" spans="1:10">
      <c r="A39" s="136">
        <v>5</v>
      </c>
      <c r="B39" s="1140" t="s">
        <v>1757</v>
      </c>
      <c r="C39" s="770"/>
      <c r="D39" s="1135"/>
      <c r="E39" s="1138"/>
      <c r="F39" s="770"/>
      <c r="G39" s="770"/>
      <c r="H39" s="770"/>
      <c r="I39" s="770"/>
      <c r="J39" s="770"/>
    </row>
    <row r="40" spans="1:10">
      <c r="A40" s="3">
        <v>6</v>
      </c>
      <c r="B40" s="1140" t="s">
        <v>1758</v>
      </c>
      <c r="C40" s="770"/>
      <c r="D40" s="1135"/>
      <c r="E40" s="770"/>
      <c r="F40" s="770"/>
      <c r="G40" s="770"/>
      <c r="H40" s="770"/>
      <c r="I40" s="770"/>
      <c r="J40" s="770"/>
    </row>
    <row r="41" spans="1:10">
      <c r="A41" s="3">
        <v>7</v>
      </c>
      <c r="B41" s="1140" t="s">
        <v>1759</v>
      </c>
      <c r="C41" s="1135"/>
      <c r="D41" s="1135"/>
      <c r="E41" s="1135"/>
      <c r="F41" s="1135"/>
      <c r="G41" s="770"/>
      <c r="H41" s="770"/>
      <c r="I41" s="770"/>
      <c r="J41" s="770"/>
    </row>
    <row r="42" spans="1:10">
      <c r="A42" s="3">
        <v>8</v>
      </c>
      <c r="B42" s="1140" t="s">
        <v>1754</v>
      </c>
      <c r="C42" s="770"/>
      <c r="D42" s="1135"/>
      <c r="E42" s="1138"/>
      <c r="F42" s="770"/>
      <c r="G42" s="770"/>
      <c r="H42" s="770"/>
      <c r="I42" s="770"/>
      <c r="J42" s="770"/>
    </row>
    <row r="43" spans="1:10" ht="25.5">
      <c r="A43" s="3">
        <v>9</v>
      </c>
      <c r="B43" s="1140" t="s">
        <v>1755</v>
      </c>
      <c r="C43" s="1137">
        <v>25341504</v>
      </c>
      <c r="D43" s="1137">
        <v>6561712</v>
      </c>
      <c r="E43" s="1137">
        <v>18779792</v>
      </c>
      <c r="F43" s="1137"/>
      <c r="G43" s="1136">
        <v>60000</v>
      </c>
      <c r="H43" s="1136"/>
      <c r="I43" s="1136">
        <v>5451712</v>
      </c>
      <c r="J43" s="1136">
        <v>5451712</v>
      </c>
    </row>
    <row r="44" spans="1:10">
      <c r="A44" s="3">
        <v>10</v>
      </c>
      <c r="B44" s="1140" t="s">
        <v>1756</v>
      </c>
      <c r="C44" s="1137"/>
      <c r="D44" s="1137"/>
      <c r="E44" s="1137"/>
      <c r="F44" s="1137"/>
      <c r="G44" s="1136"/>
      <c r="H44" s="1136"/>
      <c r="I44" s="1136"/>
      <c r="J44" s="1136"/>
    </row>
    <row r="45" spans="1:10">
      <c r="A45" s="3">
        <v>11</v>
      </c>
      <c r="B45" s="772" t="s">
        <v>1757</v>
      </c>
      <c r="C45" s="1136"/>
      <c r="D45" s="1137"/>
      <c r="E45" s="1136"/>
      <c r="F45" s="1136"/>
      <c r="G45" s="1136"/>
      <c r="H45" s="1136"/>
      <c r="I45" s="1136"/>
      <c r="J45" s="1136"/>
    </row>
    <row r="46" spans="1:10">
      <c r="A46" s="3">
        <v>12</v>
      </c>
      <c r="B46" s="772" t="s">
        <v>1758</v>
      </c>
      <c r="C46" s="1136"/>
      <c r="D46" s="1137"/>
      <c r="E46" s="1136"/>
      <c r="F46" s="1136"/>
      <c r="G46" s="1136"/>
      <c r="H46" s="1136"/>
      <c r="I46" s="1136"/>
      <c r="J46" s="1136"/>
    </row>
    <row r="47" spans="1:10">
      <c r="A47" s="3">
        <v>13</v>
      </c>
      <c r="B47" s="772" t="s">
        <v>1705</v>
      </c>
      <c r="C47" s="1136"/>
      <c r="D47" s="1137"/>
      <c r="E47" s="1136"/>
      <c r="F47" s="1136"/>
      <c r="G47" s="1136"/>
      <c r="H47" s="1136"/>
      <c r="I47" s="1136"/>
      <c r="J47" s="1136"/>
    </row>
    <row r="48" spans="1:10">
      <c r="A48" s="3">
        <v>14</v>
      </c>
      <c r="B48" s="772" t="s">
        <v>1754</v>
      </c>
      <c r="C48" s="1136">
        <v>37978408.752267584</v>
      </c>
      <c r="D48" s="1137">
        <v>14344488.46082215</v>
      </c>
      <c r="E48" s="1136">
        <v>23633920.29144543</v>
      </c>
      <c r="F48" s="1136"/>
      <c r="G48" s="1136"/>
      <c r="H48" s="1136"/>
      <c r="I48" s="1136">
        <v>14344488.46082215</v>
      </c>
      <c r="J48" s="1136"/>
    </row>
    <row r="49" spans="1:10">
      <c r="A49" s="3">
        <v>15</v>
      </c>
      <c r="B49" s="770" t="s">
        <v>1755</v>
      </c>
      <c r="C49" s="1136">
        <v>435893323</v>
      </c>
      <c r="D49" s="1137">
        <v>74471095</v>
      </c>
      <c r="E49" s="1136">
        <v>361422228</v>
      </c>
      <c r="F49" s="1136"/>
      <c r="G49" s="1136"/>
      <c r="H49" s="1136"/>
      <c r="I49" s="1136">
        <v>74471095</v>
      </c>
      <c r="J49" s="1136">
        <v>74471095</v>
      </c>
    </row>
    <row r="50" spans="1:10">
      <c r="A50" s="3">
        <v>16</v>
      </c>
      <c r="B50" s="770" t="s">
        <v>1756</v>
      </c>
      <c r="C50" s="1136"/>
      <c r="D50" s="1137"/>
      <c r="E50" s="1136"/>
      <c r="F50" s="1136"/>
      <c r="G50" s="1136"/>
      <c r="H50" s="1136"/>
      <c r="I50" s="1136"/>
      <c r="J50" s="1136"/>
    </row>
    <row r="51" spans="1:10">
      <c r="A51" s="3">
        <v>17</v>
      </c>
      <c r="B51" s="770" t="s">
        <v>1757</v>
      </c>
      <c r="C51" s="1136"/>
      <c r="D51" s="1137"/>
      <c r="E51" s="1136"/>
      <c r="F51" s="1136"/>
      <c r="G51" s="1136"/>
      <c r="H51" s="1136"/>
      <c r="I51" s="1136"/>
      <c r="J51" s="1136"/>
    </row>
    <row r="52" spans="1:10">
      <c r="A52" s="3">
        <v>18</v>
      </c>
      <c r="B52" s="770" t="s">
        <v>1758</v>
      </c>
      <c r="C52" s="1136"/>
      <c r="D52" s="1137"/>
      <c r="E52" s="1136"/>
      <c r="F52" s="1136"/>
      <c r="G52" s="1136"/>
      <c r="H52" s="1136"/>
      <c r="I52" s="1136"/>
      <c r="J52" s="1136"/>
    </row>
    <row r="53" spans="1:10">
      <c r="A53" s="3">
        <v>19</v>
      </c>
      <c r="B53" s="770" t="s">
        <v>1706</v>
      </c>
      <c r="C53" s="1136"/>
      <c r="D53" s="1137"/>
      <c r="E53" s="1136"/>
      <c r="F53" s="1136"/>
      <c r="G53" s="1136"/>
      <c r="H53" s="1136"/>
      <c r="I53" s="1136"/>
      <c r="J53" s="1136"/>
    </row>
    <row r="54" spans="1:10">
      <c r="A54" s="3">
        <v>20</v>
      </c>
      <c r="B54" s="770" t="s">
        <v>1754</v>
      </c>
      <c r="C54" s="1136">
        <v>166251057.46205753</v>
      </c>
      <c r="D54" s="1137">
        <v>60979715.197046354</v>
      </c>
      <c r="E54" s="1136">
        <v>105271342.26501119</v>
      </c>
      <c r="F54" s="1136"/>
      <c r="G54" s="1136"/>
      <c r="H54" s="1136"/>
      <c r="I54" s="1136">
        <v>60827114</v>
      </c>
      <c r="J54" s="1136"/>
    </row>
    <row r="55" spans="1:10">
      <c r="A55" s="3">
        <v>21</v>
      </c>
      <c r="B55" s="770" t="s">
        <v>1755</v>
      </c>
      <c r="C55" s="1136">
        <v>391528360.52968538</v>
      </c>
      <c r="D55" s="1137">
        <v>113188635.16823472</v>
      </c>
      <c r="E55" s="1136">
        <v>278339725.36145067</v>
      </c>
      <c r="F55" s="1136"/>
      <c r="G55" s="1136"/>
      <c r="H55" s="1136"/>
      <c r="I55" s="1136">
        <v>112660789</v>
      </c>
      <c r="J55" s="1136">
        <v>112660789</v>
      </c>
    </row>
    <row r="56" spans="1:10">
      <c r="A56" s="3">
        <v>22</v>
      </c>
      <c r="B56" s="770" t="s">
        <v>1756</v>
      </c>
      <c r="C56" s="770"/>
      <c r="D56" s="1135"/>
      <c r="E56" s="770"/>
      <c r="F56" s="770"/>
      <c r="G56" s="770"/>
      <c r="H56" s="770"/>
      <c r="I56" s="770"/>
      <c r="J56" s="770"/>
    </row>
    <row r="57" spans="1:10">
      <c r="A57" s="3">
        <v>23</v>
      </c>
      <c r="B57" s="770" t="s">
        <v>1757</v>
      </c>
      <c r="C57" s="770"/>
      <c r="D57" s="1135"/>
      <c r="E57" s="770"/>
      <c r="F57" s="770"/>
      <c r="G57" s="770"/>
      <c r="H57" s="770"/>
      <c r="I57" s="770"/>
      <c r="J57" s="770"/>
    </row>
    <row r="58" spans="1:10">
      <c r="A58" s="3">
        <v>24</v>
      </c>
      <c r="B58" s="770" t="s">
        <v>1758</v>
      </c>
      <c r="C58" s="770"/>
      <c r="D58" s="1135"/>
      <c r="E58" s="770"/>
      <c r="F58" s="770"/>
      <c r="G58" s="770"/>
      <c r="H58" s="770"/>
      <c r="I58" s="770"/>
      <c r="J58" s="770"/>
    </row>
    <row r="59" spans="1:10">
      <c r="A59" s="569">
        <v>25</v>
      </c>
      <c r="B59" s="1072" t="s">
        <v>1760</v>
      </c>
      <c r="C59" s="1139">
        <v>1056992653.7440106</v>
      </c>
      <c r="D59" s="1139">
        <v>269545645.82610321</v>
      </c>
      <c r="E59" s="1139">
        <v>787447007.91790724</v>
      </c>
      <c r="F59" s="1139"/>
      <c r="G59" s="1139">
        <v>60000</v>
      </c>
      <c r="H59" s="1139"/>
      <c r="I59" s="1139">
        <v>267755198.46082217</v>
      </c>
      <c r="J59" s="1139">
        <v>192583596</v>
      </c>
    </row>
  </sheetData>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9F57-1243-4210-99DA-57AB7F6E5739}">
  <dimension ref="A1:J72"/>
  <sheetViews>
    <sheetView zoomScaleNormal="100" workbookViewId="0">
      <selection activeCell="A2" sqref="A2"/>
    </sheetView>
  </sheetViews>
  <sheetFormatPr defaultColWidth="9.140625" defaultRowHeight="12.75"/>
  <cols>
    <col min="1" max="1" width="9.140625" style="185"/>
    <col min="2" max="2" width="11" style="185" customWidth="1"/>
    <col min="3" max="3" width="60.5703125" style="185" customWidth="1"/>
    <col min="4" max="8" width="18.5703125" style="185" customWidth="1"/>
    <col min="9" max="9" width="15.42578125" style="185" customWidth="1"/>
    <col min="10" max="10" width="19.42578125" style="185" customWidth="1"/>
    <col min="11" max="16384" width="9.140625" style="185"/>
  </cols>
  <sheetData>
    <row r="1" spans="1:10">
      <c r="A1" s="65" t="s">
        <v>1284</v>
      </c>
    </row>
    <row r="2" spans="1:10" ht="15">
      <c r="C2" s="187"/>
      <c r="E2" s="333"/>
      <c r="G2" s="187"/>
    </row>
    <row r="3" spans="1:10" ht="15">
      <c r="B3" s="187" t="s">
        <v>146</v>
      </c>
      <c r="E3" s="333"/>
    </row>
    <row r="4" spans="1:10">
      <c r="B4" s="186"/>
    </row>
    <row r="5" spans="1:10">
      <c r="B5" s="17"/>
      <c r="C5" s="48"/>
      <c r="D5" s="39" t="s">
        <v>160</v>
      </c>
      <c r="E5" s="39" t="s">
        <v>161</v>
      </c>
      <c r="F5" s="39" t="s">
        <v>162</v>
      </c>
      <c r="G5" s="39" t="s">
        <v>163</v>
      </c>
      <c r="H5" s="39" t="s">
        <v>164</v>
      </c>
      <c r="I5" s="39" t="s">
        <v>231</v>
      </c>
      <c r="J5" s="39" t="s">
        <v>232</v>
      </c>
    </row>
    <row r="6" spans="1:10" ht="24.95" customHeight="1">
      <c r="B6" s="806"/>
      <c r="C6" s="807"/>
      <c r="D6" s="1216" t="s">
        <v>241</v>
      </c>
      <c r="E6" s="1214"/>
      <c r="F6" s="1214"/>
      <c r="G6" s="1217"/>
      <c r="H6" s="1217" t="s">
        <v>336</v>
      </c>
      <c r="I6" s="1209" t="s">
        <v>337</v>
      </c>
      <c r="J6" s="1209" t="s">
        <v>338</v>
      </c>
    </row>
    <row r="7" spans="1:10" ht="24.95" customHeight="1">
      <c r="B7" s="280"/>
      <c r="C7" s="347"/>
      <c r="D7" s="283"/>
      <c r="E7" s="1216" t="s">
        <v>339</v>
      </c>
      <c r="F7" s="1217"/>
      <c r="G7" s="1209" t="s">
        <v>340</v>
      </c>
      <c r="H7" s="1246"/>
      <c r="I7" s="1215"/>
      <c r="J7" s="1215"/>
    </row>
    <row r="8" spans="1:10" ht="24.95" customHeight="1">
      <c r="B8" s="348" t="s">
        <v>296</v>
      </c>
      <c r="C8" s="281"/>
      <c r="D8" s="169"/>
      <c r="E8" s="169"/>
      <c r="F8" s="808" t="s">
        <v>341</v>
      </c>
      <c r="G8" s="1211"/>
      <c r="H8" s="1218"/>
      <c r="I8" s="1211"/>
      <c r="J8" s="1211"/>
    </row>
    <row r="9" spans="1:10" s="350" customFormat="1">
      <c r="A9" s="65"/>
      <c r="B9" s="217" t="s">
        <v>256</v>
      </c>
      <c r="C9" s="355" t="s">
        <v>342</v>
      </c>
      <c r="D9" s="64">
        <v>2183989.0013979031</v>
      </c>
      <c r="E9" s="64"/>
      <c r="F9" s="64">
        <v>6645.5580829164392</v>
      </c>
      <c r="G9" s="64"/>
      <c r="H9" s="64">
        <v>7613.5279445528058</v>
      </c>
      <c r="I9" s="721"/>
      <c r="J9" s="64"/>
    </row>
    <row r="10" spans="1:10">
      <c r="B10" s="12" t="s">
        <v>258</v>
      </c>
      <c r="C10" s="48" t="s">
        <v>343</v>
      </c>
      <c r="D10" s="62">
        <v>1289509.8063966921</v>
      </c>
      <c r="E10" s="62"/>
      <c r="F10" s="62">
        <v>2085.9928887021438</v>
      </c>
      <c r="G10" s="62"/>
      <c r="H10" s="62">
        <v>3168.1758909015498</v>
      </c>
      <c r="I10" s="259"/>
      <c r="J10" s="62"/>
    </row>
    <row r="11" spans="1:10">
      <c r="B11" s="12" t="s">
        <v>260</v>
      </c>
      <c r="C11" s="48" t="s">
        <v>344</v>
      </c>
      <c r="D11" s="62">
        <v>76731.38930665786</v>
      </c>
      <c r="E11" s="62"/>
      <c r="F11" s="62">
        <v>159.27107100000001</v>
      </c>
      <c r="G11" s="62"/>
      <c r="H11" s="62">
        <v>297.065134473022</v>
      </c>
      <c r="I11" s="259"/>
      <c r="J11" s="62"/>
    </row>
    <row r="12" spans="1:10">
      <c r="B12" s="12" t="s">
        <v>262</v>
      </c>
      <c r="C12" s="48" t="s">
        <v>345</v>
      </c>
      <c r="D12" s="62">
        <v>76148.871743390846</v>
      </c>
      <c r="E12" s="62"/>
      <c r="F12" s="62">
        <v>144.08628951844202</v>
      </c>
      <c r="G12" s="62"/>
      <c r="H12" s="62">
        <v>327.66366475581901</v>
      </c>
      <c r="I12" s="259"/>
      <c r="J12" s="62"/>
    </row>
    <row r="13" spans="1:10">
      <c r="B13" s="12" t="s">
        <v>264</v>
      </c>
      <c r="C13" s="48" t="s">
        <v>346</v>
      </c>
      <c r="D13" s="62">
        <v>100638.7567399773</v>
      </c>
      <c r="E13" s="62"/>
      <c r="F13" s="62">
        <v>692.50950494174208</v>
      </c>
      <c r="G13" s="62"/>
      <c r="H13" s="62">
        <v>433.54061856889996</v>
      </c>
      <c r="I13" s="259"/>
      <c r="J13" s="62"/>
    </row>
    <row r="14" spans="1:10">
      <c r="B14" s="12" t="s">
        <v>266</v>
      </c>
      <c r="C14" s="48" t="s">
        <v>347</v>
      </c>
      <c r="D14" s="62">
        <v>74061.868453434814</v>
      </c>
      <c r="E14" s="62"/>
      <c r="F14" s="62">
        <v>219.23548860148202</v>
      </c>
      <c r="G14" s="62"/>
      <c r="H14" s="62">
        <v>275.64092021969799</v>
      </c>
      <c r="I14" s="259"/>
      <c r="J14" s="62"/>
    </row>
    <row r="15" spans="1:10">
      <c r="B15" s="12"/>
      <c r="C15" s="48" t="s">
        <v>348</v>
      </c>
      <c r="D15" s="62">
        <v>38974.980351240192</v>
      </c>
      <c r="E15" s="62"/>
      <c r="F15" s="62">
        <v>219.17927822236999</v>
      </c>
      <c r="G15" s="62"/>
      <c r="H15" s="62">
        <v>247.40791252261704</v>
      </c>
      <c r="I15" s="259"/>
      <c r="J15" s="62"/>
    </row>
    <row r="16" spans="1:10">
      <c r="B16" s="12"/>
      <c r="C16" s="48" t="s">
        <v>349</v>
      </c>
      <c r="D16" s="62">
        <v>83352.870479670382</v>
      </c>
      <c r="E16" s="62"/>
      <c r="F16" s="62">
        <v>616.13731589429403</v>
      </c>
      <c r="G16" s="62"/>
      <c r="H16" s="62">
        <v>479.93590803000399</v>
      </c>
      <c r="I16" s="259"/>
      <c r="J16" s="62"/>
    </row>
    <row r="17" spans="2:10">
      <c r="B17" s="12"/>
      <c r="C17" s="48" t="s">
        <v>350</v>
      </c>
      <c r="D17" s="62">
        <v>76507.394893692399</v>
      </c>
      <c r="E17" s="62"/>
      <c r="F17" s="62">
        <v>672.72211584506101</v>
      </c>
      <c r="G17" s="62"/>
      <c r="H17" s="62">
        <v>563.23995791687298</v>
      </c>
      <c r="I17" s="259"/>
      <c r="J17" s="62"/>
    </row>
    <row r="18" spans="2:10">
      <c r="B18" s="12"/>
      <c r="C18" s="48" t="s">
        <v>351</v>
      </c>
      <c r="D18" s="62">
        <v>67782.70060386906</v>
      </c>
      <c r="E18" s="62"/>
      <c r="F18" s="62">
        <v>9.7894871784579998</v>
      </c>
      <c r="G18" s="62"/>
      <c r="H18" s="62">
        <v>185.44669959140401</v>
      </c>
      <c r="I18" s="259"/>
      <c r="J18" s="62"/>
    </row>
    <row r="19" spans="2:10">
      <c r="B19" s="12" t="s">
        <v>268</v>
      </c>
      <c r="C19" s="48" t="s">
        <v>352</v>
      </c>
      <c r="D19" s="62">
        <v>300280.36242927838</v>
      </c>
      <c r="E19" s="62"/>
      <c r="F19" s="62">
        <v>1826.6346430124463</v>
      </c>
      <c r="G19" s="62"/>
      <c r="H19" s="62">
        <v>1635.4112375729205</v>
      </c>
      <c r="I19" s="259"/>
      <c r="J19" s="62"/>
    </row>
    <row r="20" spans="2:10" s="350" customFormat="1">
      <c r="B20" s="217" t="s">
        <v>270</v>
      </c>
      <c r="C20" s="6" t="s">
        <v>353</v>
      </c>
      <c r="D20" s="64">
        <v>907328.01575116708</v>
      </c>
      <c r="E20" s="64"/>
      <c r="F20" s="64">
        <v>418.00986659857699</v>
      </c>
      <c r="G20" s="721"/>
      <c r="H20" s="721"/>
      <c r="I20" s="64">
        <v>996.77030102826302</v>
      </c>
      <c r="J20" s="721"/>
    </row>
    <row r="21" spans="2:10">
      <c r="B21" s="12" t="s">
        <v>272</v>
      </c>
      <c r="C21" s="48" t="s">
        <v>343</v>
      </c>
      <c r="D21" s="62">
        <v>300495.87307300337</v>
      </c>
      <c r="E21" s="62"/>
      <c r="F21" s="62">
        <v>142.871362</v>
      </c>
      <c r="G21" s="259"/>
      <c r="H21" s="259"/>
      <c r="I21" s="62">
        <v>383.98309778805896</v>
      </c>
      <c r="J21" s="259"/>
    </row>
    <row r="22" spans="2:10">
      <c r="B22" s="12" t="s">
        <v>274</v>
      </c>
      <c r="C22" s="48" t="s">
        <v>344</v>
      </c>
      <c r="D22" s="62">
        <v>79701.626108504614</v>
      </c>
      <c r="E22" s="62"/>
      <c r="F22" s="62">
        <v>101.81282399999999</v>
      </c>
      <c r="G22" s="259"/>
      <c r="H22" s="259"/>
      <c r="I22" s="62">
        <v>30.428729031835999</v>
      </c>
      <c r="J22" s="259"/>
    </row>
    <row r="23" spans="2:10">
      <c r="B23" s="12" t="s">
        <v>275</v>
      </c>
      <c r="C23" s="48" t="s">
        <v>345</v>
      </c>
      <c r="D23" s="62">
        <v>86947.145879841177</v>
      </c>
      <c r="E23" s="62"/>
      <c r="F23" s="62">
        <v>4.7078010000000008</v>
      </c>
      <c r="G23" s="259"/>
      <c r="H23" s="259"/>
      <c r="I23" s="62">
        <v>107.93411610789902</v>
      </c>
      <c r="J23" s="259"/>
    </row>
    <row r="24" spans="2:10">
      <c r="B24" s="12" t="s">
        <v>276</v>
      </c>
      <c r="C24" s="48" t="s">
        <v>346</v>
      </c>
      <c r="D24" s="62">
        <v>69695.774045668411</v>
      </c>
      <c r="E24" s="62"/>
      <c r="F24" s="62">
        <v>0.01</v>
      </c>
      <c r="G24" s="259"/>
      <c r="H24" s="259"/>
      <c r="I24" s="62">
        <v>62.126342850498006</v>
      </c>
      <c r="J24" s="259"/>
    </row>
    <row r="25" spans="2:10">
      <c r="B25" s="12" t="s">
        <v>277</v>
      </c>
      <c r="C25" s="48" t="s">
        <v>347</v>
      </c>
      <c r="D25" s="62">
        <v>14969.143845405306</v>
      </c>
      <c r="E25" s="62"/>
      <c r="F25" s="62">
        <v>2.0890698646290002</v>
      </c>
      <c r="G25" s="259"/>
      <c r="H25" s="259"/>
      <c r="I25" s="62">
        <v>25.715710087687</v>
      </c>
      <c r="J25" s="259"/>
    </row>
    <row r="26" spans="2:10">
      <c r="B26" s="12"/>
      <c r="C26" s="48" t="s">
        <v>348</v>
      </c>
      <c r="D26" s="62">
        <v>8511.499378218401</v>
      </c>
      <c r="E26" s="62"/>
      <c r="F26" s="62">
        <v>1.114521006378</v>
      </c>
      <c r="G26" s="259"/>
      <c r="H26" s="259"/>
      <c r="I26" s="62">
        <v>25.543380842048002</v>
      </c>
      <c r="J26" s="259"/>
    </row>
    <row r="27" spans="2:10">
      <c r="B27" s="12"/>
      <c r="C27" s="48" t="s">
        <v>349</v>
      </c>
      <c r="D27" s="62">
        <v>17901.687870474503</v>
      </c>
      <c r="E27" s="62"/>
      <c r="F27" s="62">
        <v>1.263094174086</v>
      </c>
      <c r="G27" s="259"/>
      <c r="H27" s="259"/>
      <c r="I27" s="62">
        <v>38.017475332714994</v>
      </c>
      <c r="J27" s="259"/>
    </row>
    <row r="28" spans="2:10">
      <c r="B28" s="12"/>
      <c r="C28" s="48" t="s">
        <v>350</v>
      </c>
      <c r="D28" s="62">
        <v>114595.26394329911</v>
      </c>
      <c r="E28" s="62"/>
      <c r="F28" s="62">
        <v>115.620454</v>
      </c>
      <c r="G28" s="1164"/>
      <c r="H28" s="259"/>
      <c r="I28" s="62">
        <v>144.61918411462801</v>
      </c>
      <c r="J28" s="259"/>
    </row>
    <row r="29" spans="2:10">
      <c r="B29" s="12"/>
      <c r="C29" s="48" t="s">
        <v>351</v>
      </c>
      <c r="D29" s="62">
        <v>48391.013567550035</v>
      </c>
      <c r="E29" s="62"/>
      <c r="F29" s="62">
        <v>1.4979553483000001E-2</v>
      </c>
      <c r="G29" s="259"/>
      <c r="H29" s="259"/>
      <c r="I29" s="62">
        <v>48.591241689857</v>
      </c>
      <c r="J29" s="259"/>
    </row>
    <row r="30" spans="2:10">
      <c r="B30" s="12" t="s">
        <v>278</v>
      </c>
      <c r="C30" s="48" t="s">
        <v>352</v>
      </c>
      <c r="D30" s="62">
        <v>166118.98803920209</v>
      </c>
      <c r="E30" s="62"/>
      <c r="F30" s="62">
        <v>48.505761000000987</v>
      </c>
      <c r="G30" s="259"/>
      <c r="H30" s="259"/>
      <c r="I30" s="62">
        <v>129.81102318303613</v>
      </c>
      <c r="J30" s="259"/>
    </row>
    <row r="31" spans="2:10">
      <c r="B31" s="217" t="s">
        <v>279</v>
      </c>
      <c r="C31" s="6" t="s">
        <v>288</v>
      </c>
      <c r="D31" s="64">
        <v>3091317.0171490698</v>
      </c>
      <c r="E31" s="64"/>
      <c r="F31" s="64">
        <v>7063.5679495150171</v>
      </c>
      <c r="G31" s="64"/>
      <c r="H31" s="64">
        <v>7613.5279445528058</v>
      </c>
      <c r="I31" s="64">
        <v>996.77030102826302</v>
      </c>
      <c r="J31" s="62"/>
    </row>
    <row r="33" spans="2:10">
      <c r="B33" s="17"/>
      <c r="C33" s="48"/>
      <c r="D33" s="39" t="s">
        <v>160</v>
      </c>
      <c r="E33" s="39" t="s">
        <v>161</v>
      </c>
      <c r="F33" s="39" t="s">
        <v>162</v>
      </c>
      <c r="G33" s="39" t="s">
        <v>163</v>
      </c>
      <c r="H33" s="39" t="s">
        <v>164</v>
      </c>
      <c r="I33" s="39" t="s">
        <v>231</v>
      </c>
      <c r="J33" s="39" t="s">
        <v>232</v>
      </c>
    </row>
    <row r="34" spans="2:10" ht="24.95" customHeight="1">
      <c r="B34" s="806"/>
      <c r="C34" s="807"/>
      <c r="D34" s="1216" t="s">
        <v>241</v>
      </c>
      <c r="E34" s="1214"/>
      <c r="F34" s="1214"/>
      <c r="G34" s="1217"/>
      <c r="H34" s="1217" t="s">
        <v>336</v>
      </c>
      <c r="I34" s="1209" t="s">
        <v>337</v>
      </c>
      <c r="J34" s="1209" t="s">
        <v>338</v>
      </c>
    </row>
    <row r="35" spans="2:10" ht="24.95" customHeight="1">
      <c r="B35" s="280"/>
      <c r="C35" s="347"/>
      <c r="D35" s="283"/>
      <c r="E35" s="1216" t="s">
        <v>339</v>
      </c>
      <c r="F35" s="1217"/>
      <c r="G35" s="1209" t="s">
        <v>340</v>
      </c>
      <c r="H35" s="1246"/>
      <c r="I35" s="1215"/>
      <c r="J35" s="1215"/>
    </row>
    <row r="36" spans="2:10" ht="24.95" customHeight="1">
      <c r="B36" s="348" t="s">
        <v>302</v>
      </c>
      <c r="C36" s="281"/>
      <c r="D36" s="169"/>
      <c r="E36" s="169"/>
      <c r="F36" s="808" t="s">
        <v>341</v>
      </c>
      <c r="G36" s="1211"/>
      <c r="H36" s="1218"/>
      <c r="I36" s="1211"/>
      <c r="J36" s="1211"/>
    </row>
    <row r="37" spans="2:10" s="350" customFormat="1">
      <c r="B37" s="217" t="s">
        <v>256</v>
      </c>
      <c r="C37" s="355" t="s">
        <v>342</v>
      </c>
      <c r="D37" s="64">
        <v>2228747.7044249023</v>
      </c>
      <c r="E37" s="64"/>
      <c r="F37" s="64">
        <v>8509.3012018033696</v>
      </c>
      <c r="G37" s="64"/>
      <c r="H37" s="64">
        <v>7771.028957803198</v>
      </c>
      <c r="I37" s="721"/>
      <c r="J37" s="64"/>
    </row>
    <row r="38" spans="2:10">
      <c r="B38" s="12" t="s">
        <v>258</v>
      </c>
      <c r="C38" s="48" t="s">
        <v>343</v>
      </c>
      <c r="D38" s="62">
        <v>1363825.3764233429</v>
      </c>
      <c r="E38" s="62"/>
      <c r="F38" s="62">
        <v>2432.5168894920262</v>
      </c>
      <c r="G38" s="62"/>
      <c r="H38" s="62">
        <v>2304.757725914365</v>
      </c>
      <c r="I38" s="259"/>
      <c r="J38" s="62"/>
    </row>
    <row r="39" spans="2:10">
      <c r="B39" s="12" t="s">
        <v>260</v>
      </c>
      <c r="C39" s="48" t="s">
        <v>344</v>
      </c>
      <c r="D39" s="62">
        <v>81387.576714605661</v>
      </c>
      <c r="E39" s="62"/>
      <c r="F39" s="62">
        <v>587.69836539233609</v>
      </c>
      <c r="G39" s="62"/>
      <c r="H39" s="62">
        <v>593.83157727085495</v>
      </c>
      <c r="I39" s="259"/>
      <c r="J39" s="62"/>
    </row>
    <row r="40" spans="2:10">
      <c r="B40" s="12" t="s">
        <v>262</v>
      </c>
      <c r="C40" s="48" t="s">
        <v>345</v>
      </c>
      <c r="D40" s="62">
        <v>73841.45178689876</v>
      </c>
      <c r="E40" s="62"/>
      <c r="F40" s="62">
        <v>143.484213523623</v>
      </c>
      <c r="G40" s="62"/>
      <c r="H40" s="62">
        <v>397.60471724061802</v>
      </c>
      <c r="I40" s="259"/>
      <c r="J40" s="62"/>
    </row>
    <row r="41" spans="2:10">
      <c r="B41" s="12" t="s">
        <v>264</v>
      </c>
      <c r="C41" s="48" t="s">
        <v>346</v>
      </c>
      <c r="D41" s="62">
        <v>91068.169234328569</v>
      </c>
      <c r="E41" s="62"/>
      <c r="F41" s="62">
        <v>990.11890788775702</v>
      </c>
      <c r="G41" s="62"/>
      <c r="H41" s="62">
        <v>692.54322512057001</v>
      </c>
      <c r="I41" s="259"/>
      <c r="J41" s="62"/>
    </row>
    <row r="42" spans="2:10">
      <c r="B42" s="12" t="s">
        <v>266</v>
      </c>
      <c r="C42" s="48" t="s">
        <v>347</v>
      </c>
      <c r="D42" s="62">
        <v>68946.790574945553</v>
      </c>
      <c r="E42" s="62"/>
      <c r="F42" s="62">
        <v>293.257383782163</v>
      </c>
      <c r="G42" s="62"/>
      <c r="H42" s="62">
        <v>285.90916610329998</v>
      </c>
      <c r="I42" s="259"/>
      <c r="J42" s="62"/>
    </row>
    <row r="43" spans="2:10">
      <c r="B43" s="12"/>
      <c r="C43" s="48" t="s">
        <v>348</v>
      </c>
      <c r="D43" s="62">
        <v>36017.864430835609</v>
      </c>
      <c r="E43" s="62"/>
      <c r="F43" s="62">
        <v>253.55058799233097</v>
      </c>
      <c r="G43" s="62"/>
      <c r="H43" s="62">
        <v>236.70356737193197</v>
      </c>
      <c r="I43" s="259"/>
      <c r="J43" s="62"/>
    </row>
    <row r="44" spans="2:10">
      <c r="B44" s="12"/>
      <c r="C44" s="48" t="s">
        <v>349</v>
      </c>
      <c r="D44" s="62">
        <v>78586.522387419522</v>
      </c>
      <c r="E44" s="62"/>
      <c r="F44" s="62">
        <v>668.97849048617991</v>
      </c>
      <c r="G44" s="62"/>
      <c r="H44" s="62">
        <v>489.17480807671899</v>
      </c>
      <c r="I44" s="259"/>
      <c r="J44" s="62"/>
    </row>
    <row r="45" spans="2:10">
      <c r="B45" s="12"/>
      <c r="C45" s="48" t="s">
        <v>350</v>
      </c>
      <c r="D45" s="62">
        <v>75590.22848453249</v>
      </c>
      <c r="E45" s="62"/>
      <c r="F45" s="62">
        <v>1370.200184436017</v>
      </c>
      <c r="G45" s="62"/>
      <c r="H45" s="62">
        <v>1023.789624479128</v>
      </c>
      <c r="I45" s="259"/>
      <c r="J45" s="62"/>
    </row>
    <row r="46" spans="2:10">
      <c r="B46" s="12"/>
      <c r="C46" s="48" t="s">
        <v>351</v>
      </c>
      <c r="D46" s="62">
        <v>61131.382407782286</v>
      </c>
      <c r="E46" s="62"/>
      <c r="F46" s="62">
        <v>9.6620766761850003</v>
      </c>
      <c r="G46" s="62"/>
      <c r="H46" s="62">
        <v>179.05346082649498</v>
      </c>
      <c r="I46" s="259"/>
      <c r="J46" s="62"/>
    </row>
    <row r="47" spans="2:10">
      <c r="B47" s="12" t="s">
        <v>268</v>
      </c>
      <c r="C47" s="48" t="s">
        <v>352</v>
      </c>
      <c r="D47" s="62">
        <v>298352.34198021103</v>
      </c>
      <c r="E47" s="62"/>
      <c r="F47" s="62">
        <v>1759.8341021347512</v>
      </c>
      <c r="G47" s="62"/>
      <c r="H47" s="62">
        <v>1567.661085399217</v>
      </c>
      <c r="I47" s="259"/>
      <c r="J47" s="62"/>
    </row>
    <row r="48" spans="2:10" s="350" customFormat="1">
      <c r="B48" s="217" t="s">
        <v>270</v>
      </c>
      <c r="C48" s="6" t="s">
        <v>353</v>
      </c>
      <c r="D48" s="64">
        <v>850959.79297527159</v>
      </c>
      <c r="E48" s="64"/>
      <c r="F48" s="64">
        <v>362.74440808855297</v>
      </c>
      <c r="G48" s="721"/>
      <c r="H48" s="721"/>
      <c r="I48" s="64">
        <v>827.20569450622997</v>
      </c>
      <c r="J48" s="721"/>
    </row>
    <row r="49" spans="2:10">
      <c r="B49" s="12" t="s">
        <v>272</v>
      </c>
      <c r="C49" s="48" t="s">
        <v>343</v>
      </c>
      <c r="D49" s="62">
        <v>317820.92432929896</v>
      </c>
      <c r="E49" s="62"/>
      <c r="F49" s="62">
        <v>130.20705489001</v>
      </c>
      <c r="G49" s="259"/>
      <c r="H49" s="259"/>
      <c r="I49" s="62">
        <v>271.56475678866701</v>
      </c>
      <c r="J49" s="259"/>
    </row>
    <row r="50" spans="2:10">
      <c r="B50" s="12" t="s">
        <v>274</v>
      </c>
      <c r="C50" s="48" t="s">
        <v>344</v>
      </c>
      <c r="D50" s="62">
        <v>56634.796810782296</v>
      </c>
      <c r="E50" s="62"/>
      <c r="F50" s="62">
        <v>6.4430508090000007</v>
      </c>
      <c r="G50" s="259"/>
      <c r="H50" s="259"/>
      <c r="I50" s="62">
        <v>25.739798221468998</v>
      </c>
      <c r="J50" s="259"/>
    </row>
    <row r="51" spans="2:10">
      <c r="B51" s="12" t="s">
        <v>275</v>
      </c>
      <c r="C51" s="48" t="s">
        <v>345</v>
      </c>
      <c r="D51" s="62">
        <v>76543.770761188891</v>
      </c>
      <c r="E51" s="62"/>
      <c r="F51" s="62">
        <v>6.110736148</v>
      </c>
      <c r="G51" s="259"/>
      <c r="H51" s="259"/>
      <c r="I51" s="62">
        <v>114.330658191585</v>
      </c>
      <c r="J51" s="259"/>
    </row>
    <row r="52" spans="2:10">
      <c r="B52" s="12" t="s">
        <v>276</v>
      </c>
      <c r="C52" s="48" t="s">
        <v>346</v>
      </c>
      <c r="D52" s="62">
        <v>57709.755697555898</v>
      </c>
      <c r="E52" s="62"/>
      <c r="F52" s="62">
        <v>5.9926513010000002E-2</v>
      </c>
      <c r="G52" s="259"/>
      <c r="H52" s="259"/>
      <c r="I52" s="62">
        <v>47.891125994798998</v>
      </c>
      <c r="J52" s="259"/>
    </row>
    <row r="53" spans="2:10">
      <c r="B53" s="12" t="s">
        <v>277</v>
      </c>
      <c r="C53" s="48" t="s">
        <v>347</v>
      </c>
      <c r="D53" s="62">
        <v>13446.371784793611</v>
      </c>
      <c r="E53" s="62"/>
      <c r="F53" s="62">
        <v>0.71163661924100008</v>
      </c>
      <c r="G53" s="259"/>
      <c r="H53" s="259"/>
      <c r="I53" s="62">
        <v>17.477942356635999</v>
      </c>
      <c r="J53" s="259"/>
    </row>
    <row r="54" spans="2:10">
      <c r="B54" s="12"/>
      <c r="C54" s="48" t="s">
        <v>348</v>
      </c>
      <c r="D54" s="62">
        <v>6764.3514658386457</v>
      </c>
      <c r="E54" s="62"/>
      <c r="F54" s="62">
        <v>2.5292406323869998</v>
      </c>
      <c r="G54" s="259"/>
      <c r="H54" s="259"/>
      <c r="I54" s="62">
        <v>26.599416991135001</v>
      </c>
      <c r="J54" s="259"/>
    </row>
    <row r="55" spans="2:10">
      <c r="B55" s="12"/>
      <c r="C55" s="48" t="s">
        <v>349</v>
      </c>
      <c r="D55" s="62">
        <v>14966.99989786999</v>
      </c>
      <c r="E55" s="62"/>
      <c r="F55" s="62">
        <v>0.34181621261899997</v>
      </c>
      <c r="G55" s="259"/>
      <c r="H55" s="259"/>
      <c r="I55" s="62">
        <v>19.577012990690999</v>
      </c>
      <c r="J55" s="259"/>
    </row>
    <row r="56" spans="2:10">
      <c r="B56" s="12"/>
      <c r="C56" s="48" t="s">
        <v>350</v>
      </c>
      <c r="D56" s="62">
        <v>99020.642013766206</v>
      </c>
      <c r="E56" s="62"/>
      <c r="F56" s="62">
        <v>148.06036300000002</v>
      </c>
      <c r="G56" s="259"/>
      <c r="H56" s="259"/>
      <c r="I56" s="62">
        <v>142.65337181358902</v>
      </c>
      <c r="J56" s="259"/>
    </row>
    <row r="57" spans="2:10">
      <c r="B57" s="12"/>
      <c r="C57" s="48" t="s">
        <v>351</v>
      </c>
      <c r="D57" s="62">
        <v>53480.511780891495</v>
      </c>
      <c r="E57" s="62"/>
      <c r="F57" s="62">
        <v>1.4682642859999999E-3</v>
      </c>
      <c r="G57" s="259"/>
      <c r="H57" s="259"/>
      <c r="I57" s="62">
        <v>40.154276074454998</v>
      </c>
      <c r="J57" s="259"/>
    </row>
    <row r="58" spans="2:10">
      <c r="B58" s="12" t="s">
        <v>278</v>
      </c>
      <c r="C58" s="48" t="s">
        <v>352</v>
      </c>
      <c r="D58" s="62">
        <v>154571.66843328558</v>
      </c>
      <c r="E58" s="62"/>
      <c r="F58" s="62">
        <v>68.27911499999999</v>
      </c>
      <c r="G58" s="259"/>
      <c r="H58" s="259"/>
      <c r="I58" s="62">
        <v>121.21733508320398</v>
      </c>
      <c r="J58" s="259"/>
    </row>
    <row r="59" spans="2:10">
      <c r="B59" s="217" t="s">
        <v>279</v>
      </c>
      <c r="C59" s="6" t="s">
        <v>288</v>
      </c>
      <c r="D59" s="64">
        <v>3079707.4974001739</v>
      </c>
      <c r="E59" s="64"/>
      <c r="F59" s="64">
        <v>8872.045609891924</v>
      </c>
      <c r="G59" s="64"/>
      <c r="H59" s="64">
        <v>7771.028957803198</v>
      </c>
      <c r="I59" s="64">
        <v>827.20569450622997</v>
      </c>
      <c r="J59" s="62"/>
    </row>
    <row r="62" spans="2:10">
      <c r="B62" s="65" t="s">
        <v>290</v>
      </c>
    </row>
    <row r="63" spans="2:10" ht="12.75" customHeight="1">
      <c r="B63" s="1230" t="s">
        <v>1917</v>
      </c>
      <c r="C63" s="1230"/>
      <c r="D63" s="1230"/>
      <c r="E63" s="1230"/>
      <c r="F63" s="1230"/>
      <c r="G63" s="1230"/>
      <c r="H63" s="1230"/>
      <c r="I63" s="1230"/>
      <c r="J63" s="1230"/>
    </row>
    <row r="64" spans="2:10" ht="12.95" customHeight="1">
      <c r="B64" s="1230"/>
      <c r="C64" s="1230"/>
      <c r="D64" s="1230"/>
      <c r="E64" s="1230"/>
      <c r="F64" s="1230"/>
      <c r="G64" s="1230"/>
      <c r="H64" s="1230"/>
      <c r="I64" s="1230"/>
      <c r="J64" s="1230"/>
    </row>
    <row r="65" spans="2:10" ht="12.95" customHeight="1">
      <c r="B65" s="1160"/>
      <c r="C65" s="1160"/>
      <c r="D65" s="1160"/>
      <c r="E65" s="1160"/>
      <c r="F65" s="1160"/>
      <c r="G65" s="1160"/>
      <c r="H65" s="1160"/>
      <c r="I65" s="1160"/>
      <c r="J65" s="1160"/>
    </row>
    <row r="68" spans="2:10" ht="12.75" customHeight="1"/>
    <row r="69" spans="2:10" ht="12.75" customHeight="1"/>
    <row r="70" spans="2:10" ht="12.75" customHeight="1"/>
    <row r="72" spans="2:10" ht="15">
      <c r="B72" s="333"/>
      <c r="C72" s="333"/>
    </row>
  </sheetData>
  <mergeCells count="13">
    <mergeCell ref="B63:J64"/>
    <mergeCell ref="D34:G34"/>
    <mergeCell ref="H34:H36"/>
    <mergeCell ref="I34:I36"/>
    <mergeCell ref="J34:J36"/>
    <mergeCell ref="E35:F35"/>
    <mergeCell ref="G35:G36"/>
    <mergeCell ref="D6:G6"/>
    <mergeCell ref="H6:H8"/>
    <mergeCell ref="I6:I8"/>
    <mergeCell ref="J6:J8"/>
    <mergeCell ref="E7:F7"/>
    <mergeCell ref="G7:G8"/>
  </mergeCells>
  <pageMargins left="0.70866141732283472" right="0.70866141732283472" top="0.74803149606299213" bottom="0.74803149606299213" header="0.31496062992125984" footer="0.31496062992125984"/>
  <pageSetup paperSize="9" scale="51" fitToHeight="2" orientation="landscape" verticalDpi="1200" r:id="rId1"/>
  <ignoredErrors>
    <ignoredError sqref="B9:B31 B37:B59" numberStoredAsText="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1DCA-E9F7-4F00-810D-41CFD909F0A2}">
  <sheetPr>
    <pageSetUpPr fitToPage="1"/>
  </sheetPr>
  <dimension ref="A1:D19"/>
  <sheetViews>
    <sheetView zoomScaleNormal="100" workbookViewId="0">
      <selection activeCell="A2" sqref="A2"/>
    </sheetView>
  </sheetViews>
  <sheetFormatPr defaultColWidth="11.42578125" defaultRowHeight="12.75"/>
  <cols>
    <col min="1" max="1" width="9" style="1" customWidth="1"/>
    <col min="2" max="2" width="50.7109375" style="1" bestFit="1" customWidth="1"/>
    <col min="3" max="4" width="22.7109375" style="1" customWidth="1"/>
    <col min="5" max="16384" width="11.42578125" style="1"/>
  </cols>
  <sheetData>
    <row r="1" spans="1:4">
      <c r="A1" s="22" t="s">
        <v>1284</v>
      </c>
    </row>
    <row r="3" spans="1:4">
      <c r="A3" s="72"/>
      <c r="B3" s="72" t="s">
        <v>135</v>
      </c>
      <c r="C3" s="71"/>
    </row>
    <row r="4" spans="1:4">
      <c r="A4" s="588"/>
    </row>
    <row r="5" spans="1:4">
      <c r="A5" s="72"/>
      <c r="B5" s="72"/>
      <c r="C5" s="136" t="s">
        <v>160</v>
      </c>
      <c r="D5" s="136" t="s">
        <v>160</v>
      </c>
    </row>
    <row r="6" spans="1:4">
      <c r="A6" s="72"/>
      <c r="B6" s="72"/>
      <c r="C6" s="1143" t="s">
        <v>166</v>
      </c>
      <c r="D6" s="1077" t="s">
        <v>170</v>
      </c>
    </row>
    <row r="7" spans="1:4" ht="38.25">
      <c r="A7" s="587"/>
      <c r="B7" s="1141"/>
      <c r="C7" s="1142" t="s">
        <v>1762</v>
      </c>
      <c r="D7" s="1142" t="s">
        <v>1762</v>
      </c>
    </row>
    <row r="8" spans="1:4">
      <c r="A8" s="136">
        <v>1</v>
      </c>
      <c r="B8" s="1140" t="s">
        <v>1763</v>
      </c>
      <c r="C8" s="777">
        <v>3</v>
      </c>
      <c r="D8" s="777">
        <v>5</v>
      </c>
    </row>
    <row r="9" spans="1:4">
      <c r="A9" s="136">
        <v>2</v>
      </c>
      <c r="B9" s="1140" t="s">
        <v>1764</v>
      </c>
      <c r="C9" s="777"/>
      <c r="D9" s="777">
        <v>1</v>
      </c>
    </row>
    <row r="10" spans="1:4">
      <c r="A10" s="136">
        <v>3</v>
      </c>
      <c r="B10" s="1140" t="s">
        <v>1765</v>
      </c>
      <c r="C10" s="777">
        <v>1</v>
      </c>
      <c r="D10" s="777"/>
    </row>
    <row r="11" spans="1:4">
      <c r="A11" s="208"/>
    </row>
    <row r="12" spans="1:4">
      <c r="A12" s="208"/>
    </row>
    <row r="13" spans="1:4">
      <c r="A13" s="208"/>
    </row>
    <row r="14" spans="1:4">
      <c r="A14" s="208"/>
    </row>
    <row r="15" spans="1:4">
      <c r="A15" s="208"/>
    </row>
    <row r="16" spans="1:4">
      <c r="A16" s="208"/>
    </row>
    <row r="17" spans="1:1">
      <c r="A17" s="208"/>
    </row>
    <row r="18" spans="1:1">
      <c r="A18" s="208"/>
    </row>
    <row r="19" spans="1:1">
      <c r="A19" s="208"/>
    </row>
  </sheetData>
  <pageMargins left="0.70866141732283472" right="0.70866141732283472" top="0.74803149606299213" bottom="0.74803149606299213" header="0.31496062992125984" footer="0.31496062992125984"/>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702C-2E30-437D-B461-4BDAA904DB59}">
  <sheetPr>
    <pageSetUpPr fitToPage="1"/>
  </sheetPr>
  <dimension ref="A1:L29"/>
  <sheetViews>
    <sheetView zoomScaleNormal="100" zoomScaleSheetLayoutView="70" workbookViewId="0">
      <selection activeCell="A2" sqref="A2"/>
    </sheetView>
  </sheetViews>
  <sheetFormatPr defaultColWidth="11.42578125" defaultRowHeight="12.75"/>
  <cols>
    <col min="1" max="1" width="9" style="1" customWidth="1"/>
    <col min="2" max="2" width="33.140625" style="1" customWidth="1"/>
    <col min="3" max="3" width="17.5703125" style="1" customWidth="1"/>
    <col min="4" max="4" width="17.5703125" style="71" customWidth="1"/>
    <col min="5" max="5" width="17.5703125" style="1" customWidth="1"/>
    <col min="6" max="6" width="17.85546875" style="1" customWidth="1"/>
    <col min="7" max="9" width="12.140625" style="1" bestFit="1" customWidth="1"/>
    <col min="10" max="10" width="13.28515625" style="1" customWidth="1"/>
    <col min="11" max="11" width="12.140625" style="1" bestFit="1" customWidth="1"/>
    <col min="12" max="16384" width="11.42578125" style="1"/>
  </cols>
  <sheetData>
    <row r="1" spans="1:12">
      <c r="A1" s="22" t="s">
        <v>1284</v>
      </c>
    </row>
    <row r="3" spans="1:12">
      <c r="A3" s="72"/>
      <c r="B3" s="72" t="s">
        <v>137</v>
      </c>
      <c r="C3" s="71"/>
      <c r="E3" s="71"/>
    </row>
    <row r="4" spans="1:12">
      <c r="A4" s="208"/>
    </row>
    <row r="5" spans="1:12" s="38" customFormat="1">
      <c r="A5" s="589"/>
      <c r="B5" s="589"/>
      <c r="C5" s="136" t="s">
        <v>1766</v>
      </c>
      <c r="D5" s="136" t="s">
        <v>161</v>
      </c>
      <c r="E5" s="136" t="s">
        <v>162</v>
      </c>
      <c r="F5" s="136" t="s">
        <v>163</v>
      </c>
      <c r="G5" s="38" t="s">
        <v>164</v>
      </c>
      <c r="H5" s="38" t="s">
        <v>231</v>
      </c>
      <c r="I5" s="38" t="s">
        <v>232</v>
      </c>
      <c r="J5" s="38" t="s">
        <v>233</v>
      </c>
      <c r="K5" s="38" t="s">
        <v>234</v>
      </c>
      <c r="L5" s="38" t="s">
        <v>318</v>
      </c>
    </row>
    <row r="6" spans="1:12" ht="26.1" customHeight="1">
      <c r="A6" s="587"/>
      <c r="B6" s="1144"/>
      <c r="C6" s="1563" t="s">
        <v>1767</v>
      </c>
      <c r="D6" s="1563"/>
      <c r="E6" s="1564"/>
      <c r="F6" s="1565" t="s">
        <v>1768</v>
      </c>
      <c r="G6" s="1563"/>
      <c r="H6" s="1563"/>
      <c r="I6" s="1563"/>
      <c r="J6" s="1563"/>
      <c r="K6" s="1564"/>
      <c r="L6" s="1145"/>
    </row>
    <row r="7" spans="1:12" ht="51">
      <c r="A7" s="136"/>
      <c r="B7" s="590" t="s">
        <v>1702</v>
      </c>
      <c r="C7" s="1146" t="s">
        <v>1703</v>
      </c>
      <c r="D7" s="1142" t="s">
        <v>1759</v>
      </c>
      <c r="E7" s="1142" t="s">
        <v>1769</v>
      </c>
      <c r="F7" s="1133" t="s">
        <v>1770</v>
      </c>
      <c r="G7" s="1147" t="s">
        <v>1771</v>
      </c>
      <c r="H7" s="1147" t="s">
        <v>1772</v>
      </c>
      <c r="I7" s="1147" t="s">
        <v>1773</v>
      </c>
      <c r="J7" s="1147" t="s">
        <v>1774</v>
      </c>
      <c r="K7" s="1147" t="s">
        <v>1775</v>
      </c>
      <c r="L7" s="1147" t="s">
        <v>432</v>
      </c>
    </row>
    <row r="8" spans="1:12">
      <c r="A8" s="136">
        <v>1</v>
      </c>
      <c r="B8" s="1140" t="s">
        <v>1776</v>
      </c>
      <c r="C8" s="1165"/>
      <c r="D8" s="1166"/>
      <c r="E8" s="1167"/>
      <c r="F8" s="1165"/>
      <c r="G8" s="1165"/>
      <c r="H8" s="1165"/>
      <c r="I8" s="1165"/>
      <c r="J8" s="1165"/>
      <c r="K8" s="1165"/>
      <c r="L8" s="1072">
        <v>962</v>
      </c>
    </row>
    <row r="9" spans="1:12">
      <c r="A9" s="136">
        <v>2</v>
      </c>
      <c r="B9" s="1140" t="s">
        <v>1777</v>
      </c>
      <c r="C9" s="770">
        <v>14</v>
      </c>
      <c r="D9" s="1135">
        <v>7</v>
      </c>
      <c r="E9" s="1148">
        <v>21</v>
      </c>
      <c r="F9" s="1165"/>
      <c r="G9" s="1165"/>
      <c r="H9" s="1165"/>
      <c r="I9" s="1165"/>
      <c r="J9" s="1165"/>
      <c r="K9" s="1165"/>
      <c r="L9" s="1165"/>
    </row>
    <row r="10" spans="1:12">
      <c r="A10" s="136">
        <v>3</v>
      </c>
      <c r="B10" s="1140" t="s">
        <v>1778</v>
      </c>
      <c r="C10" s="1165"/>
      <c r="D10" s="1166"/>
      <c r="E10" s="1167"/>
      <c r="F10" s="770">
        <v>10</v>
      </c>
      <c r="G10" s="770">
        <v>57</v>
      </c>
      <c r="H10" s="770">
        <v>15</v>
      </c>
      <c r="I10" s="770">
        <v>52</v>
      </c>
      <c r="J10" s="770">
        <v>13</v>
      </c>
      <c r="K10" s="770">
        <v>37</v>
      </c>
      <c r="L10" s="1165"/>
    </row>
    <row r="11" spans="1:12">
      <c r="A11" s="136">
        <v>4</v>
      </c>
      <c r="B11" s="1140" t="s">
        <v>1779</v>
      </c>
      <c r="C11" s="1165"/>
      <c r="D11" s="1166"/>
      <c r="E11" s="1167"/>
      <c r="F11" s="770">
        <v>110</v>
      </c>
      <c r="G11" s="770">
        <v>336</v>
      </c>
      <c r="H11" s="770">
        <v>46</v>
      </c>
      <c r="I11" s="770">
        <v>72</v>
      </c>
      <c r="J11" s="770">
        <v>118</v>
      </c>
      <c r="K11" s="770">
        <v>75</v>
      </c>
      <c r="L11" s="1165"/>
    </row>
    <row r="12" spans="1:12">
      <c r="A12" s="3">
        <v>5</v>
      </c>
      <c r="B12" s="1140" t="s">
        <v>1780</v>
      </c>
      <c r="C12" s="1136">
        <v>18481435</v>
      </c>
      <c r="D12" s="1137">
        <v>50645520.736000001</v>
      </c>
      <c r="E12" s="1148">
        <v>69126955.736000001</v>
      </c>
      <c r="F12" s="1136">
        <v>410734382.05715597</v>
      </c>
      <c r="G12" s="1136">
        <v>878415199.1901474</v>
      </c>
      <c r="H12" s="1136">
        <v>187930214.7404736</v>
      </c>
      <c r="I12" s="1136">
        <v>265719307.49262083</v>
      </c>
      <c r="J12" s="1136">
        <v>228282544.38918242</v>
      </c>
      <c r="K12" s="1136">
        <v>323006116.25591969</v>
      </c>
      <c r="L12" s="1165"/>
    </row>
    <row r="13" spans="1:12">
      <c r="A13" s="3">
        <v>6</v>
      </c>
      <c r="B13" s="1140" t="s">
        <v>1781</v>
      </c>
      <c r="C13" s="1136"/>
      <c r="D13" s="1137">
        <v>11188600</v>
      </c>
      <c r="E13" s="1139">
        <v>11188600</v>
      </c>
      <c r="F13" s="1136">
        <v>113391215</v>
      </c>
      <c r="G13" s="1136">
        <v>179894827</v>
      </c>
      <c r="H13" s="1136">
        <v>45058350</v>
      </c>
      <c r="I13" s="1136">
        <v>34021955</v>
      </c>
      <c r="J13" s="1136"/>
      <c r="K13" s="1136">
        <v>62531160</v>
      </c>
      <c r="L13" s="1165"/>
    </row>
    <row r="14" spans="1:12">
      <c r="A14" s="3">
        <v>7</v>
      </c>
      <c r="B14" s="1140" t="s">
        <v>1782</v>
      </c>
      <c r="C14" s="1137">
        <v>18481435</v>
      </c>
      <c r="D14" s="1137">
        <v>39456920.736000001</v>
      </c>
      <c r="E14" s="1149">
        <v>57938355.736000001</v>
      </c>
      <c r="F14" s="1137">
        <v>297343167.05715597</v>
      </c>
      <c r="G14" s="1136">
        <v>698520372.1901474</v>
      </c>
      <c r="H14" s="1136">
        <v>142871864.7404736</v>
      </c>
      <c r="I14" s="1136">
        <v>231697352.49262083</v>
      </c>
      <c r="J14" s="1136">
        <v>228282544.38918242</v>
      </c>
      <c r="K14" s="1136">
        <v>260474956.25591969</v>
      </c>
      <c r="L14" s="1165"/>
    </row>
    <row r="15" spans="1:12">
      <c r="A15" s="208"/>
    </row>
    <row r="16" spans="1:12" s="38" customFormat="1">
      <c r="A16" s="589"/>
      <c r="B16" s="589"/>
      <c r="C16" s="136" t="s">
        <v>1766</v>
      </c>
      <c r="D16" s="136" t="s">
        <v>161</v>
      </c>
      <c r="E16" s="136" t="s">
        <v>162</v>
      </c>
      <c r="F16" s="136" t="s">
        <v>163</v>
      </c>
      <c r="G16" s="38" t="s">
        <v>164</v>
      </c>
      <c r="H16" s="38" t="s">
        <v>231</v>
      </c>
      <c r="I16" s="38" t="s">
        <v>232</v>
      </c>
      <c r="J16" s="38" t="s">
        <v>233</v>
      </c>
      <c r="K16" s="38" t="s">
        <v>234</v>
      </c>
      <c r="L16" s="38" t="s">
        <v>318</v>
      </c>
    </row>
    <row r="17" spans="1:12" ht="26.1" customHeight="1">
      <c r="A17" s="587"/>
      <c r="B17" s="1144"/>
      <c r="C17" s="1563" t="s">
        <v>1767</v>
      </c>
      <c r="D17" s="1563"/>
      <c r="E17" s="1564"/>
      <c r="F17" s="1565" t="s">
        <v>1768</v>
      </c>
      <c r="G17" s="1563"/>
      <c r="H17" s="1563"/>
      <c r="I17" s="1563"/>
      <c r="J17" s="1563"/>
      <c r="K17" s="1564"/>
      <c r="L17" s="1145"/>
    </row>
    <row r="18" spans="1:12" ht="51">
      <c r="A18" s="136"/>
      <c r="B18" s="590" t="s">
        <v>1727</v>
      </c>
      <c r="C18" s="1146" t="s">
        <v>1703</v>
      </c>
      <c r="D18" s="1142" t="s">
        <v>1759</v>
      </c>
      <c r="E18" s="1142" t="s">
        <v>1769</v>
      </c>
      <c r="F18" s="1133" t="s">
        <v>1770</v>
      </c>
      <c r="G18" s="1147" t="s">
        <v>1771</v>
      </c>
      <c r="H18" s="1147" t="s">
        <v>1772</v>
      </c>
      <c r="I18" s="1147" t="s">
        <v>1773</v>
      </c>
      <c r="J18" s="1147" t="s">
        <v>1774</v>
      </c>
      <c r="K18" s="1147" t="s">
        <v>1775</v>
      </c>
      <c r="L18" s="1147" t="s">
        <v>432</v>
      </c>
    </row>
    <row r="19" spans="1:12">
      <c r="A19" s="136">
        <v>1</v>
      </c>
      <c r="B19" s="1140" t="s">
        <v>1776</v>
      </c>
      <c r="C19" s="1165"/>
      <c r="D19" s="1166"/>
      <c r="E19" s="1167"/>
      <c r="F19" s="1165"/>
      <c r="G19" s="1165"/>
      <c r="H19" s="1165"/>
      <c r="I19" s="1165"/>
      <c r="J19" s="1165"/>
      <c r="K19" s="1165"/>
      <c r="L19" s="1072">
        <v>917</v>
      </c>
    </row>
    <row r="20" spans="1:12">
      <c r="A20" s="136">
        <v>2</v>
      </c>
      <c r="B20" s="1140" t="s">
        <v>1777</v>
      </c>
      <c r="C20" s="770">
        <v>12</v>
      </c>
      <c r="D20" s="1135">
        <v>7</v>
      </c>
      <c r="E20" s="1148">
        <v>19</v>
      </c>
      <c r="F20" s="1165"/>
      <c r="G20" s="1165"/>
      <c r="H20" s="1165"/>
      <c r="I20" s="1165"/>
      <c r="J20" s="1165"/>
      <c r="K20" s="1165"/>
      <c r="L20" s="1165"/>
    </row>
    <row r="21" spans="1:12">
      <c r="A21" s="136">
        <v>3</v>
      </c>
      <c r="B21" s="1140" t="s">
        <v>1778</v>
      </c>
      <c r="C21" s="1165"/>
      <c r="D21" s="1166"/>
      <c r="E21" s="1167"/>
      <c r="F21" s="770">
        <v>5</v>
      </c>
      <c r="G21" s="770">
        <v>61</v>
      </c>
      <c r="H21" s="770">
        <v>13</v>
      </c>
      <c r="I21" s="770">
        <v>58</v>
      </c>
      <c r="J21" s="770">
        <v>12</v>
      </c>
      <c r="K21" s="770">
        <v>35</v>
      </c>
      <c r="L21" s="1165"/>
    </row>
    <row r="22" spans="1:12">
      <c r="A22" s="136">
        <v>4</v>
      </c>
      <c r="B22" s="1140" t="s">
        <v>1779</v>
      </c>
      <c r="C22" s="1165"/>
      <c r="D22" s="1166"/>
      <c r="E22" s="1167"/>
      <c r="F22" s="770">
        <v>116</v>
      </c>
      <c r="G22" s="770">
        <v>312</v>
      </c>
      <c r="H22" s="770">
        <v>48</v>
      </c>
      <c r="I22" s="770">
        <v>53</v>
      </c>
      <c r="J22" s="770">
        <v>106</v>
      </c>
      <c r="K22" s="770">
        <v>79</v>
      </c>
      <c r="L22" s="1165"/>
    </row>
    <row r="23" spans="1:12">
      <c r="A23" s="3">
        <v>5</v>
      </c>
      <c r="B23" s="1140" t="s">
        <v>1780</v>
      </c>
      <c r="C23" s="1136">
        <v>15745873</v>
      </c>
      <c r="D23" s="1137">
        <v>46762898</v>
      </c>
      <c r="E23" s="1148">
        <v>62508771</v>
      </c>
      <c r="F23" s="1136">
        <v>379617814</v>
      </c>
      <c r="G23" s="1136">
        <v>761579484</v>
      </c>
      <c r="H23" s="1136">
        <v>178518411</v>
      </c>
      <c r="I23" s="1136">
        <v>240378376</v>
      </c>
      <c r="J23" s="1136">
        <v>202012096</v>
      </c>
      <c r="K23" s="1136">
        <v>323343112</v>
      </c>
      <c r="L23" s="1165"/>
    </row>
    <row r="24" spans="1:12">
      <c r="A24" s="3">
        <v>6</v>
      </c>
      <c r="B24" s="1140" t="s">
        <v>1781</v>
      </c>
      <c r="C24" s="1136"/>
      <c r="D24" s="1137">
        <v>9585360</v>
      </c>
      <c r="E24" s="1139">
        <v>9585360</v>
      </c>
      <c r="F24" s="1136">
        <v>115738414</v>
      </c>
      <c r="G24" s="1136">
        <v>161485564</v>
      </c>
      <c r="H24" s="1136">
        <v>49608680</v>
      </c>
      <c r="I24" s="1136">
        <v>37456825</v>
      </c>
      <c r="J24" s="1136"/>
      <c r="K24" s="1136">
        <v>60370516</v>
      </c>
      <c r="L24" s="1165"/>
    </row>
    <row r="25" spans="1:12">
      <c r="A25" s="3">
        <v>7</v>
      </c>
      <c r="B25" s="1140" t="s">
        <v>1782</v>
      </c>
      <c r="C25" s="1137">
        <v>15745873</v>
      </c>
      <c r="D25" s="1137">
        <v>37177538</v>
      </c>
      <c r="E25" s="1149">
        <v>52923411</v>
      </c>
      <c r="F25" s="1137">
        <v>263879400</v>
      </c>
      <c r="G25" s="1136">
        <v>600093920</v>
      </c>
      <c r="H25" s="1136">
        <v>128909731</v>
      </c>
      <c r="I25" s="1136">
        <v>202921551</v>
      </c>
      <c r="J25" s="1136">
        <v>202012096</v>
      </c>
      <c r="K25" s="1136">
        <v>262972596</v>
      </c>
      <c r="L25" s="1165"/>
    </row>
    <row r="26" spans="1:12">
      <c r="A26" s="208"/>
    </row>
    <row r="27" spans="1:12">
      <c r="A27" s="208"/>
    </row>
    <row r="28" spans="1:12">
      <c r="A28" s="208"/>
    </row>
    <row r="29" spans="1:12">
      <c r="A29" s="208"/>
    </row>
  </sheetData>
  <mergeCells count="4">
    <mergeCell ref="C6:E6"/>
    <mergeCell ref="F6:K6"/>
    <mergeCell ref="C17:E17"/>
    <mergeCell ref="F17:K17"/>
  </mergeCells>
  <pageMargins left="0.70866141732283472" right="0.70866141732283472" top="0.74803149606299213" bottom="0.74803149606299213" header="0.31496062992125984" footer="0.31496062992125984"/>
  <pageSetup paperSize="9" scale="7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0CDC-5EA2-4104-A184-B91C7A720064}">
  <sheetPr>
    <pageSetUpPr fitToPage="1"/>
  </sheetPr>
  <dimension ref="A1:T66"/>
  <sheetViews>
    <sheetView zoomScaleNormal="100" workbookViewId="0">
      <selection activeCell="A3" sqref="A3"/>
    </sheetView>
  </sheetViews>
  <sheetFormatPr defaultColWidth="8.85546875" defaultRowHeight="12.75"/>
  <cols>
    <col min="1" max="1" width="9" style="13" customWidth="1"/>
    <col min="2" max="2" width="69.28515625" style="9" customWidth="1"/>
    <col min="3" max="3" width="21.5703125" style="9" customWidth="1"/>
    <col min="4" max="4" width="27" style="9" customWidth="1"/>
    <col min="5" max="12" width="21.5703125" style="9" customWidth="1"/>
    <col min="13" max="13" width="23.5703125" style="9" customWidth="1"/>
    <col min="14" max="16" width="21" style="9" customWidth="1"/>
    <col min="17" max="17" width="18.140625" style="9" bestFit="1" customWidth="1"/>
    <col min="18" max="20" width="8.85546875" style="9" customWidth="1"/>
    <col min="21" max="16384" width="8.85546875" style="9"/>
  </cols>
  <sheetData>
    <row r="1" spans="1:20">
      <c r="A1" s="22" t="s">
        <v>1284</v>
      </c>
    </row>
    <row r="3" spans="1:20">
      <c r="B3" s="179" t="s">
        <v>138</v>
      </c>
      <c r="T3" s="2"/>
    </row>
    <row r="4" spans="1:20">
      <c r="B4" s="6"/>
      <c r="C4" s="32" t="s">
        <v>160</v>
      </c>
      <c r="D4" s="32" t="s">
        <v>161</v>
      </c>
      <c r="E4" s="32" t="s">
        <v>162</v>
      </c>
      <c r="F4" s="32" t="s">
        <v>163</v>
      </c>
      <c r="G4" s="32" t="s">
        <v>164</v>
      </c>
      <c r="H4" s="32" t="s">
        <v>231</v>
      </c>
      <c r="I4" s="32" t="s">
        <v>232</v>
      </c>
      <c r="J4" s="32" t="s">
        <v>233</v>
      </c>
      <c r="K4" s="32" t="s">
        <v>234</v>
      </c>
      <c r="L4" s="32" t="s">
        <v>318</v>
      </c>
      <c r="M4" s="32" t="s">
        <v>235</v>
      </c>
      <c r="N4" s="32" t="s">
        <v>236</v>
      </c>
      <c r="O4" s="32" t="s">
        <v>237</v>
      </c>
      <c r="P4" s="32" t="s">
        <v>238</v>
      </c>
      <c r="Q4" s="32" t="s">
        <v>239</v>
      </c>
      <c r="R4" s="32" t="s">
        <v>456</v>
      </c>
    </row>
    <row r="5" spans="1:20" ht="25.5">
      <c r="B5" s="1150" t="s">
        <v>1783</v>
      </c>
      <c r="C5" s="1216" t="s">
        <v>1784</v>
      </c>
      <c r="D5" s="1214"/>
      <c r="E5" s="1214"/>
      <c r="F5" s="1214"/>
      <c r="G5" s="1217"/>
      <c r="H5" s="1216" t="s">
        <v>242</v>
      </c>
      <c r="I5" s="1214"/>
      <c r="J5" s="1217"/>
      <c r="K5" s="1216" t="s">
        <v>1785</v>
      </c>
      <c r="L5" s="1217"/>
      <c r="M5" s="1209" t="s">
        <v>1786</v>
      </c>
      <c r="N5" s="1209" t="s">
        <v>1787</v>
      </c>
      <c r="O5" s="1209" t="s">
        <v>1788</v>
      </c>
      <c r="P5" s="1209" t="s">
        <v>1789</v>
      </c>
      <c r="Q5" s="1209" t="s">
        <v>1790</v>
      </c>
      <c r="R5" s="1209" t="s">
        <v>1791</v>
      </c>
    </row>
    <row r="6" spans="1:20" ht="102">
      <c r="B6" s="750" t="s">
        <v>240</v>
      </c>
      <c r="C6" s="628"/>
      <c r="D6" s="774" t="s">
        <v>1792</v>
      </c>
      <c r="E6" s="774" t="s">
        <v>1793</v>
      </c>
      <c r="F6" s="1151" t="s">
        <v>1794</v>
      </c>
      <c r="G6" s="1151" t="s">
        <v>1795</v>
      </c>
      <c r="H6" s="327"/>
      <c r="I6" s="774" t="s">
        <v>1794</v>
      </c>
      <c r="J6" s="774" t="s">
        <v>1795</v>
      </c>
      <c r="K6" s="629"/>
      <c r="L6" s="798" t="s">
        <v>1796</v>
      </c>
      <c r="M6" s="1211"/>
      <c r="N6" s="1211"/>
      <c r="O6" s="1211"/>
      <c r="P6" s="1211"/>
      <c r="Q6" s="1211"/>
      <c r="R6" s="1211"/>
    </row>
    <row r="7" spans="1:20">
      <c r="A7" s="196">
        <v>1</v>
      </c>
      <c r="B7" s="630" t="s">
        <v>1797</v>
      </c>
      <c r="C7" s="753">
        <v>777418.28986974305</v>
      </c>
      <c r="D7" s="753">
        <v>5268.5929715821703</v>
      </c>
      <c r="E7" s="753"/>
      <c r="F7" s="753">
        <v>28220.508188116539</v>
      </c>
      <c r="G7" s="753">
        <v>3618.3683354149803</v>
      </c>
      <c r="H7" s="753">
        <v>3957.4578644961102</v>
      </c>
      <c r="I7" s="753">
        <v>595.04165309359996</v>
      </c>
      <c r="J7" s="753">
        <v>2401.2004760803798</v>
      </c>
      <c r="K7" s="753"/>
      <c r="L7" s="753"/>
      <c r="M7" s="753"/>
      <c r="N7" s="753">
        <v>711785.24947843654</v>
      </c>
      <c r="O7" s="753">
        <v>41017.603892571133</v>
      </c>
      <c r="P7" s="753">
        <v>21662.080279806432</v>
      </c>
      <c r="Q7" s="753">
        <v>2953.3562189286204</v>
      </c>
      <c r="R7" s="753">
        <v>2.1198884499999999</v>
      </c>
    </row>
    <row r="8" spans="1:20">
      <c r="A8" s="13">
        <v>2</v>
      </c>
      <c r="B8" s="631" t="s">
        <v>1798</v>
      </c>
      <c r="C8" s="753">
        <v>17172.886464100582</v>
      </c>
      <c r="D8" s="753"/>
      <c r="E8" s="753"/>
      <c r="F8" s="753">
        <v>336.81037008373005</v>
      </c>
      <c r="G8" s="753">
        <v>95.816963245620002</v>
      </c>
      <c r="H8" s="753">
        <v>56.252648299250005</v>
      </c>
      <c r="I8" s="753">
        <v>6.3286372688600006</v>
      </c>
      <c r="J8" s="753">
        <v>28.817435317059999</v>
      </c>
      <c r="K8" s="753"/>
      <c r="L8" s="753"/>
      <c r="M8" s="753"/>
      <c r="N8" s="753">
        <v>15103.41318515551</v>
      </c>
      <c r="O8" s="753">
        <v>2061.0635482902899</v>
      </c>
      <c r="P8" s="753">
        <v>4.0199310015699998</v>
      </c>
      <c r="Q8" s="753">
        <v>4.3897996532200008</v>
      </c>
      <c r="R8" s="753">
        <v>2.4162377899999998</v>
      </c>
    </row>
    <row r="9" spans="1:20">
      <c r="A9" s="13">
        <v>3</v>
      </c>
      <c r="B9" s="631" t="s">
        <v>1799</v>
      </c>
      <c r="C9" s="753">
        <v>7621.3397064596102</v>
      </c>
      <c r="D9" s="753">
        <v>4324.0910363371404</v>
      </c>
      <c r="E9" s="753"/>
      <c r="F9" s="753">
        <v>1366.72854346279</v>
      </c>
      <c r="G9" s="753">
        <v>12.921109210000001</v>
      </c>
      <c r="H9" s="753">
        <v>136.62421926600001</v>
      </c>
      <c r="I9" s="753">
        <v>125.11578129391999</v>
      </c>
      <c r="J9" s="753">
        <v>4.1180632199999998</v>
      </c>
      <c r="K9" s="753"/>
      <c r="L9" s="753"/>
      <c r="M9" s="753"/>
      <c r="N9" s="753">
        <v>7424.4312077006298</v>
      </c>
      <c r="O9" s="753">
        <v>34.539110999999998</v>
      </c>
      <c r="P9" s="753">
        <v>0.10420499999999999</v>
      </c>
      <c r="Q9" s="753">
        <v>162.26518275898999</v>
      </c>
      <c r="R9" s="753">
        <v>1.43103585</v>
      </c>
    </row>
    <row r="10" spans="1:20">
      <c r="A10" s="13">
        <v>4</v>
      </c>
      <c r="B10" s="632" t="s">
        <v>1800</v>
      </c>
      <c r="C10" s="753">
        <v>1.63584E-3</v>
      </c>
      <c r="D10" s="753"/>
      <c r="E10" s="753"/>
      <c r="F10" s="753"/>
      <c r="G10" s="753"/>
      <c r="H10" s="753">
        <v>3.68E-5</v>
      </c>
      <c r="I10" s="753"/>
      <c r="J10" s="753"/>
      <c r="K10" s="753"/>
      <c r="L10" s="753"/>
      <c r="M10" s="753"/>
      <c r="N10" s="753">
        <v>1.63584E-3</v>
      </c>
      <c r="O10" s="753"/>
      <c r="P10" s="753"/>
      <c r="Q10" s="753"/>
      <c r="R10" s="753">
        <v>7.400748E-2</v>
      </c>
    </row>
    <row r="11" spans="1:20">
      <c r="A11" s="13">
        <v>5</v>
      </c>
      <c r="B11" s="632" t="s">
        <v>1801</v>
      </c>
      <c r="C11" s="753">
        <v>5841.9354135269195</v>
      </c>
      <c r="D11" s="753">
        <v>3736.7742918671402</v>
      </c>
      <c r="E11" s="753"/>
      <c r="F11" s="753">
        <v>664.14495102000001</v>
      </c>
      <c r="G11" s="753">
        <v>8.7011776300000001</v>
      </c>
      <c r="H11" s="753">
        <v>33.800348282209995</v>
      </c>
      <c r="I11" s="753">
        <v>27.894204330000001</v>
      </c>
      <c r="J11" s="753">
        <v>2.9418681700000002</v>
      </c>
      <c r="K11" s="753"/>
      <c r="L11" s="753"/>
      <c r="M11" s="753"/>
      <c r="N11" s="753">
        <v>5682.2608063603693</v>
      </c>
      <c r="O11" s="753"/>
      <c r="P11" s="753"/>
      <c r="Q11" s="753">
        <v>159.67460716655998</v>
      </c>
      <c r="R11" s="753">
        <v>1.26209612</v>
      </c>
    </row>
    <row r="12" spans="1:20">
      <c r="A12" s="13">
        <v>6</v>
      </c>
      <c r="B12" s="632" t="s">
        <v>1802</v>
      </c>
      <c r="C12" s="753">
        <v>61.130994350000002</v>
      </c>
      <c r="D12" s="753"/>
      <c r="E12" s="753"/>
      <c r="F12" s="753">
        <v>0.51822385999999998</v>
      </c>
      <c r="G12" s="753">
        <v>2.5250295399999998</v>
      </c>
      <c r="H12" s="753">
        <v>1.0294010599999999</v>
      </c>
      <c r="I12" s="753">
        <v>1.6251599999999998E-3</v>
      </c>
      <c r="J12" s="753">
        <v>0.93925336999999998</v>
      </c>
      <c r="K12" s="753"/>
      <c r="L12" s="753"/>
      <c r="M12" s="753"/>
      <c r="N12" s="753">
        <v>60.879530350000003</v>
      </c>
      <c r="O12" s="753"/>
      <c r="P12" s="753"/>
      <c r="Q12" s="753">
        <v>0.25146400000000002</v>
      </c>
      <c r="R12" s="753">
        <v>0.50633528000000005</v>
      </c>
    </row>
    <row r="13" spans="1:20">
      <c r="A13" s="13">
        <v>7</v>
      </c>
      <c r="B13" s="632" t="s">
        <v>1803</v>
      </c>
      <c r="C13" s="753">
        <v>440.85772357268996</v>
      </c>
      <c r="D13" s="753"/>
      <c r="E13" s="753"/>
      <c r="F13" s="753">
        <v>15.746076752790001</v>
      </c>
      <c r="G13" s="753">
        <v>0.34590051999999999</v>
      </c>
      <c r="H13" s="753">
        <v>2.4322027137899997</v>
      </c>
      <c r="I13" s="753">
        <v>0.47363506391999999</v>
      </c>
      <c r="J13" s="753">
        <v>0.1186391</v>
      </c>
      <c r="K13" s="753"/>
      <c r="L13" s="753"/>
      <c r="M13" s="753"/>
      <c r="N13" s="753">
        <v>405.51275878026001</v>
      </c>
      <c r="O13" s="753">
        <v>34.539110999999998</v>
      </c>
      <c r="P13" s="753">
        <v>0.10420499999999999</v>
      </c>
      <c r="Q13" s="753">
        <v>0.70164879243</v>
      </c>
      <c r="R13" s="753">
        <v>3.72748934</v>
      </c>
    </row>
    <row r="14" spans="1:20">
      <c r="A14" s="13">
        <v>8</v>
      </c>
      <c r="B14" s="632" t="s">
        <v>1804</v>
      </c>
      <c r="C14" s="753">
        <v>1277.4139391699998</v>
      </c>
      <c r="D14" s="753">
        <v>587.31674447</v>
      </c>
      <c r="E14" s="753"/>
      <c r="F14" s="753">
        <v>686.31929183</v>
      </c>
      <c r="G14" s="753">
        <v>1.3490015200000001</v>
      </c>
      <c r="H14" s="753">
        <v>99.362230410000009</v>
      </c>
      <c r="I14" s="753">
        <v>96.746316739999997</v>
      </c>
      <c r="J14" s="753">
        <v>0.11830258</v>
      </c>
      <c r="K14" s="753"/>
      <c r="L14" s="753"/>
      <c r="M14" s="753"/>
      <c r="N14" s="753">
        <v>1275.77647637</v>
      </c>
      <c r="O14" s="753"/>
      <c r="P14" s="753"/>
      <c r="Q14" s="753">
        <v>1.6374628</v>
      </c>
      <c r="R14" s="753">
        <v>1.4697156</v>
      </c>
    </row>
    <row r="15" spans="1:20">
      <c r="A15" s="13">
        <v>9</v>
      </c>
      <c r="B15" s="631" t="s">
        <v>1805</v>
      </c>
      <c r="C15" s="753">
        <v>121679.78621671084</v>
      </c>
      <c r="D15" s="753">
        <v>423.89989225034998</v>
      </c>
      <c r="E15" s="753"/>
      <c r="F15" s="753">
        <v>6998.7872867343103</v>
      </c>
      <c r="G15" s="753">
        <v>1428.8404176604699</v>
      </c>
      <c r="H15" s="753">
        <v>1305.6127545202301</v>
      </c>
      <c r="I15" s="753">
        <v>149.18672058669</v>
      </c>
      <c r="J15" s="753">
        <v>990.97208925352004</v>
      </c>
      <c r="K15" s="753"/>
      <c r="L15" s="753"/>
      <c r="M15" s="753"/>
      <c r="N15" s="753">
        <v>117835.0576581606</v>
      </c>
      <c r="O15" s="753">
        <v>1075.3743801263502</v>
      </c>
      <c r="P15" s="753">
        <v>1850.0354986587199</v>
      </c>
      <c r="Q15" s="753">
        <v>919.31867976512001</v>
      </c>
      <c r="R15" s="753">
        <v>1.45094342</v>
      </c>
    </row>
    <row r="16" spans="1:20">
      <c r="A16" s="13">
        <v>10</v>
      </c>
      <c r="B16" s="632" t="s">
        <v>1806</v>
      </c>
      <c r="C16" s="753">
        <v>14606.183418192721</v>
      </c>
      <c r="D16" s="753"/>
      <c r="E16" s="753"/>
      <c r="F16" s="753">
        <v>536.69771294640009</v>
      </c>
      <c r="G16" s="753">
        <v>218.62187686406</v>
      </c>
      <c r="H16" s="753">
        <v>163.12834515117001</v>
      </c>
      <c r="I16" s="753">
        <v>7.1313864907200006</v>
      </c>
      <c r="J16" s="753">
        <v>132.69019061371</v>
      </c>
      <c r="K16" s="753"/>
      <c r="L16" s="753"/>
      <c r="M16" s="753"/>
      <c r="N16" s="753">
        <v>13641.994631296729</v>
      </c>
      <c r="O16" s="753">
        <v>220.43133348264999</v>
      </c>
      <c r="P16" s="753"/>
      <c r="Q16" s="753">
        <v>743.75745341334004</v>
      </c>
      <c r="R16" s="753">
        <v>0.89424415999999995</v>
      </c>
    </row>
    <row r="17" spans="1:18">
      <c r="A17" s="13">
        <v>11</v>
      </c>
      <c r="B17" s="632" t="s">
        <v>1807</v>
      </c>
      <c r="C17" s="753">
        <v>3446.1601800456297</v>
      </c>
      <c r="D17" s="753"/>
      <c r="E17" s="753"/>
      <c r="F17" s="753">
        <v>23.99013691763</v>
      </c>
      <c r="G17" s="753">
        <v>1.9683572999999999</v>
      </c>
      <c r="H17" s="753">
        <v>4.2694742448799996</v>
      </c>
      <c r="I17" s="753">
        <v>0.70053478551000004</v>
      </c>
      <c r="J17" s="753">
        <v>3.3463630000000001E-2</v>
      </c>
      <c r="K17" s="753"/>
      <c r="L17" s="753"/>
      <c r="M17" s="753"/>
      <c r="N17" s="753">
        <v>3416.9201117505099</v>
      </c>
      <c r="O17" s="753">
        <v>24.0304214893</v>
      </c>
      <c r="P17" s="753"/>
      <c r="Q17" s="753">
        <v>5.2096468058000003</v>
      </c>
      <c r="R17" s="753">
        <v>1.0978910200000001</v>
      </c>
    </row>
    <row r="18" spans="1:18">
      <c r="A18" s="13">
        <v>12</v>
      </c>
      <c r="B18" s="632" t="s">
        <v>1808</v>
      </c>
      <c r="C18" s="753">
        <v>16.401706470000001</v>
      </c>
      <c r="D18" s="753"/>
      <c r="E18" s="753"/>
      <c r="F18" s="753">
        <v>0.72939869000000002</v>
      </c>
      <c r="G18" s="753"/>
      <c r="H18" s="753">
        <v>1.854975E-2</v>
      </c>
      <c r="I18" s="753">
        <v>6.2970499999999993E-3</v>
      </c>
      <c r="J18" s="753"/>
      <c r="K18" s="753"/>
      <c r="L18" s="753"/>
      <c r="M18" s="753"/>
      <c r="N18" s="753">
        <v>16.401706470000001</v>
      </c>
      <c r="O18" s="753"/>
      <c r="P18" s="753"/>
      <c r="Q18" s="753"/>
      <c r="R18" s="753">
        <v>0.11055454000000001</v>
      </c>
    </row>
    <row r="19" spans="1:18">
      <c r="A19" s="13">
        <v>13</v>
      </c>
      <c r="B19" s="632" t="s">
        <v>1809</v>
      </c>
      <c r="C19" s="753">
        <v>964.75283269531997</v>
      </c>
      <c r="D19" s="753"/>
      <c r="E19" s="753"/>
      <c r="F19" s="753">
        <v>495.58280515223004</v>
      </c>
      <c r="G19" s="753">
        <v>2.2491250000000001E-2</v>
      </c>
      <c r="H19" s="753">
        <v>3.934939629</v>
      </c>
      <c r="I19" s="753">
        <v>1.9587348008199998</v>
      </c>
      <c r="J19" s="753">
        <v>1.3598000000000001E-2</v>
      </c>
      <c r="K19" s="753"/>
      <c r="L19" s="753"/>
      <c r="M19" s="753"/>
      <c r="N19" s="753">
        <v>959.48393426888993</v>
      </c>
      <c r="O19" s="753">
        <v>2.0778164764299998</v>
      </c>
      <c r="P19" s="753">
        <v>2.149915</v>
      </c>
      <c r="Q19" s="753">
        <v>1.04116695</v>
      </c>
      <c r="R19" s="753">
        <v>1.4208488699999999</v>
      </c>
    </row>
    <row r="20" spans="1:18">
      <c r="A20" s="13">
        <v>14</v>
      </c>
      <c r="B20" s="632" t="s">
        <v>1810</v>
      </c>
      <c r="C20" s="753">
        <v>880.43827853350001</v>
      </c>
      <c r="D20" s="753"/>
      <c r="E20" s="753"/>
      <c r="F20" s="753">
        <v>9.4707091512100003</v>
      </c>
      <c r="G20" s="753">
        <v>1.06281137113</v>
      </c>
      <c r="H20" s="753">
        <v>1.09839410939</v>
      </c>
      <c r="I20" s="753">
        <v>0.14772049800000001</v>
      </c>
      <c r="J20" s="753">
        <v>0.38786600402999999</v>
      </c>
      <c r="K20" s="753"/>
      <c r="L20" s="753"/>
      <c r="M20" s="753"/>
      <c r="N20" s="753">
        <v>880.42513426217999</v>
      </c>
      <c r="O20" s="753"/>
      <c r="P20" s="753"/>
      <c r="Q20" s="753">
        <v>1.3144271319999999E-2</v>
      </c>
      <c r="R20" s="753">
        <v>0.13607479</v>
      </c>
    </row>
    <row r="21" spans="1:18">
      <c r="A21" s="13">
        <v>15</v>
      </c>
      <c r="B21" s="632" t="s">
        <v>1811</v>
      </c>
      <c r="C21" s="753">
        <v>635.01820671557994</v>
      </c>
      <c r="D21" s="753"/>
      <c r="E21" s="753"/>
      <c r="F21" s="753">
        <v>1.9174344994299999</v>
      </c>
      <c r="G21" s="753">
        <v>0.32684025999999999</v>
      </c>
      <c r="H21" s="753">
        <v>1.8526128443499998</v>
      </c>
      <c r="I21" s="753">
        <v>6.3588362590000003E-2</v>
      </c>
      <c r="J21" s="753">
        <v>5.1423800000000002E-3</v>
      </c>
      <c r="K21" s="753"/>
      <c r="L21" s="753"/>
      <c r="M21" s="753"/>
      <c r="N21" s="753">
        <v>634.66480739557994</v>
      </c>
      <c r="O21" s="753"/>
      <c r="P21" s="753"/>
      <c r="Q21" s="753">
        <v>0.35339931999999996</v>
      </c>
      <c r="R21" s="753">
        <v>0.32207905999999997</v>
      </c>
    </row>
    <row r="22" spans="1:18">
      <c r="A22" s="13">
        <v>16</v>
      </c>
      <c r="B22" s="632" t="s">
        <v>1812</v>
      </c>
      <c r="C22" s="753">
        <v>2884.3266827291</v>
      </c>
      <c r="D22" s="753"/>
      <c r="E22" s="753"/>
      <c r="F22" s="753">
        <v>236.00963812984</v>
      </c>
      <c r="G22" s="753">
        <v>6.1438188890600003</v>
      </c>
      <c r="H22" s="753">
        <v>18.032512523919998</v>
      </c>
      <c r="I22" s="753">
        <v>6.7753050626800002</v>
      </c>
      <c r="J22" s="753">
        <v>2.1347560158899999</v>
      </c>
      <c r="K22" s="753"/>
      <c r="L22" s="753"/>
      <c r="M22" s="753"/>
      <c r="N22" s="753">
        <v>2865.9509922381799</v>
      </c>
      <c r="O22" s="753">
        <v>15.8681246407</v>
      </c>
      <c r="P22" s="753">
        <v>1.885</v>
      </c>
      <c r="Q22" s="753">
        <v>0.62256585020999999</v>
      </c>
      <c r="R22" s="753">
        <v>2.0741312299999999</v>
      </c>
    </row>
    <row r="23" spans="1:18">
      <c r="A23" s="13">
        <v>17</v>
      </c>
      <c r="B23" s="632" t="s">
        <v>1813</v>
      </c>
      <c r="C23" s="753">
        <v>11156.60967680304</v>
      </c>
      <c r="D23" s="753"/>
      <c r="E23" s="753"/>
      <c r="F23" s="753">
        <v>28.679481001060001</v>
      </c>
      <c r="G23" s="753">
        <v>2.6056920000000001E-2</v>
      </c>
      <c r="H23" s="753">
        <v>10.408731222930001</v>
      </c>
      <c r="I23" s="753">
        <v>1.7679397026300001</v>
      </c>
      <c r="J23" s="753">
        <v>8.8099000000000007E-3</v>
      </c>
      <c r="K23" s="753"/>
      <c r="L23" s="753"/>
      <c r="M23" s="753"/>
      <c r="N23" s="753">
        <v>11010.7603542815</v>
      </c>
      <c r="O23" s="753">
        <v>142.43315440154001</v>
      </c>
      <c r="P23" s="753"/>
      <c r="Q23" s="753">
        <v>3.41616812</v>
      </c>
      <c r="R23" s="753">
        <v>0.73695606999999996</v>
      </c>
    </row>
    <row r="24" spans="1:18">
      <c r="A24" s="13">
        <v>18</v>
      </c>
      <c r="B24" s="632" t="s">
        <v>1814</v>
      </c>
      <c r="C24" s="753">
        <v>373.53386534363</v>
      </c>
      <c r="D24" s="753"/>
      <c r="E24" s="753"/>
      <c r="F24" s="753">
        <v>18.632670164079997</v>
      </c>
      <c r="G24" s="753">
        <v>3.7274016580799998</v>
      </c>
      <c r="H24" s="753">
        <v>2.8275766396200002</v>
      </c>
      <c r="I24" s="753">
        <v>0.29136978691000004</v>
      </c>
      <c r="J24" s="753">
        <v>1.1766845530200001</v>
      </c>
      <c r="K24" s="753"/>
      <c r="L24" s="753"/>
      <c r="M24" s="753"/>
      <c r="N24" s="753">
        <v>339.39239324906998</v>
      </c>
      <c r="O24" s="753">
        <v>33.970279404560003</v>
      </c>
      <c r="P24" s="753"/>
      <c r="Q24" s="753">
        <v>0.17119269000000001</v>
      </c>
      <c r="R24" s="753">
        <v>2.13253308</v>
      </c>
    </row>
    <row r="25" spans="1:18">
      <c r="A25" s="13">
        <v>19</v>
      </c>
      <c r="B25" s="632" t="s">
        <v>1815</v>
      </c>
      <c r="C25" s="753">
        <v>2058.9387438879198</v>
      </c>
      <c r="D25" s="753">
        <v>0.98138541078000008</v>
      </c>
      <c r="E25" s="753"/>
      <c r="F25" s="753">
        <v>7.7050740505599995</v>
      </c>
      <c r="G25" s="753">
        <v>648.48496690000002</v>
      </c>
      <c r="H25" s="753">
        <v>573.21823891912004</v>
      </c>
      <c r="I25" s="753">
        <v>1.8050784140000001E-2</v>
      </c>
      <c r="J25" s="753">
        <v>572.89734765999992</v>
      </c>
      <c r="K25" s="753"/>
      <c r="L25" s="753"/>
      <c r="M25" s="753"/>
      <c r="N25" s="753">
        <v>1996.20110743792</v>
      </c>
      <c r="O25" s="753"/>
      <c r="P25" s="753"/>
      <c r="Q25" s="753">
        <v>62.737636449999997</v>
      </c>
      <c r="R25" s="753">
        <v>1.2446126399999999</v>
      </c>
    </row>
    <row r="26" spans="1:18">
      <c r="A26" s="13">
        <v>20</v>
      </c>
      <c r="B26" s="632" t="s">
        <v>1816</v>
      </c>
      <c r="C26" s="753">
        <v>12079.926986752751</v>
      </c>
      <c r="D26" s="753"/>
      <c r="E26" s="753"/>
      <c r="F26" s="753">
        <v>2054.4733197657201</v>
      </c>
      <c r="G26" s="753">
        <v>0.70564318999999998</v>
      </c>
      <c r="H26" s="753">
        <v>50.164769710279998</v>
      </c>
      <c r="I26" s="753">
        <v>32.829462811349998</v>
      </c>
      <c r="J26" s="753">
        <v>5.6219350000000001E-2</v>
      </c>
      <c r="K26" s="753"/>
      <c r="L26" s="753"/>
      <c r="M26" s="753"/>
      <c r="N26" s="753">
        <v>12047.820446161659</v>
      </c>
      <c r="O26" s="753">
        <v>19.222473000000001</v>
      </c>
      <c r="P26" s="753"/>
      <c r="Q26" s="753">
        <v>12.88406759109</v>
      </c>
      <c r="R26" s="753">
        <v>1.7329086</v>
      </c>
    </row>
    <row r="27" spans="1:18">
      <c r="A27" s="13">
        <v>21</v>
      </c>
      <c r="B27" s="632" t="s">
        <v>1817</v>
      </c>
      <c r="C27" s="753">
        <v>2912.4702901727201</v>
      </c>
      <c r="D27" s="753"/>
      <c r="E27" s="753"/>
      <c r="F27" s="753">
        <v>6.75827518</v>
      </c>
      <c r="G27" s="753"/>
      <c r="H27" s="753">
        <v>2.2720290058700003</v>
      </c>
      <c r="I27" s="753">
        <v>0.16977088000000001</v>
      </c>
      <c r="J27" s="753"/>
      <c r="K27" s="753"/>
      <c r="L27" s="753"/>
      <c r="M27" s="753"/>
      <c r="N27" s="753">
        <v>2911.9265346827201</v>
      </c>
      <c r="O27" s="753"/>
      <c r="P27" s="753"/>
      <c r="Q27" s="753">
        <v>0.54375549000000001</v>
      </c>
      <c r="R27" s="753">
        <v>3.1497673399999999</v>
      </c>
    </row>
    <row r="28" spans="1:18">
      <c r="A28" s="13">
        <v>22</v>
      </c>
      <c r="B28" s="632" t="s">
        <v>1818</v>
      </c>
      <c r="C28" s="753">
        <v>6294.8932700944897</v>
      </c>
      <c r="D28" s="753"/>
      <c r="E28" s="753"/>
      <c r="F28" s="753">
        <v>153.8442204813</v>
      </c>
      <c r="G28" s="753">
        <v>143.64249548867002</v>
      </c>
      <c r="H28" s="753">
        <v>107.87126986717</v>
      </c>
      <c r="I28" s="753">
        <v>2.2444287922100004</v>
      </c>
      <c r="J28" s="753">
        <v>95.573311647690005</v>
      </c>
      <c r="K28" s="753"/>
      <c r="L28" s="753"/>
      <c r="M28" s="753"/>
      <c r="N28" s="753">
        <v>6282.3663174839994</v>
      </c>
      <c r="O28" s="753">
        <v>10.103162211700001</v>
      </c>
      <c r="P28" s="753">
        <v>1.2781300000000002</v>
      </c>
      <c r="Q28" s="753">
        <v>1.14566039879</v>
      </c>
      <c r="R28" s="753">
        <v>2.01973856</v>
      </c>
    </row>
    <row r="29" spans="1:18">
      <c r="A29" s="13">
        <v>23</v>
      </c>
      <c r="B29" s="632" t="s">
        <v>1819</v>
      </c>
      <c r="C29" s="753">
        <v>3723.8419805162498</v>
      </c>
      <c r="D29" s="753"/>
      <c r="E29" s="753"/>
      <c r="F29" s="753">
        <v>576.98814074369</v>
      </c>
      <c r="G29" s="753">
        <v>1.46383035206</v>
      </c>
      <c r="H29" s="753">
        <v>39.359712189279996</v>
      </c>
      <c r="I29" s="753">
        <v>31.806756208800003</v>
      </c>
      <c r="J29" s="753">
        <v>0.24710620790999999</v>
      </c>
      <c r="K29" s="753"/>
      <c r="L29" s="753"/>
      <c r="M29" s="753"/>
      <c r="N29" s="753">
        <v>3679.82589794348</v>
      </c>
      <c r="O29" s="753">
        <v>43.042226321330006</v>
      </c>
      <c r="P29" s="753"/>
      <c r="Q29" s="753">
        <v>0.9738562514400001</v>
      </c>
      <c r="R29" s="753">
        <v>2.27294157</v>
      </c>
    </row>
    <row r="30" spans="1:18">
      <c r="A30" s="13">
        <v>24</v>
      </c>
      <c r="B30" s="632" t="s">
        <v>1820</v>
      </c>
      <c r="C30" s="753">
        <v>4644.6170161408299</v>
      </c>
      <c r="D30" s="753">
        <v>2.1120100000000001E-3</v>
      </c>
      <c r="E30" s="753"/>
      <c r="F30" s="753">
        <v>113.16935030063</v>
      </c>
      <c r="G30" s="753">
        <v>1.913107E-2</v>
      </c>
      <c r="H30" s="753">
        <v>3.5981844937300003</v>
      </c>
      <c r="I30" s="753">
        <v>0.91253325256000006</v>
      </c>
      <c r="J30" s="753">
        <v>7.2717200000000006E-3</v>
      </c>
      <c r="K30" s="753"/>
      <c r="L30" s="753"/>
      <c r="M30" s="753"/>
      <c r="N30" s="753">
        <v>4642.0100115608302</v>
      </c>
      <c r="O30" s="753"/>
      <c r="P30" s="753">
        <v>1.4624999999999999</v>
      </c>
      <c r="Q30" s="753">
        <v>1.14450458</v>
      </c>
      <c r="R30" s="753">
        <v>0.22624979000000001</v>
      </c>
    </row>
    <row r="31" spans="1:18">
      <c r="A31" s="13">
        <v>25</v>
      </c>
      <c r="B31" s="632" t="s">
        <v>1821</v>
      </c>
      <c r="C31" s="753">
        <v>6163.6541779548797</v>
      </c>
      <c r="D31" s="753"/>
      <c r="E31" s="753"/>
      <c r="F31" s="753">
        <v>345.01929537468999</v>
      </c>
      <c r="G31" s="753">
        <v>6.3693808416</v>
      </c>
      <c r="H31" s="753">
        <v>31.015437109739999</v>
      </c>
      <c r="I31" s="753">
        <v>14.437244373490001</v>
      </c>
      <c r="J31" s="753">
        <v>3.3953090967600001</v>
      </c>
      <c r="K31" s="753"/>
      <c r="L31" s="753"/>
      <c r="M31" s="753"/>
      <c r="N31" s="753">
        <v>5915.2579455226696</v>
      </c>
      <c r="O31" s="753">
        <v>180.16806766137998</v>
      </c>
      <c r="P31" s="753">
        <v>6.6292</v>
      </c>
      <c r="Q31" s="753">
        <v>61.598964770819997</v>
      </c>
      <c r="R31" s="753">
        <v>1.5426708200000001</v>
      </c>
    </row>
    <row r="32" spans="1:18">
      <c r="A32" s="13">
        <v>26</v>
      </c>
      <c r="B32" s="632" t="s">
        <v>1822</v>
      </c>
      <c r="C32" s="753">
        <v>6270.9226394912093</v>
      </c>
      <c r="D32" s="753"/>
      <c r="E32" s="753"/>
      <c r="F32" s="753">
        <v>242.44329320096998</v>
      </c>
      <c r="G32" s="753">
        <v>17.502350291120003</v>
      </c>
      <c r="H32" s="753">
        <v>29.405348488960001</v>
      </c>
      <c r="I32" s="753">
        <v>4.17411168811</v>
      </c>
      <c r="J32" s="753">
        <v>11.140162102090001</v>
      </c>
      <c r="K32" s="753"/>
      <c r="L32" s="753"/>
      <c r="M32" s="753"/>
      <c r="N32" s="753">
        <v>6244.4934256269698</v>
      </c>
      <c r="O32" s="753">
        <v>24.911515727099999</v>
      </c>
      <c r="P32" s="753"/>
      <c r="Q32" s="753">
        <v>1.51769813713</v>
      </c>
      <c r="R32" s="753">
        <v>0.64600285999999996</v>
      </c>
    </row>
    <row r="33" spans="1:18">
      <c r="A33" s="13">
        <v>27</v>
      </c>
      <c r="B33" s="632" t="s">
        <v>1823</v>
      </c>
      <c r="C33" s="753">
        <v>7160.0979615659708</v>
      </c>
      <c r="D33" s="753"/>
      <c r="E33" s="753"/>
      <c r="F33" s="753">
        <v>610.58140030801007</v>
      </c>
      <c r="G33" s="753">
        <v>89.107328440000003</v>
      </c>
      <c r="H33" s="753">
        <v>82.405986079350001</v>
      </c>
      <c r="I33" s="753">
        <v>6.2443793025100005</v>
      </c>
      <c r="J33" s="753">
        <v>71.741971620000001</v>
      </c>
      <c r="K33" s="753"/>
      <c r="L33" s="753"/>
      <c r="M33" s="753"/>
      <c r="N33" s="753">
        <v>6928.9255694359699</v>
      </c>
      <c r="O33" s="753">
        <v>227.49239155999999</v>
      </c>
      <c r="P33" s="753"/>
      <c r="Q33" s="753">
        <v>3.6800005700000002</v>
      </c>
      <c r="R33" s="753">
        <v>1.05227241</v>
      </c>
    </row>
    <row r="34" spans="1:18">
      <c r="A34" s="13">
        <v>28</v>
      </c>
      <c r="B34" s="632" t="s">
        <v>1824</v>
      </c>
      <c r="C34" s="753">
        <v>18467.36348519252</v>
      </c>
      <c r="D34" s="753">
        <v>422.15034990999999</v>
      </c>
      <c r="E34" s="753"/>
      <c r="F34" s="753">
        <v>720.78177194756006</v>
      </c>
      <c r="G34" s="753">
        <v>4.7543278000000004</v>
      </c>
      <c r="H34" s="753">
        <v>37.044447864319999</v>
      </c>
      <c r="I34" s="753">
        <v>16.461658240529999</v>
      </c>
      <c r="J34" s="753">
        <v>1.6098911900000001</v>
      </c>
      <c r="K34" s="753"/>
      <c r="L34" s="753"/>
      <c r="M34" s="753"/>
      <c r="N34" s="753">
        <v>16545.93418296755</v>
      </c>
      <c r="O34" s="753">
        <v>70.64922698625</v>
      </c>
      <c r="P34" s="753">
        <v>1834.3389006587199</v>
      </c>
      <c r="Q34" s="753">
        <v>16.441174579999998</v>
      </c>
      <c r="R34" s="753">
        <v>2.2558251500000002</v>
      </c>
    </row>
    <row r="35" spans="1:18">
      <c r="A35" s="13">
        <v>29</v>
      </c>
      <c r="B35" s="632" t="s">
        <v>1825</v>
      </c>
      <c r="C35" s="753">
        <v>5483.1343061178195</v>
      </c>
      <c r="D35" s="753"/>
      <c r="E35" s="753"/>
      <c r="F35" s="753">
        <v>278.05707584234</v>
      </c>
      <c r="G35" s="753">
        <v>3.5223700000000004E-2</v>
      </c>
      <c r="H35" s="753">
        <v>12.471090552410001</v>
      </c>
      <c r="I35" s="753">
        <v>2.3165349421100001</v>
      </c>
      <c r="J35" s="753">
        <v>1.4183579999999999E-2</v>
      </c>
      <c r="K35" s="753"/>
      <c r="L35" s="753"/>
      <c r="M35" s="753"/>
      <c r="N35" s="753">
        <v>5466.6503239578205</v>
      </c>
      <c r="O35" s="753">
        <v>13.698435999999999</v>
      </c>
      <c r="P35" s="753"/>
      <c r="Q35" s="753">
        <v>2.78554616</v>
      </c>
      <c r="R35" s="753">
        <v>0.85694915999999999</v>
      </c>
    </row>
    <row r="36" spans="1:18">
      <c r="A36" s="13">
        <v>30</v>
      </c>
      <c r="B36" s="632" t="s">
        <v>1826</v>
      </c>
      <c r="C36" s="753">
        <v>4280.8443243275397</v>
      </c>
      <c r="D36" s="753"/>
      <c r="E36" s="753"/>
      <c r="F36" s="753">
        <v>78.428662014600008</v>
      </c>
      <c r="G36" s="753">
        <v>8.0290070000000005E-2</v>
      </c>
      <c r="H36" s="753">
        <v>2.1966485905700002</v>
      </c>
      <c r="I36" s="753">
        <v>0.35393001869000001</v>
      </c>
      <c r="J36" s="753">
        <v>7.4952999999999999E-4</v>
      </c>
      <c r="K36" s="753"/>
      <c r="L36" s="753"/>
      <c r="M36" s="753"/>
      <c r="N36" s="753">
        <v>4274.2501654075404</v>
      </c>
      <c r="O36" s="753">
        <v>1.4127190000000001</v>
      </c>
      <c r="P36" s="753">
        <v>2.2918530000000001</v>
      </c>
      <c r="Q36" s="753">
        <v>2.8895869200000002</v>
      </c>
      <c r="R36" s="753">
        <v>2.0656382099999999</v>
      </c>
    </row>
    <row r="37" spans="1:18">
      <c r="A37" s="13">
        <v>31</v>
      </c>
      <c r="B37" s="632" t="s">
        <v>1827</v>
      </c>
      <c r="C37" s="753">
        <v>1422.29976256993</v>
      </c>
      <c r="D37" s="753"/>
      <c r="E37" s="753"/>
      <c r="F37" s="753">
        <v>333.97173367043996</v>
      </c>
      <c r="G37" s="753">
        <v>267.93943204482997</v>
      </c>
      <c r="H37" s="753">
        <v>106.41511404920999</v>
      </c>
      <c r="I37" s="753">
        <v>14.50298496179</v>
      </c>
      <c r="J37" s="753">
        <v>90.43349874335</v>
      </c>
      <c r="K37" s="753"/>
      <c r="L37" s="753"/>
      <c r="M37" s="753"/>
      <c r="N37" s="753">
        <v>1417.3549198065</v>
      </c>
      <c r="O37" s="753">
        <v>4.9448427634099996</v>
      </c>
      <c r="P37" s="753"/>
      <c r="Q37" s="753"/>
      <c r="R37" s="753">
        <v>2.5080864100000002</v>
      </c>
    </row>
    <row r="38" spans="1:18">
      <c r="A38" s="13">
        <v>32</v>
      </c>
      <c r="B38" s="632" t="s">
        <v>1828</v>
      </c>
      <c r="C38" s="753">
        <v>3790.8137603985401</v>
      </c>
      <c r="D38" s="753"/>
      <c r="E38" s="753"/>
      <c r="F38" s="753">
        <v>15.54856938925</v>
      </c>
      <c r="G38" s="753">
        <v>10.410803287250001</v>
      </c>
      <c r="H38" s="753">
        <v>12.914612670070001</v>
      </c>
      <c r="I38" s="753">
        <v>0.35336413009000001</v>
      </c>
      <c r="J38" s="753">
        <v>4.0757749146600002</v>
      </c>
      <c r="K38" s="753"/>
      <c r="L38" s="753"/>
      <c r="M38" s="753"/>
      <c r="N38" s="753">
        <v>3786.7894688297902</v>
      </c>
      <c r="O38" s="753"/>
      <c r="P38" s="753"/>
      <c r="Q38" s="753">
        <v>4.0242915687499998</v>
      </c>
      <c r="R38" s="753">
        <v>1.3665133199999999</v>
      </c>
    </row>
    <row r="39" spans="1:18">
      <c r="A39" s="13">
        <v>33</v>
      </c>
      <c r="B39" s="632" t="s">
        <v>1829</v>
      </c>
      <c r="C39" s="753">
        <v>1962.5426639989601</v>
      </c>
      <c r="D39" s="753">
        <v>0.76604491957000009</v>
      </c>
      <c r="E39" s="753"/>
      <c r="F39" s="753">
        <v>109.30711781267</v>
      </c>
      <c r="G39" s="753">
        <v>6.4255596726100004</v>
      </c>
      <c r="H39" s="753">
        <v>9.6887288148900002</v>
      </c>
      <c r="I39" s="753">
        <v>3.5186336604500004</v>
      </c>
      <c r="J39" s="753">
        <v>3.3287807944100001</v>
      </c>
      <c r="K39" s="753"/>
      <c r="L39" s="753"/>
      <c r="M39" s="753"/>
      <c r="N39" s="753">
        <v>1920.2184264406301</v>
      </c>
      <c r="O39" s="753">
        <v>40.918188999999998</v>
      </c>
      <c r="P39" s="753"/>
      <c r="Q39" s="753">
        <v>1.4060485583300002</v>
      </c>
      <c r="R39" s="753">
        <v>1.08672689</v>
      </c>
    </row>
    <row r="40" spans="1:18">
      <c r="A40" s="13">
        <v>34</v>
      </c>
      <c r="B40" s="631" t="s">
        <v>1830</v>
      </c>
      <c r="C40" s="753">
        <v>75246.31044620811</v>
      </c>
      <c r="D40" s="753">
        <v>68.930062199999995</v>
      </c>
      <c r="E40" s="753"/>
      <c r="F40" s="753">
        <v>1005.69688852282</v>
      </c>
      <c r="G40" s="753">
        <v>32.069569379699999</v>
      </c>
      <c r="H40" s="753">
        <v>118.8069127153</v>
      </c>
      <c r="I40" s="753">
        <v>47.164845534009999</v>
      </c>
      <c r="J40" s="753">
        <v>27.5397369505</v>
      </c>
      <c r="K40" s="753"/>
      <c r="L40" s="753"/>
      <c r="M40" s="753"/>
      <c r="N40" s="753">
        <v>42426.484562621758</v>
      </c>
      <c r="O40" s="753">
        <v>16217.925998382689</v>
      </c>
      <c r="P40" s="753">
        <v>15027.47801474024</v>
      </c>
      <c r="Q40" s="753">
        <v>1574.42187046339</v>
      </c>
      <c r="R40" s="753">
        <v>5.9999714300000004</v>
      </c>
    </row>
    <row r="41" spans="1:18">
      <c r="A41" s="13">
        <v>35</v>
      </c>
      <c r="B41" s="633" t="s">
        <v>1831</v>
      </c>
      <c r="C41" s="753">
        <v>60905.329333900248</v>
      </c>
      <c r="D41" s="753">
        <v>68.930062199999995</v>
      </c>
      <c r="E41" s="753"/>
      <c r="F41" s="753">
        <v>968.24937086472994</v>
      </c>
      <c r="G41" s="753">
        <v>32.069569379699999</v>
      </c>
      <c r="H41" s="753">
        <v>107.42541641045</v>
      </c>
      <c r="I41" s="753">
        <v>47.068479602560004</v>
      </c>
      <c r="J41" s="753">
        <v>27.5397369505</v>
      </c>
      <c r="K41" s="753"/>
      <c r="L41" s="753"/>
      <c r="M41" s="753"/>
      <c r="N41" s="753">
        <v>33477.514402304674</v>
      </c>
      <c r="O41" s="753">
        <v>12492.918868152419</v>
      </c>
      <c r="P41" s="753">
        <v>13360.80909248024</v>
      </c>
      <c r="Q41" s="753">
        <v>1574.0869709629101</v>
      </c>
      <c r="R41" s="753">
        <v>6.3517583599999998</v>
      </c>
    </row>
    <row r="42" spans="1:18">
      <c r="A42" s="13">
        <v>36</v>
      </c>
      <c r="B42" s="633" t="s">
        <v>1832</v>
      </c>
      <c r="C42" s="753">
        <v>49025.142981423545</v>
      </c>
      <c r="D42" s="753">
        <v>68.930062199999995</v>
      </c>
      <c r="E42" s="753"/>
      <c r="F42" s="753">
        <v>958.07327457999997</v>
      </c>
      <c r="G42" s="753">
        <v>32.0521579997</v>
      </c>
      <c r="H42" s="753">
        <v>96.022502305789999</v>
      </c>
      <c r="I42" s="753">
        <v>46.769799429999999</v>
      </c>
      <c r="J42" s="753">
        <v>27.529360770499999</v>
      </c>
      <c r="K42" s="753"/>
      <c r="L42" s="753"/>
      <c r="M42" s="753"/>
      <c r="N42" s="753">
        <v>25478.076612820052</v>
      </c>
      <c r="O42" s="753">
        <v>9830.1545423078587</v>
      </c>
      <c r="P42" s="753">
        <v>12145.13167632271</v>
      </c>
      <c r="Q42" s="753">
        <v>1571.7801499729101</v>
      </c>
      <c r="R42" s="753">
        <v>6.9268616500000002</v>
      </c>
    </row>
    <row r="43" spans="1:18">
      <c r="A43" s="13">
        <v>37</v>
      </c>
      <c r="B43" s="633" t="s">
        <v>1833</v>
      </c>
      <c r="C43" s="753">
        <v>3709.9830445439802</v>
      </c>
      <c r="D43" s="753"/>
      <c r="E43" s="753"/>
      <c r="F43" s="753">
        <v>23.437834089999999</v>
      </c>
      <c r="G43" s="753"/>
      <c r="H43" s="753">
        <v>5.5804127542700002</v>
      </c>
      <c r="I43" s="753">
        <v>6.89221E-2</v>
      </c>
      <c r="J43" s="753"/>
      <c r="K43" s="753"/>
      <c r="L43" s="753"/>
      <c r="M43" s="753"/>
      <c r="N43" s="753">
        <v>3709.87195358398</v>
      </c>
      <c r="O43" s="753"/>
      <c r="P43" s="753"/>
      <c r="Q43" s="753">
        <v>0.11109095999999999</v>
      </c>
      <c r="R43" s="753">
        <v>1.5448175200000001</v>
      </c>
    </row>
    <row r="44" spans="1:18">
      <c r="A44" s="13">
        <v>38</v>
      </c>
      <c r="B44" s="633" t="s">
        <v>1834</v>
      </c>
      <c r="C44" s="753">
        <v>10630.99806776387</v>
      </c>
      <c r="D44" s="753"/>
      <c r="E44" s="753"/>
      <c r="F44" s="753">
        <v>14.009683568090001</v>
      </c>
      <c r="G44" s="753"/>
      <c r="H44" s="753">
        <v>5.8010835505799996</v>
      </c>
      <c r="I44" s="753">
        <v>2.7443831450000001E-2</v>
      </c>
      <c r="J44" s="753"/>
      <c r="K44" s="753"/>
      <c r="L44" s="753"/>
      <c r="M44" s="753"/>
      <c r="N44" s="753">
        <v>5239.0982067331106</v>
      </c>
      <c r="O44" s="753">
        <v>3725.0071302302699</v>
      </c>
      <c r="P44" s="753">
        <v>1666.6689222599998</v>
      </c>
      <c r="Q44" s="753">
        <v>0.22380854048000001</v>
      </c>
      <c r="R44" s="753">
        <v>5.5424599900000002</v>
      </c>
    </row>
    <row r="45" spans="1:18">
      <c r="A45" s="13">
        <v>39</v>
      </c>
      <c r="B45" s="631" t="s">
        <v>1835</v>
      </c>
      <c r="C45" s="753">
        <v>3468.9357108097101</v>
      </c>
      <c r="D45" s="753"/>
      <c r="E45" s="753"/>
      <c r="F45" s="753">
        <v>61.071521171059999</v>
      </c>
      <c r="G45" s="753">
        <v>8.099518E-2</v>
      </c>
      <c r="H45" s="753">
        <v>4.9345000144899993</v>
      </c>
      <c r="I45" s="753">
        <v>1.53092814191</v>
      </c>
      <c r="J45" s="753">
        <v>5.1608040000000001E-2</v>
      </c>
      <c r="K45" s="753"/>
      <c r="L45" s="753"/>
      <c r="M45" s="753"/>
      <c r="N45" s="753">
        <v>2851.5898131346303</v>
      </c>
      <c r="O45" s="753">
        <v>530.16264993306004</v>
      </c>
      <c r="P45" s="753">
        <v>86.370550422030007</v>
      </c>
      <c r="Q45" s="753">
        <v>0.81269731999999995</v>
      </c>
      <c r="R45" s="753">
        <v>2.6395805399999999</v>
      </c>
    </row>
    <row r="46" spans="1:18">
      <c r="A46" s="13">
        <v>40</v>
      </c>
      <c r="B46" s="631" t="s">
        <v>1836</v>
      </c>
      <c r="C46" s="753">
        <v>13755.826057935619</v>
      </c>
      <c r="D46" s="753"/>
      <c r="E46" s="753"/>
      <c r="F46" s="753">
        <v>676.34141855656992</v>
      </c>
      <c r="G46" s="753">
        <v>184.25511326168001</v>
      </c>
      <c r="H46" s="753">
        <v>106.93242188792</v>
      </c>
      <c r="I46" s="753">
        <v>18.982521609719999</v>
      </c>
      <c r="J46" s="753">
        <v>59.20661493774</v>
      </c>
      <c r="K46" s="753"/>
      <c r="L46" s="753"/>
      <c r="M46" s="753"/>
      <c r="N46" s="753">
        <v>11214.103928499349</v>
      </c>
      <c r="O46" s="753">
        <v>469.45674108102997</v>
      </c>
      <c r="P46" s="753">
        <v>2039.04683198</v>
      </c>
      <c r="Q46" s="753">
        <v>33.218556375239999</v>
      </c>
      <c r="R46" s="753">
        <v>3.8176824699999998</v>
      </c>
    </row>
    <row r="47" spans="1:18">
      <c r="A47" s="13">
        <v>41</v>
      </c>
      <c r="B47" s="633" t="s">
        <v>1837</v>
      </c>
      <c r="C47" s="753">
        <v>5515.7554793826303</v>
      </c>
      <c r="D47" s="753"/>
      <c r="E47" s="753"/>
      <c r="F47" s="753">
        <v>170.66277287951002</v>
      </c>
      <c r="G47" s="753">
        <v>146.91412785228002</v>
      </c>
      <c r="H47" s="753">
        <v>59.173519766200002</v>
      </c>
      <c r="I47" s="753">
        <v>3.3997986621700003</v>
      </c>
      <c r="J47" s="753">
        <v>48.722734929049999</v>
      </c>
      <c r="K47" s="753"/>
      <c r="L47" s="753"/>
      <c r="M47" s="753"/>
      <c r="N47" s="753">
        <v>4293.6128927546497</v>
      </c>
      <c r="O47" s="753">
        <v>120.81135508894</v>
      </c>
      <c r="P47" s="753">
        <v>1090.9244579000001</v>
      </c>
      <c r="Q47" s="753">
        <v>10.406773639040001</v>
      </c>
      <c r="R47" s="753">
        <v>4.0360544100000002</v>
      </c>
    </row>
    <row r="48" spans="1:18">
      <c r="A48" s="13">
        <v>42</v>
      </c>
      <c r="B48" s="633" t="s">
        <v>1838</v>
      </c>
      <c r="C48" s="753">
        <v>2713.7510918528001</v>
      </c>
      <c r="D48" s="753"/>
      <c r="E48" s="753"/>
      <c r="F48" s="753">
        <v>91.07109466915</v>
      </c>
      <c r="G48" s="753">
        <v>7.8866758821399996</v>
      </c>
      <c r="H48" s="753">
        <v>7.9446285931</v>
      </c>
      <c r="I48" s="753">
        <v>2.8370443756400001</v>
      </c>
      <c r="J48" s="753">
        <v>1.3175336550400001</v>
      </c>
      <c r="K48" s="753"/>
      <c r="L48" s="753"/>
      <c r="M48" s="753"/>
      <c r="N48" s="753">
        <v>1668.4737580732101</v>
      </c>
      <c r="O48" s="753">
        <v>94.728873463710002</v>
      </c>
      <c r="P48" s="753">
        <v>941.03290407999998</v>
      </c>
      <c r="Q48" s="753">
        <v>9.5155562358800001</v>
      </c>
      <c r="R48" s="753">
        <v>7.6893678799999998</v>
      </c>
    </row>
    <row r="49" spans="1:18">
      <c r="A49" s="13">
        <v>43</v>
      </c>
      <c r="B49" s="633" t="s">
        <v>1839</v>
      </c>
      <c r="C49" s="753">
        <v>5526.3194867001903</v>
      </c>
      <c r="D49" s="753"/>
      <c r="E49" s="753"/>
      <c r="F49" s="753">
        <v>414.60755100790999</v>
      </c>
      <c r="G49" s="753">
        <v>29.454309527260001</v>
      </c>
      <c r="H49" s="753">
        <v>39.814273528619999</v>
      </c>
      <c r="I49" s="753">
        <v>12.74567857191</v>
      </c>
      <c r="J49" s="753">
        <v>9.1663463536500007</v>
      </c>
      <c r="K49" s="753"/>
      <c r="L49" s="753"/>
      <c r="M49" s="753"/>
      <c r="N49" s="753">
        <v>5252.0172776714899</v>
      </c>
      <c r="O49" s="753">
        <v>253.91651252838</v>
      </c>
      <c r="P49" s="753">
        <v>7.0894700000000004</v>
      </c>
      <c r="Q49" s="753">
        <v>13.29622650032</v>
      </c>
      <c r="R49" s="753">
        <v>1.6747301000000001</v>
      </c>
    </row>
    <row r="50" spans="1:18">
      <c r="A50" s="13">
        <v>44</v>
      </c>
      <c r="B50" s="631" t="s">
        <v>1840</v>
      </c>
      <c r="C50" s="753">
        <v>84367.85671447053</v>
      </c>
      <c r="D50" s="753">
        <v>391.92157293000002</v>
      </c>
      <c r="E50" s="753"/>
      <c r="F50" s="753">
        <v>2362.2072077468201</v>
      </c>
      <c r="G50" s="753">
        <v>205.67267077672003</v>
      </c>
      <c r="H50" s="753">
        <v>318.71898720933001</v>
      </c>
      <c r="I50" s="753">
        <v>85.34153923237001</v>
      </c>
      <c r="J50" s="753">
        <v>72.308333515569998</v>
      </c>
      <c r="K50" s="753"/>
      <c r="L50" s="753"/>
      <c r="M50" s="753"/>
      <c r="N50" s="753">
        <v>83657.083055796509</v>
      </c>
      <c r="O50" s="753">
        <v>634.81847757155992</v>
      </c>
      <c r="P50" s="753">
        <v>10.054066000000001</v>
      </c>
      <c r="Q50" s="753">
        <v>65.901115102440002</v>
      </c>
      <c r="R50" s="753">
        <v>1.0354089399999999</v>
      </c>
    </row>
    <row r="51" spans="1:18">
      <c r="A51" s="13">
        <v>45</v>
      </c>
      <c r="B51" s="631" t="s">
        <v>1841</v>
      </c>
      <c r="C51" s="753">
        <v>85763.187305339074</v>
      </c>
      <c r="D51" s="753">
        <v>46.871372492100001</v>
      </c>
      <c r="E51" s="753"/>
      <c r="F51" s="753">
        <v>4697.46517688735</v>
      </c>
      <c r="G51" s="753">
        <v>1447.0331249150402</v>
      </c>
      <c r="H51" s="753">
        <v>1304.11916826427</v>
      </c>
      <c r="I51" s="753">
        <v>57.639160256800004</v>
      </c>
      <c r="J51" s="753">
        <v>1174.26089494903</v>
      </c>
      <c r="K51" s="753"/>
      <c r="L51" s="753"/>
      <c r="M51" s="753"/>
      <c r="N51" s="753">
        <v>68229.117386288679</v>
      </c>
      <c r="O51" s="753">
        <v>15046.881452098231</v>
      </c>
      <c r="P51" s="753">
        <v>2379.3873332225298</v>
      </c>
      <c r="Q51" s="753">
        <v>107.80113372961</v>
      </c>
      <c r="R51" s="753">
        <v>3.08438583</v>
      </c>
    </row>
    <row r="52" spans="1:18">
      <c r="A52" s="13">
        <v>46</v>
      </c>
      <c r="B52" s="633" t="s">
        <v>1842</v>
      </c>
      <c r="C52" s="753">
        <v>13290.324035251801</v>
      </c>
      <c r="D52" s="753"/>
      <c r="E52" s="753"/>
      <c r="F52" s="753">
        <v>602.50133078889007</v>
      </c>
      <c r="G52" s="753">
        <v>216.74030939650001</v>
      </c>
      <c r="H52" s="753">
        <v>86.87454184568</v>
      </c>
      <c r="I52" s="753">
        <v>31.67375426944</v>
      </c>
      <c r="J52" s="753">
        <v>27.844615741270001</v>
      </c>
      <c r="K52" s="753"/>
      <c r="L52" s="753"/>
      <c r="M52" s="753"/>
      <c r="N52" s="753">
        <v>9865.51111079371</v>
      </c>
      <c r="O52" s="753">
        <v>2955.3536190734599</v>
      </c>
      <c r="P52" s="753">
        <v>451.36113178252998</v>
      </c>
      <c r="Q52" s="753">
        <v>18.098173602100001</v>
      </c>
      <c r="R52" s="753">
        <v>3.4561422300000002</v>
      </c>
    </row>
    <row r="53" spans="1:18">
      <c r="A53" s="13">
        <v>47</v>
      </c>
      <c r="B53" s="633" t="s">
        <v>1843</v>
      </c>
      <c r="C53" s="753">
        <v>56559.532197211222</v>
      </c>
      <c r="D53" s="753"/>
      <c r="E53" s="753"/>
      <c r="F53" s="753">
        <v>3876.4731837648001</v>
      </c>
      <c r="G53" s="753">
        <v>1191.5514966599999</v>
      </c>
      <c r="H53" s="753">
        <v>1182.61480095975</v>
      </c>
      <c r="I53" s="753">
        <v>22.50410510467</v>
      </c>
      <c r="J53" s="753">
        <v>1138.61522958</v>
      </c>
      <c r="K53" s="753"/>
      <c r="L53" s="753"/>
      <c r="M53" s="753"/>
      <c r="N53" s="753">
        <v>46399.646088951224</v>
      </c>
      <c r="O53" s="753">
        <v>9804.9260548700004</v>
      </c>
      <c r="P53" s="753">
        <v>306.69615606000002</v>
      </c>
      <c r="Q53" s="753">
        <v>48.263897329999999</v>
      </c>
      <c r="R53" s="753">
        <v>2.93397862</v>
      </c>
    </row>
    <row r="54" spans="1:18">
      <c r="A54" s="13">
        <v>48</v>
      </c>
      <c r="B54" s="633" t="s">
        <v>1844</v>
      </c>
      <c r="C54" s="753">
        <v>1690.41091469753</v>
      </c>
      <c r="D54" s="753"/>
      <c r="E54" s="753"/>
      <c r="F54" s="753">
        <v>11.750313792450001</v>
      </c>
      <c r="G54" s="753">
        <v>3.5046764762600002</v>
      </c>
      <c r="H54" s="753">
        <v>3.9329720637499999</v>
      </c>
      <c r="I54" s="753">
        <v>0.21779538471000001</v>
      </c>
      <c r="J54" s="753">
        <v>1.3361980979499999</v>
      </c>
      <c r="K54" s="753"/>
      <c r="L54" s="753"/>
      <c r="M54" s="753"/>
      <c r="N54" s="753">
        <v>1404.1693384034099</v>
      </c>
      <c r="O54" s="753">
        <v>284.80623350412003</v>
      </c>
      <c r="P54" s="753"/>
      <c r="Q54" s="753">
        <v>1.43534279</v>
      </c>
      <c r="R54" s="753">
        <v>2.1458210100000001</v>
      </c>
    </row>
    <row r="55" spans="1:18">
      <c r="A55" s="13">
        <v>49</v>
      </c>
      <c r="B55" s="633" t="s">
        <v>1845</v>
      </c>
      <c r="C55" s="753">
        <v>12628.756784035289</v>
      </c>
      <c r="D55" s="753">
        <v>46.871372492100001</v>
      </c>
      <c r="E55" s="753"/>
      <c r="F55" s="753">
        <v>154.65575930962001</v>
      </c>
      <c r="G55" s="753">
        <v>35.23090401228</v>
      </c>
      <c r="H55" s="753">
        <v>29.208179142230001</v>
      </c>
      <c r="I55" s="753">
        <v>2.2111072706899999</v>
      </c>
      <c r="J55" s="753">
        <v>6.46191854981</v>
      </c>
      <c r="K55" s="753"/>
      <c r="L55" s="753"/>
      <c r="M55" s="753"/>
      <c r="N55" s="753">
        <v>8982.1202171493806</v>
      </c>
      <c r="O55" s="753">
        <v>1985.3148044746999</v>
      </c>
      <c r="P55" s="753">
        <v>1621.33004538</v>
      </c>
      <c r="Q55" s="753">
        <v>39.991717031200004</v>
      </c>
      <c r="R55" s="753">
        <v>3.7316188299999999</v>
      </c>
    </row>
    <row r="56" spans="1:18">
      <c r="A56" s="13">
        <v>50</v>
      </c>
      <c r="B56" s="633" t="s">
        <v>1846</v>
      </c>
      <c r="C56" s="753">
        <v>1594.1633741432299</v>
      </c>
      <c r="D56" s="753"/>
      <c r="E56" s="753"/>
      <c r="F56" s="753">
        <v>52.084589231590002</v>
      </c>
      <c r="G56" s="753">
        <v>5.7383699999999996E-3</v>
      </c>
      <c r="H56" s="753">
        <v>1.4886742528600001</v>
      </c>
      <c r="I56" s="753">
        <v>1.0323982272900001</v>
      </c>
      <c r="J56" s="753">
        <v>2.93298E-3</v>
      </c>
      <c r="K56" s="753"/>
      <c r="L56" s="753"/>
      <c r="M56" s="753"/>
      <c r="N56" s="753">
        <v>1577.67063099096</v>
      </c>
      <c r="O56" s="753">
        <v>16.48074017595</v>
      </c>
      <c r="P56" s="753"/>
      <c r="Q56" s="753">
        <v>1.200297631E-2</v>
      </c>
      <c r="R56" s="753">
        <v>1.1639111900000001</v>
      </c>
    </row>
    <row r="57" spans="1:18" s="2" customFormat="1">
      <c r="A57" s="13">
        <v>51</v>
      </c>
      <c r="B57" s="634" t="s">
        <v>1847</v>
      </c>
      <c r="C57" s="753">
        <v>5774.4373338268897</v>
      </c>
      <c r="D57" s="753"/>
      <c r="E57" s="753"/>
      <c r="F57" s="753">
        <v>1400.95572569244</v>
      </c>
      <c r="G57" s="753">
        <v>37.00358029281</v>
      </c>
      <c r="H57" s="753">
        <v>55.776826873609998</v>
      </c>
      <c r="I57" s="753">
        <v>38.23229180765</v>
      </c>
      <c r="J57" s="753">
        <v>7.0619537582499996</v>
      </c>
      <c r="K57" s="753"/>
      <c r="L57" s="753"/>
      <c r="M57" s="753"/>
      <c r="N57" s="753">
        <v>5510.0215614674607</v>
      </c>
      <c r="O57" s="753">
        <v>65.177480699779991</v>
      </c>
      <c r="P57" s="753">
        <v>175.33181675308001</v>
      </c>
      <c r="Q57" s="753">
        <v>23.906474906579998</v>
      </c>
      <c r="R57" s="753">
        <v>1.6332878099999999</v>
      </c>
    </row>
    <row r="58" spans="1:18">
      <c r="A58" s="13">
        <v>52</v>
      </c>
      <c r="B58" s="631" t="s">
        <v>1848</v>
      </c>
      <c r="C58" s="753">
        <v>362567.72391388204</v>
      </c>
      <c r="D58" s="753">
        <v>12.879035372579999</v>
      </c>
      <c r="E58" s="753"/>
      <c r="F58" s="753">
        <v>9314.4440492586491</v>
      </c>
      <c r="G58" s="753">
        <v>174.67479149294002</v>
      </c>
      <c r="H58" s="753">
        <v>549.67942544570997</v>
      </c>
      <c r="I58" s="753">
        <v>65.519227361669991</v>
      </c>
      <c r="J58" s="753">
        <v>36.863746138709999</v>
      </c>
      <c r="K58" s="753"/>
      <c r="L58" s="753"/>
      <c r="M58" s="753"/>
      <c r="N58" s="753">
        <v>357533.94711961149</v>
      </c>
      <c r="O58" s="753">
        <v>4882.20405338815</v>
      </c>
      <c r="P58" s="753">
        <v>90.252032028260004</v>
      </c>
      <c r="Q58" s="753">
        <v>61.320708854030002</v>
      </c>
      <c r="R58" s="753">
        <v>1.4751525700000001</v>
      </c>
    </row>
    <row r="59" spans="1:18" s="2" customFormat="1" ht="25.5">
      <c r="A59" s="196">
        <v>53</v>
      </c>
      <c r="B59" s="635" t="s">
        <v>1849</v>
      </c>
      <c r="C59" s="753">
        <v>300066.45393057499</v>
      </c>
      <c r="D59" s="753">
        <v>1142.7883850774399</v>
      </c>
      <c r="E59" s="753"/>
      <c r="F59" s="753">
        <v>10144.19298070381</v>
      </c>
      <c r="G59" s="753">
        <v>1269.1484831451799</v>
      </c>
      <c r="H59" s="753">
        <v>1390.45501656581</v>
      </c>
      <c r="I59" s="753">
        <v>358.39554666510998</v>
      </c>
      <c r="J59" s="753">
        <v>607.55643108164998</v>
      </c>
      <c r="K59" s="753"/>
      <c r="L59" s="753"/>
      <c r="M59" s="753"/>
      <c r="N59" s="753">
        <v>281175.45740966254</v>
      </c>
      <c r="O59" s="753">
        <v>12490.132833831049</v>
      </c>
      <c r="P59" s="753">
        <v>2323.0713227687597</v>
      </c>
      <c r="Q59" s="753">
        <v>4077.7923593186897</v>
      </c>
      <c r="R59" s="753">
        <v>1.3328097400000001</v>
      </c>
    </row>
    <row r="60" spans="1:18" s="2" customFormat="1">
      <c r="A60" s="13">
        <v>54</v>
      </c>
      <c r="B60" s="634" t="s">
        <v>1850</v>
      </c>
      <c r="C60" s="753">
        <v>162249.93994068232</v>
      </c>
      <c r="D60" s="753">
        <v>402.53534495000002</v>
      </c>
      <c r="E60" s="753"/>
      <c r="F60" s="753">
        <v>4808.7628966145494</v>
      </c>
      <c r="G60" s="753">
        <v>458.31287147999996</v>
      </c>
      <c r="H60" s="753">
        <v>621.77654509714</v>
      </c>
      <c r="I60" s="753">
        <v>140.57934272808001</v>
      </c>
      <c r="J60" s="753">
        <v>321.28923359000004</v>
      </c>
      <c r="K60" s="753"/>
      <c r="L60" s="753"/>
      <c r="M60" s="753"/>
      <c r="N60" s="753">
        <v>157132.8389323123</v>
      </c>
      <c r="O60" s="753">
        <v>3460.3870211600001</v>
      </c>
      <c r="P60" s="753">
        <v>984.23444525000002</v>
      </c>
      <c r="Q60" s="753">
        <v>672.47954195999989</v>
      </c>
      <c r="R60" s="753">
        <v>0.89259374000000002</v>
      </c>
    </row>
    <row r="61" spans="1:18" s="2" customFormat="1">
      <c r="A61" s="13">
        <v>55</v>
      </c>
      <c r="B61" s="636" t="s">
        <v>1851</v>
      </c>
      <c r="C61" s="753">
        <v>137816.51398989273</v>
      </c>
      <c r="D61" s="753">
        <v>740.25304012744004</v>
      </c>
      <c r="E61" s="753"/>
      <c r="F61" s="753">
        <v>5335.4300840892593</v>
      </c>
      <c r="G61" s="753">
        <v>810.83561166517995</v>
      </c>
      <c r="H61" s="753">
        <v>768.67847146866995</v>
      </c>
      <c r="I61" s="753">
        <v>217.81620393703</v>
      </c>
      <c r="J61" s="753">
        <v>286.26719749164999</v>
      </c>
      <c r="K61" s="753"/>
      <c r="L61" s="753"/>
      <c r="M61" s="753"/>
      <c r="N61" s="753">
        <v>124042.6184773502</v>
      </c>
      <c r="O61" s="753">
        <v>9029.7458126710499</v>
      </c>
      <c r="P61" s="753">
        <v>1338.83687751876</v>
      </c>
      <c r="Q61" s="753">
        <v>3405.3128173586897</v>
      </c>
      <c r="R61" s="753">
        <v>1.86311468</v>
      </c>
    </row>
    <row r="62" spans="1:18">
      <c r="A62" s="13">
        <v>56</v>
      </c>
      <c r="B62" s="181" t="s">
        <v>450</v>
      </c>
      <c r="C62" s="753">
        <v>1077484.7438003181</v>
      </c>
      <c r="D62" s="753">
        <v>6411.38135665961</v>
      </c>
      <c r="E62" s="753"/>
      <c r="F62" s="753">
        <v>38364.701168820349</v>
      </c>
      <c r="G62" s="753">
        <v>4887.5168185601597</v>
      </c>
      <c r="H62" s="753">
        <v>5347.9128810619204</v>
      </c>
      <c r="I62" s="753">
        <v>953.43719975870999</v>
      </c>
      <c r="J62" s="753">
        <v>3008.7569071620301</v>
      </c>
      <c r="K62" s="753"/>
      <c r="L62" s="753"/>
      <c r="M62" s="753"/>
      <c r="N62" s="753">
        <v>992960.7068880992</v>
      </c>
      <c r="O62" s="753">
        <v>53507.736726402196</v>
      </c>
      <c r="P62" s="753">
        <v>23985.151602575192</v>
      </c>
      <c r="Q62" s="753">
        <v>7031.1485782473101</v>
      </c>
      <c r="R62" s="753">
        <v>1.8963556800000001</v>
      </c>
    </row>
    <row r="63" spans="1:18">
      <c r="C63" s="747"/>
      <c r="D63" s="747"/>
      <c r="E63" s="747"/>
      <c r="F63" s="747"/>
      <c r="G63" s="747"/>
      <c r="H63" s="747"/>
      <c r="I63" s="747"/>
      <c r="J63" s="747"/>
      <c r="K63" s="746"/>
      <c r="L63" s="746"/>
      <c r="M63" s="746"/>
      <c r="N63" s="746"/>
      <c r="O63" s="746"/>
      <c r="P63" s="746"/>
      <c r="Q63" s="746"/>
      <c r="R63" s="746"/>
    </row>
    <row r="64" spans="1:18">
      <c r="B64" s="17"/>
      <c r="C64" s="17"/>
      <c r="D64" s="17"/>
      <c r="E64" s="17"/>
      <c r="F64" s="17"/>
      <c r="G64" s="17"/>
      <c r="H64" s="17"/>
      <c r="I64" s="17"/>
      <c r="J64" s="17"/>
    </row>
    <row r="65" spans="2:10">
      <c r="C65" s="48"/>
      <c r="D65" s="48"/>
      <c r="E65" s="48"/>
      <c r="F65" s="48"/>
      <c r="G65" s="48"/>
      <c r="H65" s="48"/>
      <c r="I65" s="48"/>
      <c r="J65" s="48"/>
    </row>
    <row r="66" spans="2:10">
      <c r="B66" s="181" t="s">
        <v>1852</v>
      </c>
    </row>
  </sheetData>
  <mergeCells count="9">
    <mergeCell ref="P5:P6"/>
    <mergeCell ref="Q5:Q6"/>
    <mergeCell ref="R5:R6"/>
    <mergeCell ref="C5:G5"/>
    <mergeCell ref="H5:J5"/>
    <mergeCell ref="K5:L5"/>
    <mergeCell ref="M5:M6"/>
    <mergeCell ref="N5:N6"/>
    <mergeCell ref="O5:O6"/>
  </mergeCells>
  <pageMargins left="0.70866141732283472" right="0.70866141732283472" top="0.74803149606299213" bottom="0.74803149606299213" header="0.31496062992125984" footer="0.31496062992125984"/>
  <pageSetup paperSize="9" scale="21" fitToHeight="2" orientation="portrait" r:id="rId1"/>
  <headerFooter>
    <oddHeader>&amp;L&amp;"Calibri"&amp;12&amp;K000000EBA Regular Use&amp;1#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DFD2-10DD-429D-BA98-02EB63EFE09E}">
  <dimension ref="A1:S19"/>
  <sheetViews>
    <sheetView zoomScaleNormal="100" workbookViewId="0">
      <selection activeCell="A2" sqref="A2"/>
    </sheetView>
  </sheetViews>
  <sheetFormatPr defaultColWidth="8.85546875" defaultRowHeight="12.75"/>
  <cols>
    <col min="1" max="1" width="9" style="1" customWidth="1"/>
    <col min="2" max="2" width="84.28515625" style="1" bestFit="1" customWidth="1"/>
    <col min="3" max="3" width="11.28515625" style="1" customWidth="1"/>
    <col min="4" max="4" width="10.140625" style="1" bestFit="1" customWidth="1"/>
    <col min="5" max="5" width="9.5703125" style="1" customWidth="1"/>
    <col min="6" max="7" width="9" style="1" bestFit="1" customWidth="1"/>
    <col min="8" max="8" width="10.28515625" style="1" customWidth="1"/>
    <col min="9" max="12" width="9" style="1" bestFit="1" customWidth="1"/>
    <col min="13" max="14" width="10.140625" style="1" bestFit="1" customWidth="1"/>
    <col min="15" max="16" width="9" style="1" bestFit="1" customWidth="1"/>
    <col min="17" max="17" width="10.140625" style="1" bestFit="1" customWidth="1"/>
    <col min="18" max="18" width="27.42578125" style="1" bestFit="1" customWidth="1"/>
    <col min="19" max="16384" width="8.85546875" style="1"/>
  </cols>
  <sheetData>
    <row r="1" spans="1:19" s="9" customFormat="1">
      <c r="A1" s="22" t="s">
        <v>1284</v>
      </c>
      <c r="C1" s="17"/>
      <c r="D1" s="17"/>
    </row>
    <row r="2" spans="1:19" s="9" customFormat="1">
      <c r="C2" s="17"/>
      <c r="D2" s="17"/>
      <c r="S2" s="622"/>
    </row>
    <row r="3" spans="1:19" s="9" customFormat="1">
      <c r="B3" s="179" t="s">
        <v>139</v>
      </c>
      <c r="C3" s="17"/>
      <c r="D3" s="17"/>
    </row>
    <row r="4" spans="1:19" s="9" customFormat="1">
      <c r="C4" s="17"/>
      <c r="D4" s="17"/>
    </row>
    <row r="5" spans="1:19" s="9" customFormat="1">
      <c r="C5" s="17"/>
      <c r="D5" s="17"/>
    </row>
    <row r="6" spans="1:19" s="9" customFormat="1">
      <c r="C6" s="32" t="s">
        <v>160</v>
      </c>
      <c r="D6" s="32" t="s">
        <v>161</v>
      </c>
      <c r="E6" s="32" t="s">
        <v>162</v>
      </c>
      <c r="F6" s="32" t="s">
        <v>163</v>
      </c>
      <c r="G6" s="32" t="s">
        <v>164</v>
      </c>
      <c r="H6" s="32" t="s">
        <v>231</v>
      </c>
      <c r="I6" s="32" t="s">
        <v>232</v>
      </c>
      <c r="J6" s="32" t="s">
        <v>233</v>
      </c>
      <c r="K6" s="32" t="s">
        <v>234</v>
      </c>
      <c r="L6" s="32" t="s">
        <v>318</v>
      </c>
      <c r="M6" s="32" t="s">
        <v>235</v>
      </c>
      <c r="N6" s="32" t="s">
        <v>236</v>
      </c>
      <c r="O6" s="32" t="s">
        <v>237</v>
      </c>
      <c r="P6" s="32" t="s">
        <v>238</v>
      </c>
      <c r="Q6" s="32" t="s">
        <v>239</v>
      </c>
      <c r="R6" s="32" t="s">
        <v>456</v>
      </c>
    </row>
    <row r="7" spans="1:19" s="9" customFormat="1" ht="24" customHeight="1">
      <c r="B7" s="1150"/>
      <c r="C7" s="1216" t="s">
        <v>1853</v>
      </c>
      <c r="D7" s="1214"/>
      <c r="E7" s="1214"/>
      <c r="F7" s="1214"/>
      <c r="G7" s="1214"/>
      <c r="H7" s="1214"/>
      <c r="I7" s="1214"/>
      <c r="J7" s="1214"/>
      <c r="K7" s="1214"/>
      <c r="L7" s="1214"/>
      <c r="M7" s="1214"/>
      <c r="N7" s="1214"/>
      <c r="O7" s="1214"/>
      <c r="P7" s="1214"/>
      <c r="Q7" s="1214"/>
      <c r="R7" s="1217"/>
      <c r="S7" s="12"/>
    </row>
    <row r="8" spans="1:19" s="9" customFormat="1" ht="24" customHeight="1">
      <c r="B8" s="626" t="s">
        <v>1854</v>
      </c>
      <c r="C8" s="599"/>
      <c r="D8" s="1208" t="s">
        <v>1855</v>
      </c>
      <c r="E8" s="1206"/>
      <c r="F8" s="1206"/>
      <c r="G8" s="1206"/>
      <c r="H8" s="1206"/>
      <c r="I8" s="1206"/>
      <c r="J8" s="1208" t="s">
        <v>1856</v>
      </c>
      <c r="K8" s="1206"/>
      <c r="L8" s="1206"/>
      <c r="M8" s="1206"/>
      <c r="N8" s="1206"/>
      <c r="O8" s="1206"/>
      <c r="P8" s="1207"/>
      <c r="Q8" s="1216" t="s">
        <v>1857</v>
      </c>
      <c r="R8" s="1217"/>
      <c r="S8" s="12"/>
    </row>
    <row r="9" spans="1:19" s="9" customFormat="1" ht="43.7" customHeight="1">
      <c r="B9" s="327" t="s">
        <v>1858</v>
      </c>
      <c r="C9" s="343"/>
      <c r="D9" s="773" t="s">
        <v>1859</v>
      </c>
      <c r="E9" s="773" t="s">
        <v>1860</v>
      </c>
      <c r="F9" s="773" t="s">
        <v>1861</v>
      </c>
      <c r="G9" s="773" t="s">
        <v>1862</v>
      </c>
      <c r="H9" s="773" t="s">
        <v>1863</v>
      </c>
      <c r="I9" s="773" t="s">
        <v>1864</v>
      </c>
      <c r="J9" s="343" t="s">
        <v>405</v>
      </c>
      <c r="K9" s="343" t="s">
        <v>410</v>
      </c>
      <c r="L9" s="343" t="s">
        <v>414</v>
      </c>
      <c r="M9" s="343" t="s">
        <v>1865</v>
      </c>
      <c r="N9" s="343" t="s">
        <v>1866</v>
      </c>
      <c r="O9" s="343" t="s">
        <v>1867</v>
      </c>
      <c r="P9" s="343" t="s">
        <v>1868</v>
      </c>
      <c r="Q9" s="327"/>
      <c r="R9" s="1152" t="s">
        <v>1869</v>
      </c>
      <c r="S9" s="12"/>
    </row>
    <row r="10" spans="1:19" s="9" customFormat="1">
      <c r="A10" s="13">
        <v>1</v>
      </c>
      <c r="B10" s="37" t="s">
        <v>1870</v>
      </c>
      <c r="C10" s="745">
        <v>1082176.9881470622</v>
      </c>
      <c r="D10" s="745">
        <v>189791.18785827968</v>
      </c>
      <c r="E10" s="745">
        <v>254094.98263263059</v>
      </c>
      <c r="F10" s="745">
        <v>17578.348993796229</v>
      </c>
      <c r="G10" s="745">
        <v>3092.6853430740898</v>
      </c>
      <c r="H10" s="745">
        <v>479.89294839876999</v>
      </c>
      <c r="I10" s="745">
        <v>579.10674308697992</v>
      </c>
      <c r="J10" s="745">
        <v>7761.8958061651301</v>
      </c>
      <c r="K10" s="745">
        <v>39781.099532700551</v>
      </c>
      <c r="L10" s="745">
        <v>74623.026734472514</v>
      </c>
      <c r="M10" s="745">
        <v>109906.59506082999</v>
      </c>
      <c r="N10" s="745">
        <v>146607.55104457928</v>
      </c>
      <c r="O10" s="745">
        <v>70299.840972374048</v>
      </c>
      <c r="P10" s="745">
        <v>27152.991013300638</v>
      </c>
      <c r="Q10" s="745">
        <v>606043.9910055541</v>
      </c>
      <c r="R10" s="12"/>
      <c r="S10" s="12"/>
    </row>
    <row r="11" spans="1:19" s="9" customFormat="1">
      <c r="A11" s="13">
        <v>2</v>
      </c>
      <c r="B11" s="627" t="s">
        <v>1871</v>
      </c>
      <c r="C11" s="745">
        <v>239341.19234858421</v>
      </c>
      <c r="D11" s="745">
        <v>25965.68616274677</v>
      </c>
      <c r="E11" s="745">
        <v>28561.944106836789</v>
      </c>
      <c r="F11" s="745">
        <v>5361.8290805400202</v>
      </c>
      <c r="G11" s="745">
        <v>2300.1359423069898</v>
      </c>
      <c r="H11" s="745">
        <v>161.56751293271</v>
      </c>
      <c r="I11" s="745">
        <v>546.42724077141997</v>
      </c>
      <c r="J11" s="745">
        <v>3927.2310803593996</v>
      </c>
      <c r="K11" s="745">
        <v>12061.320342956931</v>
      </c>
      <c r="L11" s="745">
        <v>11804.85658450052</v>
      </c>
      <c r="M11" s="745">
        <v>12128.59922425046</v>
      </c>
      <c r="N11" s="745">
        <v>16351.856774828309</v>
      </c>
      <c r="O11" s="745">
        <v>7316.7758113945802</v>
      </c>
      <c r="P11" s="745">
        <v>3918.9622309726401</v>
      </c>
      <c r="Q11" s="745">
        <v>171831.59134900133</v>
      </c>
      <c r="R11" s="12"/>
      <c r="S11" s="12"/>
    </row>
    <row r="12" spans="1:19" s="9" customFormat="1">
      <c r="A12" s="13">
        <v>3</v>
      </c>
      <c r="B12" s="627" t="s">
        <v>1872</v>
      </c>
      <c r="C12" s="745">
        <v>842835.79579847818</v>
      </c>
      <c r="D12" s="745">
        <v>163825.5016955329</v>
      </c>
      <c r="E12" s="745">
        <v>225533.03852579379</v>
      </c>
      <c r="F12" s="745">
        <v>12216.51991325621</v>
      </c>
      <c r="G12" s="745">
        <v>792.5494007671</v>
      </c>
      <c r="H12" s="745">
        <v>318.32543546606001</v>
      </c>
      <c r="I12" s="745">
        <v>32.679502315560001</v>
      </c>
      <c r="J12" s="745">
        <v>3834.6647258057301</v>
      </c>
      <c r="K12" s="745">
        <v>27719.779189743618</v>
      </c>
      <c r="L12" s="745">
        <v>62818.170149971993</v>
      </c>
      <c r="M12" s="745">
        <v>97777.995836579517</v>
      </c>
      <c r="N12" s="745">
        <v>130255.69426975095</v>
      </c>
      <c r="O12" s="745">
        <v>62983.065160979473</v>
      </c>
      <c r="P12" s="745">
        <v>23234.028782327998</v>
      </c>
      <c r="Q12" s="745">
        <v>434212.3996565527</v>
      </c>
      <c r="R12" s="12"/>
      <c r="S12" s="12"/>
    </row>
    <row r="13" spans="1:19" s="9" customFormat="1">
      <c r="A13" s="13">
        <v>4</v>
      </c>
      <c r="B13" s="627" t="s">
        <v>1873</v>
      </c>
      <c r="C13" s="12"/>
      <c r="D13" s="12"/>
      <c r="E13" s="12"/>
      <c r="F13" s="12"/>
      <c r="G13" s="12"/>
      <c r="H13" s="12"/>
      <c r="I13" s="12"/>
      <c r="J13" s="12"/>
      <c r="K13" s="12"/>
      <c r="L13" s="12"/>
      <c r="M13" s="12"/>
      <c r="N13" s="12"/>
      <c r="O13" s="12"/>
      <c r="P13" s="12"/>
      <c r="Q13" s="12"/>
      <c r="R13" s="12"/>
      <c r="S13" s="12"/>
    </row>
    <row r="14" spans="1:19" s="9" customFormat="1">
      <c r="A14" s="13">
        <v>5</v>
      </c>
      <c r="B14" s="627" t="s">
        <v>1874</v>
      </c>
      <c r="C14" s="12"/>
      <c r="D14" s="12"/>
      <c r="E14" s="12"/>
      <c r="F14" s="12"/>
      <c r="G14" s="12"/>
      <c r="H14" s="12"/>
      <c r="I14" s="12"/>
      <c r="J14" s="12"/>
      <c r="K14" s="12"/>
      <c r="L14" s="12"/>
      <c r="M14" s="12"/>
      <c r="N14" s="12"/>
      <c r="O14" s="12"/>
      <c r="P14" s="12"/>
      <c r="Q14" s="12"/>
      <c r="R14" s="12"/>
      <c r="S14" s="12"/>
    </row>
    <row r="15" spans="1:19" s="9" customFormat="1">
      <c r="A15" s="13">
        <v>6</v>
      </c>
      <c r="B15" s="37" t="s">
        <v>1875</v>
      </c>
      <c r="C15" s="12"/>
      <c r="D15" s="12"/>
      <c r="E15" s="12"/>
      <c r="F15" s="12"/>
      <c r="G15" s="12"/>
      <c r="H15" s="12"/>
      <c r="I15" s="12"/>
      <c r="J15" s="12"/>
      <c r="K15" s="12"/>
      <c r="L15" s="12"/>
      <c r="M15" s="12"/>
      <c r="N15" s="12"/>
      <c r="O15" s="12"/>
      <c r="P15" s="12"/>
      <c r="Q15" s="12"/>
      <c r="R15" s="12"/>
    </row>
    <row r="16" spans="1:19">
      <c r="A16" s="13">
        <v>7</v>
      </c>
      <c r="B16" s="627" t="s">
        <v>1871</v>
      </c>
      <c r="C16" s="12"/>
      <c r="D16" s="12"/>
      <c r="E16" s="12"/>
      <c r="F16" s="12"/>
      <c r="G16" s="12"/>
      <c r="H16" s="12"/>
      <c r="I16" s="12"/>
      <c r="J16" s="12"/>
      <c r="K16" s="12"/>
      <c r="L16" s="12"/>
      <c r="M16" s="12"/>
      <c r="N16" s="12"/>
      <c r="O16" s="12"/>
      <c r="P16" s="12"/>
      <c r="Q16" s="12"/>
      <c r="R16" s="12"/>
    </row>
    <row r="17" spans="1:19">
      <c r="A17" s="13">
        <v>8</v>
      </c>
      <c r="B17" s="627" t="s">
        <v>1872</v>
      </c>
      <c r="C17" s="12"/>
      <c r="D17" s="12"/>
      <c r="E17" s="12"/>
      <c r="F17" s="12"/>
      <c r="G17" s="12"/>
      <c r="H17" s="12"/>
      <c r="I17" s="12"/>
      <c r="J17" s="12"/>
      <c r="K17" s="12"/>
      <c r="L17" s="12"/>
      <c r="M17" s="12"/>
      <c r="N17" s="12"/>
      <c r="O17" s="12"/>
      <c r="P17" s="12"/>
      <c r="Q17" s="12"/>
      <c r="R17" s="12"/>
    </row>
    <row r="18" spans="1:19" s="9" customFormat="1">
      <c r="A18" s="13">
        <v>9</v>
      </c>
      <c r="B18" s="627" t="s">
        <v>1873</v>
      </c>
      <c r="C18" s="12"/>
      <c r="D18" s="12"/>
      <c r="E18" s="12"/>
      <c r="F18" s="12"/>
      <c r="G18" s="12"/>
      <c r="H18" s="12"/>
      <c r="I18" s="12"/>
      <c r="J18" s="12"/>
      <c r="K18" s="12"/>
      <c r="L18" s="12"/>
      <c r="M18" s="12"/>
      <c r="N18" s="12"/>
      <c r="O18" s="12"/>
      <c r="P18" s="12"/>
      <c r="Q18" s="12"/>
      <c r="R18" s="12"/>
      <c r="S18" s="12"/>
    </row>
    <row r="19" spans="1:19" s="9" customFormat="1">
      <c r="A19" s="13">
        <v>10</v>
      </c>
      <c r="B19" s="627" t="s">
        <v>1874</v>
      </c>
      <c r="C19" s="12"/>
      <c r="D19" s="12"/>
      <c r="E19" s="12"/>
      <c r="F19" s="12"/>
      <c r="G19" s="12"/>
      <c r="H19" s="12"/>
      <c r="I19" s="12"/>
      <c r="J19" s="12"/>
      <c r="K19" s="12"/>
      <c r="L19" s="12"/>
      <c r="M19" s="12"/>
      <c r="N19" s="12"/>
      <c r="O19" s="12"/>
      <c r="P19" s="12"/>
      <c r="Q19" s="12"/>
      <c r="R19" s="12"/>
      <c r="S19" s="12"/>
    </row>
  </sheetData>
  <mergeCells count="4">
    <mergeCell ref="C7:R7"/>
    <mergeCell ref="D8:I8"/>
    <mergeCell ref="J8:P8"/>
    <mergeCell ref="Q8:R8"/>
  </mergeCells>
  <pageMargins left="0.7" right="0.7" top="0.75" bottom="0.75" header="0.3" footer="0.3"/>
  <pageSetup scale="34" orientation="portrait" r:id="rId1"/>
  <headerFooter>
    <oddHeader>&amp;L&amp;"Calibri"&amp;12&amp;K000000EBA Regular Use&amp;1#</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7E430-5FC8-4C0E-88DF-86ED88A584FE}">
  <dimension ref="A1:J19"/>
  <sheetViews>
    <sheetView zoomScaleNormal="100" workbookViewId="0">
      <selection activeCell="A3" sqref="A3"/>
    </sheetView>
  </sheetViews>
  <sheetFormatPr defaultColWidth="9.140625" defaultRowHeight="12.75"/>
  <cols>
    <col min="1" max="1" width="9" style="1" customWidth="1"/>
    <col min="2" max="2" width="37.7109375" style="1" customWidth="1"/>
    <col min="3" max="3" width="14.140625" style="1" customWidth="1"/>
    <col min="4" max="4" width="27.140625" style="1" customWidth="1"/>
    <col min="5" max="5" width="14.5703125" style="1" customWidth="1"/>
    <col min="6" max="6" width="16.5703125" style="1" customWidth="1"/>
    <col min="7" max="7" width="16.28515625" style="1" customWidth="1"/>
    <col min="8" max="16384" width="9.140625" style="1"/>
  </cols>
  <sheetData>
    <row r="1" spans="1:10">
      <c r="A1" s="22" t="s">
        <v>1284</v>
      </c>
    </row>
    <row r="2" spans="1:10">
      <c r="A2" s="22"/>
    </row>
    <row r="3" spans="1:10">
      <c r="A3" s="22"/>
      <c r="B3" s="179" t="s">
        <v>140</v>
      </c>
      <c r="J3" s="622"/>
    </row>
    <row r="6" spans="1:10">
      <c r="C6" s="3" t="s">
        <v>160</v>
      </c>
      <c r="D6" s="3" t="s">
        <v>161</v>
      </c>
      <c r="E6" s="3" t="s">
        <v>162</v>
      </c>
      <c r="F6" s="3" t="s">
        <v>163</v>
      </c>
      <c r="G6" s="3" t="s">
        <v>164</v>
      </c>
    </row>
    <row r="7" spans="1:10" ht="51">
      <c r="B7" s="1153" t="s">
        <v>240</v>
      </c>
      <c r="C7" s="781" t="s">
        <v>1876</v>
      </c>
      <c r="D7" s="781" t="s">
        <v>1877</v>
      </c>
      <c r="E7" s="781" t="s">
        <v>1793</v>
      </c>
      <c r="F7" s="781" t="s">
        <v>1878</v>
      </c>
      <c r="G7" s="781" t="s">
        <v>1879</v>
      </c>
    </row>
    <row r="8" spans="1:10">
      <c r="B8" s="769" t="s">
        <v>1920</v>
      </c>
      <c r="C8" s="1162">
        <v>5.6996989000000005</v>
      </c>
      <c r="D8" s="1163">
        <v>2.6034734585535883E-6</v>
      </c>
      <c r="E8" s="1161"/>
      <c r="F8" s="1162">
        <v>5.8088090000000002E-2</v>
      </c>
      <c r="G8" s="1162">
        <v>1</v>
      </c>
    </row>
    <row r="9" spans="1:10">
      <c r="B9" s="32"/>
      <c r="C9" s="35"/>
      <c r="D9" s="35"/>
      <c r="E9" s="35"/>
      <c r="F9" s="35"/>
      <c r="G9" s="35"/>
    </row>
    <row r="10" spans="1:10">
      <c r="E10" s="35"/>
      <c r="F10" s="35"/>
      <c r="G10" s="35"/>
    </row>
    <row r="11" spans="1:10">
      <c r="E11" s="35"/>
      <c r="F11" s="35"/>
      <c r="G11" s="35"/>
    </row>
    <row r="12" spans="1:10">
      <c r="E12" s="35"/>
      <c r="F12" s="35"/>
      <c r="G12" s="35"/>
    </row>
    <row r="13" spans="1:10">
      <c r="E13" s="35"/>
      <c r="F13" s="35"/>
      <c r="G13" s="35"/>
    </row>
    <row r="14" spans="1:10">
      <c r="E14" s="35"/>
      <c r="F14" s="35"/>
      <c r="G14" s="35"/>
    </row>
    <row r="15" spans="1:10">
      <c r="B15" s="32"/>
      <c r="C15" s="35"/>
      <c r="D15" s="35"/>
      <c r="E15" s="35"/>
      <c r="F15" s="35"/>
      <c r="G15" s="35"/>
    </row>
    <row r="16" spans="1:10">
      <c r="B16" s="32"/>
      <c r="C16" s="35"/>
      <c r="D16" s="35"/>
      <c r="E16" s="35"/>
      <c r="F16" s="35"/>
      <c r="G16" s="35"/>
    </row>
    <row r="17" spans="2:7">
      <c r="B17" s="32"/>
      <c r="C17" s="35"/>
      <c r="D17" s="35"/>
      <c r="E17" s="35"/>
      <c r="F17" s="35"/>
      <c r="G17" s="35"/>
    </row>
    <row r="18" spans="2:7">
      <c r="B18" s="32"/>
      <c r="C18" s="35"/>
      <c r="D18" s="35"/>
      <c r="E18" s="35"/>
      <c r="F18" s="35"/>
      <c r="G18" s="35"/>
    </row>
    <row r="19" spans="2:7">
      <c r="E19" s="3"/>
      <c r="F19" s="3"/>
    </row>
  </sheetData>
  <pageMargins left="0.7" right="0.7" top="0.75" bottom="0.75" header="0.3" footer="0.3"/>
  <pageSetup scale="65" orientation="portrait" r:id="rId1"/>
  <headerFooter>
    <oddHeader>&amp;L&amp;"Calibri"&amp;12&amp;K000000EBA Regular Use&amp;1#</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8D6A-D6F4-4274-9266-E6035E6B2031}">
  <dimension ref="A1:R25"/>
  <sheetViews>
    <sheetView zoomScaleNormal="100" workbookViewId="0">
      <selection activeCell="A2" sqref="A2"/>
    </sheetView>
  </sheetViews>
  <sheetFormatPr defaultColWidth="8.85546875" defaultRowHeight="12.75"/>
  <cols>
    <col min="1" max="1" width="9" style="7" customWidth="1"/>
    <col min="2" max="2" width="75.7109375" style="1" customWidth="1"/>
    <col min="3" max="3" width="11" style="1" bestFit="1" customWidth="1"/>
    <col min="4" max="4" width="16.28515625" style="1" bestFit="1" customWidth="1"/>
    <col min="5" max="10" width="16" style="1" customWidth="1"/>
    <col min="11" max="11" width="17.7109375" style="1" customWidth="1"/>
    <col min="12" max="12" width="14.140625" style="1" bestFit="1" customWidth="1"/>
    <col min="13" max="13" width="12" style="1" customWidth="1"/>
    <col min="14" max="14" width="8.85546875" style="1"/>
    <col min="15" max="15" width="13.5703125" style="1" bestFit="1" customWidth="1"/>
    <col min="16" max="16" width="13" style="1" bestFit="1" customWidth="1"/>
    <col min="17" max="16384" width="8.85546875" style="1"/>
  </cols>
  <sheetData>
    <row r="1" spans="1:18">
      <c r="A1" s="22" t="s">
        <v>1284</v>
      </c>
    </row>
    <row r="2" spans="1:18">
      <c r="A2" s="1"/>
    </row>
    <row r="3" spans="1:18">
      <c r="B3" s="605" t="s">
        <v>141</v>
      </c>
      <c r="R3" s="622"/>
    </row>
    <row r="5" spans="1:18" s="604" customFormat="1">
      <c r="A5" s="608"/>
      <c r="B5" s="609" t="s">
        <v>160</v>
      </c>
      <c r="C5" s="609" t="s">
        <v>161</v>
      </c>
      <c r="D5" s="609" t="s">
        <v>162</v>
      </c>
      <c r="E5" s="609" t="s">
        <v>163</v>
      </c>
      <c r="F5" s="609" t="s">
        <v>164</v>
      </c>
      <c r="G5" s="609" t="s">
        <v>231</v>
      </c>
      <c r="H5" s="609" t="s">
        <v>232</v>
      </c>
      <c r="I5" s="609" t="s">
        <v>233</v>
      </c>
      <c r="J5" s="609" t="s">
        <v>234</v>
      </c>
      <c r="K5" s="609" t="s">
        <v>318</v>
      </c>
      <c r="L5" s="609" t="s">
        <v>235</v>
      </c>
      <c r="M5" s="609" t="s">
        <v>236</v>
      </c>
      <c r="N5" s="609" t="s">
        <v>237</v>
      </c>
      <c r="O5" s="604" t="s">
        <v>238</v>
      </c>
      <c r="P5" s="604" t="s">
        <v>1880</v>
      </c>
    </row>
    <row r="6" spans="1:18">
      <c r="B6" s="1566" t="s">
        <v>1881</v>
      </c>
      <c r="C6" s="1568" t="s">
        <v>1784</v>
      </c>
      <c r="D6" s="1569"/>
      <c r="E6" s="1569"/>
      <c r="F6" s="1569"/>
      <c r="G6" s="1569"/>
      <c r="H6" s="1569"/>
      <c r="I6" s="1569"/>
      <c r="J6" s="1569"/>
      <c r="K6" s="1569"/>
      <c r="L6" s="1569"/>
      <c r="M6" s="1569"/>
      <c r="N6" s="1569"/>
      <c r="O6" s="1569"/>
      <c r="P6" s="1570"/>
    </row>
    <row r="7" spans="1:18" ht="32.25" customHeight="1">
      <c r="B7" s="1567"/>
      <c r="C7" s="623"/>
      <c r="D7" s="1258" t="s">
        <v>1882</v>
      </c>
      <c r="E7" s="1259"/>
      <c r="F7" s="1259"/>
      <c r="G7" s="1259"/>
      <c r="H7" s="1259"/>
      <c r="I7" s="1259"/>
      <c r="J7" s="1259"/>
      <c r="K7" s="1259"/>
      <c r="L7" s="1259"/>
      <c r="M7" s="1259"/>
      <c r="N7" s="1259"/>
      <c r="O7" s="1259"/>
      <c r="P7" s="1260"/>
    </row>
    <row r="8" spans="1:18" ht="52.5" customHeight="1">
      <c r="B8" s="1567"/>
      <c r="C8" s="623"/>
      <c r="D8" s="1258" t="s">
        <v>1883</v>
      </c>
      <c r="E8" s="1259"/>
      <c r="F8" s="1259"/>
      <c r="G8" s="1259"/>
      <c r="H8" s="1260"/>
      <c r="I8" s="1265" t="s">
        <v>1884</v>
      </c>
      <c r="J8" s="1265" t="s">
        <v>1885</v>
      </c>
      <c r="K8" s="1209" t="s">
        <v>1886</v>
      </c>
      <c r="L8" s="1265" t="s">
        <v>1794</v>
      </c>
      <c r="M8" s="1265" t="s">
        <v>1795</v>
      </c>
      <c r="N8" s="1571" t="s">
        <v>242</v>
      </c>
      <c r="O8" s="1572"/>
      <c r="P8" s="1573"/>
    </row>
    <row r="9" spans="1:18" ht="39.950000000000003" customHeight="1">
      <c r="A9" s="38"/>
      <c r="B9" s="1280"/>
      <c r="C9" s="625"/>
      <c r="D9" s="798" t="s">
        <v>1787</v>
      </c>
      <c r="E9" s="798" t="s">
        <v>1788</v>
      </c>
      <c r="F9" s="798" t="s">
        <v>1789</v>
      </c>
      <c r="G9" s="798" t="s">
        <v>1790</v>
      </c>
      <c r="H9" s="774" t="s">
        <v>1791</v>
      </c>
      <c r="I9" s="1267"/>
      <c r="J9" s="1267"/>
      <c r="K9" s="1211"/>
      <c r="L9" s="1267"/>
      <c r="M9" s="1267"/>
      <c r="N9" s="624"/>
      <c r="O9" s="774" t="s">
        <v>1887</v>
      </c>
      <c r="P9" s="774" t="s">
        <v>1795</v>
      </c>
    </row>
    <row r="10" spans="1:18">
      <c r="A10" s="38">
        <v>1</v>
      </c>
      <c r="B10" s="7" t="s">
        <v>1798</v>
      </c>
      <c r="C10" s="748">
        <v>17172.886464100582</v>
      </c>
      <c r="D10" s="7"/>
      <c r="E10" s="7"/>
      <c r="F10" s="7"/>
      <c r="G10" s="7"/>
      <c r="H10" s="7"/>
      <c r="I10" s="7"/>
      <c r="J10" s="7"/>
      <c r="K10" s="7"/>
      <c r="L10" s="7"/>
      <c r="M10" s="7"/>
    </row>
    <row r="11" spans="1:18">
      <c r="A11" s="38">
        <v>2</v>
      </c>
      <c r="B11" s="7" t="s">
        <v>1799</v>
      </c>
      <c r="C11" s="748">
        <v>7621.3397064596202</v>
      </c>
      <c r="D11" s="7"/>
      <c r="E11" s="7"/>
      <c r="F11" s="7"/>
      <c r="G11" s="7"/>
      <c r="H11" s="7"/>
      <c r="I11" s="7"/>
      <c r="J11" s="7"/>
      <c r="K11" s="7"/>
      <c r="L11" s="7"/>
      <c r="M11" s="7"/>
    </row>
    <row r="12" spans="1:18">
      <c r="A12" s="38">
        <v>3</v>
      </c>
      <c r="B12" s="7" t="s">
        <v>1805</v>
      </c>
      <c r="C12" s="748">
        <v>121679.78621671084</v>
      </c>
      <c r="D12" s="7"/>
      <c r="E12" s="7"/>
      <c r="F12" s="7"/>
      <c r="G12" s="7"/>
      <c r="H12" s="7"/>
      <c r="I12" s="7"/>
      <c r="J12" s="7"/>
      <c r="K12" s="7"/>
      <c r="L12" s="7"/>
      <c r="M12" s="7"/>
    </row>
    <row r="13" spans="1:18">
      <c r="A13" s="38">
        <v>4</v>
      </c>
      <c r="B13" s="7" t="s">
        <v>1830</v>
      </c>
      <c r="C13" s="748">
        <v>75246.31044620811</v>
      </c>
      <c r="D13" s="7"/>
      <c r="E13" s="7"/>
      <c r="F13" s="7"/>
      <c r="G13" s="7"/>
      <c r="H13" s="7"/>
      <c r="I13" s="7"/>
      <c r="J13" s="7"/>
      <c r="K13" s="7"/>
      <c r="L13" s="7"/>
      <c r="M13" s="7"/>
    </row>
    <row r="14" spans="1:18">
      <c r="A14" s="38">
        <v>5</v>
      </c>
      <c r="B14" s="7" t="s">
        <v>1835</v>
      </c>
      <c r="C14" s="748">
        <v>3468.9357108097101</v>
      </c>
      <c r="D14" s="7"/>
      <c r="E14" s="7"/>
      <c r="F14" s="7"/>
      <c r="G14" s="7"/>
      <c r="H14" s="7"/>
      <c r="I14" s="7"/>
      <c r="J14" s="7"/>
      <c r="K14" s="7"/>
      <c r="L14" s="7"/>
      <c r="M14" s="7"/>
    </row>
    <row r="15" spans="1:18">
      <c r="A15" s="38">
        <v>6</v>
      </c>
      <c r="B15" s="7" t="s">
        <v>1836</v>
      </c>
      <c r="C15" s="748">
        <v>13755.826057935619</v>
      </c>
      <c r="D15" s="7"/>
      <c r="E15" s="7"/>
      <c r="F15" s="7"/>
      <c r="G15" s="7"/>
      <c r="H15" s="7"/>
      <c r="I15" s="7"/>
      <c r="J15" s="7"/>
      <c r="K15" s="7"/>
      <c r="L15" s="7"/>
      <c r="M15" s="7"/>
    </row>
    <row r="16" spans="1:18">
      <c r="A16" s="38">
        <v>7</v>
      </c>
      <c r="B16" s="7" t="s">
        <v>1840</v>
      </c>
      <c r="C16" s="748">
        <v>84367.85671447053</v>
      </c>
      <c r="D16" s="7"/>
      <c r="E16" s="7"/>
      <c r="F16" s="7"/>
      <c r="G16" s="7"/>
      <c r="H16" s="7"/>
      <c r="I16" s="7"/>
      <c r="J16" s="7"/>
      <c r="K16" s="7"/>
      <c r="L16" s="7"/>
      <c r="M16" s="7"/>
    </row>
    <row r="17" spans="1:16">
      <c r="A17" s="38">
        <v>8</v>
      </c>
      <c r="B17" s="7" t="s">
        <v>1841</v>
      </c>
      <c r="C17" s="748">
        <v>85763.187305339088</v>
      </c>
      <c r="D17" s="7"/>
      <c r="E17" s="7"/>
      <c r="F17" s="7"/>
      <c r="G17" s="7"/>
      <c r="H17" s="7"/>
      <c r="I17" s="7"/>
      <c r="J17" s="7"/>
      <c r="K17" s="7"/>
      <c r="L17" s="7"/>
      <c r="M17" s="7"/>
    </row>
    <row r="18" spans="1:16">
      <c r="A18" s="38">
        <v>9</v>
      </c>
      <c r="B18" s="7" t="s">
        <v>1848</v>
      </c>
      <c r="C18" s="748">
        <v>362567.72391388204</v>
      </c>
      <c r="D18" s="7"/>
      <c r="E18" s="7"/>
      <c r="F18" s="7"/>
      <c r="G18" s="7"/>
      <c r="H18" s="7"/>
      <c r="I18" s="7"/>
      <c r="J18" s="7"/>
      <c r="K18" s="7"/>
      <c r="L18" s="7"/>
      <c r="M18" s="7"/>
    </row>
    <row r="19" spans="1:16">
      <c r="A19" s="38">
        <v>10</v>
      </c>
      <c r="B19" s="7" t="s">
        <v>1888</v>
      </c>
      <c r="C19" s="748">
        <v>847767.24624962825</v>
      </c>
      <c r="D19" s="748">
        <v>7377.2752247569197</v>
      </c>
      <c r="E19" s="748">
        <v>192.48637040126999</v>
      </c>
      <c r="F19" s="748">
        <v>436.71465178249997</v>
      </c>
      <c r="G19" s="748">
        <v>902.81366259398999</v>
      </c>
      <c r="H19" s="748">
        <v>4.3932406799999999</v>
      </c>
      <c r="I19" s="748">
        <v>5353.0998574028308</v>
      </c>
      <c r="J19" s="748">
        <v>2774.3706323456699</v>
      </c>
      <c r="K19" s="748">
        <v>781.81941978621001</v>
      </c>
      <c r="L19" s="748">
        <v>412.69032294724997</v>
      </c>
      <c r="M19" s="748">
        <v>20.615084540600002</v>
      </c>
      <c r="N19" s="749">
        <v>10.01839382176</v>
      </c>
      <c r="O19" s="749">
        <v>3.8797593325099999</v>
      </c>
      <c r="P19" s="749">
        <v>4.8115111071299994</v>
      </c>
    </row>
    <row r="20" spans="1:16">
      <c r="A20" s="38">
        <v>11</v>
      </c>
      <c r="B20" s="7" t="s">
        <v>1889</v>
      </c>
      <c r="C20" s="748">
        <v>242826.37892103419</v>
      </c>
      <c r="D20" s="748">
        <v>1107.22592893143</v>
      </c>
      <c r="E20" s="748">
        <v>5.6179099322899999</v>
      </c>
      <c r="F20" s="748">
        <v>4.3918127251400003</v>
      </c>
      <c r="G20" s="748">
        <v>8.2497970891399994</v>
      </c>
      <c r="H20" s="748">
        <v>3.3964355300000002</v>
      </c>
      <c r="I20" s="748">
        <v>210.10074401630999</v>
      </c>
      <c r="J20" s="748">
        <v>216.49456552773998</v>
      </c>
      <c r="K20" s="748">
        <v>698.89013913395002</v>
      </c>
      <c r="L20" s="748">
        <v>249.54183365562</v>
      </c>
      <c r="M20" s="748">
        <v>0.11937192836</v>
      </c>
      <c r="N20" s="749">
        <v>12.28670984112</v>
      </c>
      <c r="O20" s="749">
        <v>11.695899193240001</v>
      </c>
      <c r="P20" s="749">
        <v>1.5095344989999999E-2</v>
      </c>
    </row>
    <row r="21" spans="1:16">
      <c r="A21" s="38">
        <v>12</v>
      </c>
      <c r="B21" s="7" t="s">
        <v>1890</v>
      </c>
      <c r="C21" s="748"/>
      <c r="D21" s="7"/>
      <c r="E21" s="7"/>
      <c r="F21" s="7"/>
      <c r="G21" s="7"/>
      <c r="H21" s="7"/>
      <c r="I21" s="7"/>
      <c r="J21" s="7"/>
      <c r="K21" s="7"/>
      <c r="L21" s="7"/>
      <c r="M21" s="7"/>
    </row>
    <row r="22" spans="1:16">
      <c r="A22" s="38">
        <v>13</v>
      </c>
      <c r="B22" s="7" t="s">
        <v>1891</v>
      </c>
      <c r="C22" s="748">
        <v>305840.8912644019</v>
      </c>
      <c r="D22" s="7"/>
      <c r="E22" s="7"/>
      <c r="F22" s="7"/>
      <c r="G22" s="7"/>
      <c r="H22" s="7"/>
      <c r="I22" s="7"/>
      <c r="J22" s="7"/>
      <c r="K22" s="7"/>
      <c r="L22" s="7"/>
      <c r="M22" s="7"/>
      <c r="N22" s="7"/>
      <c r="O22" s="7"/>
      <c r="P22" s="7"/>
    </row>
    <row r="24" spans="1:16" s="604" customFormat="1"/>
    <row r="25" spans="1:16" s="604" customFormat="1">
      <c r="A25" s="607"/>
    </row>
  </sheetData>
  <mergeCells count="10">
    <mergeCell ref="B6:B9"/>
    <mergeCell ref="C6:P6"/>
    <mergeCell ref="D7:P7"/>
    <mergeCell ref="D8:H8"/>
    <mergeCell ref="I8:I9"/>
    <mergeCell ref="J8:J9"/>
    <mergeCell ref="K8:K9"/>
    <mergeCell ref="L8:L9"/>
    <mergeCell ref="M8:M9"/>
    <mergeCell ref="N8:P8"/>
  </mergeCells>
  <pageMargins left="0.7" right="0.7" top="0.75" bottom="0.75" header="0.3" footer="0.3"/>
  <pageSetup paperSize="9" scale="29" orientation="portrait" r:id="rId1"/>
  <headerFooter>
    <oddHeader>&amp;L&amp;"Calibri"&amp;12&amp;K000000EBA Regular Use&amp;1#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FA59-2CB0-4EE3-BC93-390AE57521C1}">
  <sheetPr>
    <pageSetUpPr fitToPage="1"/>
  </sheetPr>
  <dimension ref="A1:I65"/>
  <sheetViews>
    <sheetView zoomScaleNormal="100" workbookViewId="0">
      <selection activeCell="A3" sqref="A3"/>
    </sheetView>
  </sheetViews>
  <sheetFormatPr defaultColWidth="9.140625" defaultRowHeight="12.75"/>
  <cols>
    <col min="1" max="1" width="9.140625" style="185"/>
    <col min="2" max="2" width="11" style="185" customWidth="1"/>
    <col min="3" max="3" width="60.5703125" style="185" customWidth="1"/>
    <col min="4" max="4" width="21.5703125" style="185" customWidth="1"/>
    <col min="5" max="5" width="17.5703125" style="185" customWidth="1"/>
    <col min="6" max="6" width="21.5703125" style="185" customWidth="1"/>
    <col min="7" max="7" width="16.5703125" style="185" customWidth="1"/>
    <col min="8" max="8" width="21.5703125" style="185" customWidth="1"/>
    <col min="9" max="9" width="32.28515625" style="185" customWidth="1"/>
    <col min="10" max="16384" width="9.140625" style="185"/>
  </cols>
  <sheetData>
    <row r="1" spans="1:9">
      <c r="A1" s="65" t="s">
        <v>1284</v>
      </c>
    </row>
    <row r="2" spans="1:9" ht="15">
      <c r="C2" s="187"/>
      <c r="E2" s="333"/>
      <c r="F2" s="333"/>
      <c r="G2" s="187"/>
    </row>
    <row r="3" spans="1:9" ht="15">
      <c r="B3" s="187" t="s">
        <v>14</v>
      </c>
      <c r="E3" s="333"/>
      <c r="F3" s="333"/>
    </row>
    <row r="4" spans="1:9">
      <c r="B4" s="186"/>
    </row>
    <row r="5" spans="1:9">
      <c r="B5" s="7"/>
      <c r="C5" s="14"/>
      <c r="D5" s="39" t="s">
        <v>160</v>
      </c>
      <c r="E5" s="39" t="s">
        <v>161</v>
      </c>
      <c r="F5" s="39" t="s">
        <v>162</v>
      </c>
      <c r="G5" s="39" t="s">
        <v>163</v>
      </c>
      <c r="H5" s="39" t="s">
        <v>164</v>
      </c>
      <c r="I5" s="39" t="s">
        <v>231</v>
      </c>
    </row>
    <row r="6" spans="1:9" ht="18" customHeight="1">
      <c r="B6" s="809"/>
      <c r="C6" s="807"/>
      <c r="D6" s="1216" t="s">
        <v>241</v>
      </c>
      <c r="E6" s="1214"/>
      <c r="F6" s="1214"/>
      <c r="G6" s="1217"/>
      <c r="H6" s="1209" t="s">
        <v>336</v>
      </c>
      <c r="I6" s="1209" t="s">
        <v>338</v>
      </c>
    </row>
    <row r="7" spans="1:9" ht="18" customHeight="1">
      <c r="B7" s="280"/>
      <c r="C7" s="347"/>
      <c r="D7" s="283"/>
      <c r="E7" s="1216" t="s">
        <v>339</v>
      </c>
      <c r="F7" s="1217"/>
      <c r="G7" s="1209" t="s">
        <v>354</v>
      </c>
      <c r="H7" s="1215"/>
      <c r="I7" s="1215"/>
    </row>
    <row r="8" spans="1:9" ht="18" customHeight="1">
      <c r="B8" s="348" t="s">
        <v>296</v>
      </c>
      <c r="C8" s="281"/>
      <c r="D8" s="169"/>
      <c r="E8" s="169"/>
      <c r="F8" s="796" t="s">
        <v>341</v>
      </c>
      <c r="G8" s="1211"/>
      <c r="H8" s="1211"/>
      <c r="I8" s="1211"/>
    </row>
    <row r="9" spans="1:9">
      <c r="B9" s="12" t="s">
        <v>256</v>
      </c>
      <c r="C9" s="349" t="s">
        <v>355</v>
      </c>
      <c r="D9" s="62">
        <v>17172.886467648499</v>
      </c>
      <c r="E9" s="62"/>
      <c r="F9" s="62">
        <v>94.366143964260004</v>
      </c>
      <c r="G9" s="62"/>
      <c r="H9" s="62">
        <v>56.252648044075002</v>
      </c>
      <c r="I9" s="62"/>
    </row>
    <row r="10" spans="1:9">
      <c r="B10" s="39" t="s">
        <v>258</v>
      </c>
      <c r="C10" s="14" t="s">
        <v>356</v>
      </c>
      <c r="D10" s="62">
        <v>7621.33970394482</v>
      </c>
      <c r="E10" s="62"/>
      <c r="F10" s="62">
        <v>4.2199300000000006</v>
      </c>
      <c r="G10" s="62"/>
      <c r="H10" s="62">
        <v>136.624214615</v>
      </c>
      <c r="I10" s="62"/>
    </row>
    <row r="11" spans="1:9">
      <c r="B11" s="39" t="s">
        <v>260</v>
      </c>
      <c r="C11" s="14" t="s">
        <v>357</v>
      </c>
      <c r="D11" s="62">
        <v>121548.420194608</v>
      </c>
      <c r="E11" s="62"/>
      <c r="F11" s="62">
        <v>1417.58505507272</v>
      </c>
      <c r="G11" s="62"/>
      <c r="H11" s="62">
        <v>1305.6127587282001</v>
      </c>
      <c r="I11" s="62"/>
    </row>
    <row r="12" spans="1:9">
      <c r="B12" s="39" t="s">
        <v>262</v>
      </c>
      <c r="C12" s="14" t="s">
        <v>358</v>
      </c>
      <c r="D12" s="62">
        <v>75246.310449775992</v>
      </c>
      <c r="E12" s="62"/>
      <c r="F12" s="62">
        <v>32.06497585887</v>
      </c>
      <c r="G12" s="62"/>
      <c r="H12" s="62">
        <v>118.80691015025201</v>
      </c>
      <c r="I12" s="62"/>
    </row>
    <row r="13" spans="1:9">
      <c r="B13" s="39" t="s">
        <v>264</v>
      </c>
      <c r="C13" s="14" t="s">
        <v>359</v>
      </c>
      <c r="D13" s="62">
        <v>3468.9357155282801</v>
      </c>
      <c r="E13" s="62"/>
      <c r="F13" s="62">
        <v>8.1000000000000003E-2</v>
      </c>
      <c r="G13" s="62"/>
      <c r="H13" s="62">
        <v>4.9344966164609998</v>
      </c>
      <c r="I13" s="62"/>
    </row>
    <row r="14" spans="1:9">
      <c r="B14" s="39" t="s">
        <v>266</v>
      </c>
      <c r="C14" s="14" t="s">
        <v>360</v>
      </c>
      <c r="D14" s="62">
        <v>13755.826061833501</v>
      </c>
      <c r="E14" s="62"/>
      <c r="F14" s="62">
        <v>184.03156601475902</v>
      </c>
      <c r="G14" s="62"/>
      <c r="H14" s="62">
        <v>106.93241948343599</v>
      </c>
      <c r="I14" s="62"/>
    </row>
    <row r="15" spans="1:9">
      <c r="B15" s="39" t="s">
        <v>268</v>
      </c>
      <c r="C15" s="14" t="s">
        <v>361</v>
      </c>
      <c r="D15" s="62">
        <v>84292.654526087499</v>
      </c>
      <c r="E15" s="62"/>
      <c r="F15" s="62">
        <v>189.18708431193701</v>
      </c>
      <c r="G15" s="62"/>
      <c r="H15" s="62">
        <v>318.71898921594101</v>
      </c>
      <c r="I15" s="62"/>
    </row>
    <row r="16" spans="1:9">
      <c r="B16" s="39" t="s">
        <v>270</v>
      </c>
      <c r="C16" s="14" t="s">
        <v>362</v>
      </c>
      <c r="D16" s="62">
        <v>85728.187312034992</v>
      </c>
      <c r="E16" s="62"/>
      <c r="F16" s="62">
        <v>1415.29446659468</v>
      </c>
      <c r="G16" s="62"/>
      <c r="H16" s="62">
        <v>1304.1191662164501</v>
      </c>
      <c r="I16" s="62"/>
    </row>
    <row r="17" spans="1:9">
      <c r="B17" s="39" t="s">
        <v>272</v>
      </c>
      <c r="C17" s="14" t="s">
        <v>363</v>
      </c>
      <c r="D17" s="62">
        <v>5754.8944630178694</v>
      </c>
      <c r="E17" s="62"/>
      <c r="F17" s="62">
        <v>35.667768337483999</v>
      </c>
      <c r="G17" s="62"/>
      <c r="H17" s="62">
        <v>55.776827554504003</v>
      </c>
      <c r="I17" s="62"/>
    </row>
    <row r="18" spans="1:9">
      <c r="B18" s="39" t="s">
        <v>274</v>
      </c>
      <c r="C18" s="14" t="s">
        <v>364</v>
      </c>
      <c r="D18" s="62">
        <v>33190.580457573597</v>
      </c>
      <c r="E18" s="62"/>
      <c r="F18" s="62">
        <v>31.867838369106</v>
      </c>
      <c r="G18" s="62"/>
      <c r="H18" s="62">
        <v>87.185016992759003</v>
      </c>
      <c r="I18" s="62"/>
    </row>
    <row r="19" spans="1:9">
      <c r="B19" s="39" t="s">
        <v>275</v>
      </c>
      <c r="C19" s="14" t="s">
        <v>365</v>
      </c>
      <c r="D19" s="62">
        <v>362563.25745413202</v>
      </c>
      <c r="E19" s="62"/>
      <c r="F19" s="62">
        <v>132.45663474933099</v>
      </c>
      <c r="G19" s="62"/>
      <c r="H19" s="62">
        <v>549.679422805012</v>
      </c>
      <c r="I19" s="62"/>
    </row>
    <row r="20" spans="1:9">
      <c r="B20" s="39" t="s">
        <v>276</v>
      </c>
      <c r="C20" s="14" t="s">
        <v>366</v>
      </c>
      <c r="D20" s="62">
        <v>160070.48891887598</v>
      </c>
      <c r="E20" s="62"/>
      <c r="F20" s="62">
        <v>451.87321200000002</v>
      </c>
      <c r="G20" s="62"/>
      <c r="H20" s="62">
        <v>621.753032991341</v>
      </c>
      <c r="I20" s="62"/>
    </row>
    <row r="21" spans="1:9">
      <c r="B21" s="39" t="s">
        <v>277</v>
      </c>
      <c r="C21" s="14" t="s">
        <v>367</v>
      </c>
      <c r="D21" s="62">
        <v>56621.5170124863</v>
      </c>
      <c r="E21" s="62"/>
      <c r="F21" s="62">
        <v>55.207932999999997</v>
      </c>
      <c r="G21" s="62"/>
      <c r="H21" s="62">
        <v>240.82330394955702</v>
      </c>
      <c r="I21" s="62"/>
    </row>
    <row r="22" spans="1:9">
      <c r="B22" s="39" t="s">
        <v>278</v>
      </c>
      <c r="C22" s="14" t="s">
        <v>368</v>
      </c>
      <c r="D22" s="62">
        <v>18830.645380825201</v>
      </c>
      <c r="E22" s="62"/>
      <c r="F22" s="62">
        <v>12.947342924968</v>
      </c>
      <c r="G22" s="62"/>
      <c r="H22" s="62">
        <v>160.016095674165</v>
      </c>
      <c r="I22" s="62"/>
    </row>
    <row r="23" spans="1:9">
      <c r="B23" s="39" t="s">
        <v>279</v>
      </c>
      <c r="C23" s="14" t="s">
        <v>369</v>
      </c>
      <c r="D23" s="62">
        <v>1191.1981378653202</v>
      </c>
      <c r="E23" s="62"/>
      <c r="F23" s="62">
        <v>0.17399999999999999</v>
      </c>
      <c r="G23" s="62"/>
      <c r="H23" s="62">
        <v>1.8065293079759999</v>
      </c>
      <c r="I23" s="62"/>
    </row>
    <row r="24" spans="1:9">
      <c r="B24" s="39" t="s">
        <v>281</v>
      </c>
      <c r="C24" s="14" t="s">
        <v>370</v>
      </c>
      <c r="D24" s="62">
        <v>4707.5978750554905</v>
      </c>
      <c r="E24" s="62"/>
      <c r="F24" s="62">
        <v>3.977938</v>
      </c>
      <c r="G24" s="62"/>
      <c r="H24" s="62">
        <v>8.7480008017789999</v>
      </c>
      <c r="I24" s="62"/>
    </row>
    <row r="25" spans="1:9">
      <c r="B25" s="39" t="s">
        <v>282</v>
      </c>
      <c r="C25" s="14" t="s">
        <v>371</v>
      </c>
      <c r="D25" s="62">
        <v>8652.5633027974909</v>
      </c>
      <c r="E25" s="62"/>
      <c r="F25" s="62">
        <v>31.829509255493999</v>
      </c>
      <c r="G25" s="62"/>
      <c r="H25" s="62">
        <v>22.742452159568998</v>
      </c>
      <c r="I25" s="62"/>
    </row>
    <row r="26" spans="1:9">
      <c r="B26" s="39" t="s">
        <v>283</v>
      </c>
      <c r="C26" s="14" t="s">
        <v>372</v>
      </c>
      <c r="D26" s="62">
        <v>2314.7148002674999</v>
      </c>
      <c r="E26" s="62"/>
      <c r="F26" s="62">
        <v>3.1647063130400004</v>
      </c>
      <c r="G26" s="62"/>
      <c r="H26" s="62">
        <v>9.2310327310440012</v>
      </c>
      <c r="I26" s="62"/>
    </row>
    <row r="27" spans="1:9">
      <c r="B27" s="39" t="s">
        <v>284</v>
      </c>
      <c r="C27" s="14" t="s">
        <v>373</v>
      </c>
      <c r="D27" s="62">
        <v>10225.338893861101</v>
      </c>
      <c r="E27" s="62"/>
      <c r="F27" s="62">
        <v>617.55491890567998</v>
      </c>
      <c r="G27" s="62"/>
      <c r="H27" s="62">
        <v>238.12603992353002</v>
      </c>
      <c r="I27" s="62"/>
    </row>
    <row r="28" spans="1:9">
      <c r="B28" s="35" t="s">
        <v>285</v>
      </c>
      <c r="C28" s="65" t="s">
        <v>288</v>
      </c>
      <c r="D28" s="64">
        <v>1072957.3571282192</v>
      </c>
      <c r="E28" s="64"/>
      <c r="F28" s="64">
        <v>4713.5520236723296</v>
      </c>
      <c r="G28" s="64"/>
      <c r="H28" s="64">
        <v>5347.8893579610522</v>
      </c>
      <c r="I28" s="64"/>
    </row>
    <row r="31" spans="1:9">
      <c r="A31" s="282"/>
      <c r="B31" s="7"/>
      <c r="C31" s="14"/>
      <c r="D31" s="39" t="s">
        <v>160</v>
      </c>
      <c r="E31" s="39" t="s">
        <v>161</v>
      </c>
      <c r="F31" s="39" t="s">
        <v>162</v>
      </c>
      <c r="G31" s="39" t="s">
        <v>163</v>
      </c>
      <c r="H31" s="39" t="s">
        <v>164</v>
      </c>
      <c r="I31" s="39" t="s">
        <v>231</v>
      </c>
    </row>
    <row r="32" spans="1:9" ht="18" customHeight="1">
      <c r="B32" s="809"/>
      <c r="C32" s="807"/>
      <c r="D32" s="1216" t="s">
        <v>241</v>
      </c>
      <c r="E32" s="1214"/>
      <c r="F32" s="1214"/>
      <c r="G32" s="1217"/>
      <c r="H32" s="1209" t="s">
        <v>336</v>
      </c>
      <c r="I32" s="1209" t="s">
        <v>338</v>
      </c>
    </row>
    <row r="33" spans="2:9" ht="18" customHeight="1">
      <c r="B33" s="280"/>
      <c r="C33" s="347"/>
      <c r="D33" s="283"/>
      <c r="E33" s="1216" t="s">
        <v>339</v>
      </c>
      <c r="F33" s="1217"/>
      <c r="G33" s="1209" t="s">
        <v>354</v>
      </c>
      <c r="H33" s="1215"/>
      <c r="I33" s="1215"/>
    </row>
    <row r="34" spans="2:9" ht="18" customHeight="1">
      <c r="B34" s="348" t="s">
        <v>302</v>
      </c>
      <c r="C34" s="281"/>
      <c r="D34" s="169"/>
      <c r="E34" s="169"/>
      <c r="F34" s="796" t="s">
        <v>341</v>
      </c>
      <c r="G34" s="1211"/>
      <c r="H34" s="1211"/>
      <c r="I34" s="1211"/>
    </row>
    <row r="35" spans="2:9">
      <c r="B35" s="12" t="s">
        <v>256</v>
      </c>
      <c r="C35" s="349" t="s">
        <v>355</v>
      </c>
      <c r="D35" s="62">
        <v>15439.671278673</v>
      </c>
      <c r="E35" s="62"/>
      <c r="F35" s="62">
        <v>81.506835849383009</v>
      </c>
      <c r="G35" s="62"/>
      <c r="H35" s="62">
        <v>53.694791478582999</v>
      </c>
      <c r="I35" s="62"/>
    </row>
    <row r="36" spans="2:9">
      <c r="B36" s="39" t="s">
        <v>258</v>
      </c>
      <c r="C36" s="14" t="s">
        <v>356</v>
      </c>
      <c r="D36" s="62">
        <v>11279.9895956814</v>
      </c>
      <c r="E36" s="62"/>
      <c r="F36" s="62">
        <v>7.0617859999999997</v>
      </c>
      <c r="G36" s="62"/>
      <c r="H36" s="62">
        <v>206.81127422398703</v>
      </c>
      <c r="I36" s="62"/>
    </row>
    <row r="37" spans="2:9">
      <c r="B37" s="39" t="s">
        <v>260</v>
      </c>
      <c r="C37" s="14" t="s">
        <v>357</v>
      </c>
      <c r="D37" s="62">
        <v>111424.998139095</v>
      </c>
      <c r="E37" s="62"/>
      <c r="F37" s="62">
        <v>2153.48110821826</v>
      </c>
      <c r="G37" s="62"/>
      <c r="H37" s="62">
        <v>1604.7979798768199</v>
      </c>
      <c r="I37" s="62"/>
    </row>
    <row r="38" spans="2:9">
      <c r="B38" s="39" t="s">
        <v>262</v>
      </c>
      <c r="C38" s="14" t="s">
        <v>358</v>
      </c>
      <c r="D38" s="62">
        <v>61146.9989645038</v>
      </c>
      <c r="E38" s="62"/>
      <c r="F38" s="62">
        <v>313.24789386471798</v>
      </c>
      <c r="G38" s="62"/>
      <c r="H38" s="62">
        <v>165.814765850746</v>
      </c>
      <c r="I38" s="62"/>
    </row>
    <row r="39" spans="2:9">
      <c r="B39" s="39" t="s">
        <v>264</v>
      </c>
      <c r="C39" s="14" t="s">
        <v>359</v>
      </c>
      <c r="D39" s="62">
        <v>3967.50311332823</v>
      </c>
      <c r="E39" s="62"/>
      <c r="F39" s="62">
        <v>6.7687250000000008</v>
      </c>
      <c r="G39" s="62"/>
      <c r="H39" s="62">
        <v>6.9581721875189997</v>
      </c>
      <c r="I39" s="62"/>
    </row>
    <row r="40" spans="2:9">
      <c r="B40" s="39" t="s">
        <v>266</v>
      </c>
      <c r="C40" s="14" t="s">
        <v>360</v>
      </c>
      <c r="D40" s="62">
        <v>14476.485768087101</v>
      </c>
      <c r="E40" s="62"/>
      <c r="F40" s="62">
        <v>99.612779661367995</v>
      </c>
      <c r="G40" s="62"/>
      <c r="H40" s="62">
        <v>156.33856257549701</v>
      </c>
      <c r="I40" s="62"/>
    </row>
    <row r="41" spans="2:9">
      <c r="B41" s="39" t="s">
        <v>268</v>
      </c>
      <c r="C41" s="14" t="s">
        <v>361</v>
      </c>
      <c r="D41" s="62">
        <v>78453.6341641951</v>
      </c>
      <c r="E41" s="62"/>
      <c r="F41" s="62">
        <v>144.853656557569</v>
      </c>
      <c r="G41" s="62"/>
      <c r="H41" s="62">
        <v>261.71127490913602</v>
      </c>
      <c r="I41" s="62"/>
    </row>
    <row r="42" spans="2:9">
      <c r="B42" s="39" t="s">
        <v>270</v>
      </c>
      <c r="C42" s="14" t="s">
        <v>362</v>
      </c>
      <c r="D42" s="62">
        <v>84460.921391330499</v>
      </c>
      <c r="E42" s="62"/>
      <c r="F42" s="62">
        <v>1574.87968458101</v>
      </c>
      <c r="G42" s="62"/>
      <c r="H42" s="62">
        <v>1323.7396001346401</v>
      </c>
      <c r="I42" s="62"/>
    </row>
    <row r="43" spans="2:9">
      <c r="B43" s="39" t="s">
        <v>272</v>
      </c>
      <c r="C43" s="14" t="s">
        <v>363</v>
      </c>
      <c r="D43" s="62">
        <v>6020.6308395592005</v>
      </c>
      <c r="E43" s="62"/>
      <c r="F43" s="62">
        <v>37.584751146734995</v>
      </c>
      <c r="G43" s="62"/>
      <c r="H43" s="62">
        <v>83.289902514599007</v>
      </c>
      <c r="I43" s="62"/>
    </row>
    <row r="44" spans="2:9">
      <c r="B44" s="39" t="s">
        <v>274</v>
      </c>
      <c r="C44" s="14" t="s">
        <v>364</v>
      </c>
      <c r="D44" s="62">
        <v>35603.245359674496</v>
      </c>
      <c r="E44" s="62"/>
      <c r="F44" s="62">
        <v>41.855254859437004</v>
      </c>
      <c r="G44" s="62"/>
      <c r="H44" s="62">
        <v>77.432977286816012</v>
      </c>
      <c r="I44" s="62"/>
    </row>
    <row r="45" spans="2:9">
      <c r="B45" s="39" t="s">
        <v>275</v>
      </c>
      <c r="C45" s="14" t="s">
        <v>365</v>
      </c>
      <c r="D45" s="62">
        <v>354103.41354964802</v>
      </c>
      <c r="E45" s="62"/>
      <c r="F45" s="62">
        <v>161.77056420821498</v>
      </c>
      <c r="G45" s="62"/>
      <c r="H45" s="62">
        <v>213.706208081688</v>
      </c>
      <c r="I45" s="62"/>
    </row>
    <row r="46" spans="2:9">
      <c r="B46" s="39" t="s">
        <v>276</v>
      </c>
      <c r="C46" s="14" t="s">
        <v>366</v>
      </c>
      <c r="D46" s="62">
        <v>182802.593854529</v>
      </c>
      <c r="E46" s="62"/>
      <c r="F46" s="62">
        <v>402.275327</v>
      </c>
      <c r="G46" s="62"/>
      <c r="H46" s="62">
        <v>489.23548175682998</v>
      </c>
      <c r="I46" s="62"/>
    </row>
    <row r="47" spans="2:9">
      <c r="B47" s="39" t="s">
        <v>277</v>
      </c>
      <c r="C47" s="14" t="s">
        <v>367</v>
      </c>
      <c r="D47" s="62">
        <v>57170.521185428101</v>
      </c>
      <c r="E47" s="62"/>
      <c r="F47" s="62">
        <v>38.039122397393001</v>
      </c>
      <c r="G47" s="62"/>
      <c r="H47" s="62">
        <v>174.06911476472899</v>
      </c>
      <c r="I47" s="62"/>
    </row>
    <row r="48" spans="2:9">
      <c r="B48" s="39" t="s">
        <v>278</v>
      </c>
      <c r="C48" s="14" t="s">
        <v>368</v>
      </c>
      <c r="D48" s="62">
        <v>17753.904824592799</v>
      </c>
      <c r="E48" s="62"/>
      <c r="F48" s="62">
        <v>461.15932092008296</v>
      </c>
      <c r="G48" s="62"/>
      <c r="H48" s="62">
        <v>364.78325789142303</v>
      </c>
      <c r="I48" s="62"/>
    </row>
    <row r="49" spans="2:9">
      <c r="B49" s="39" t="s">
        <v>279</v>
      </c>
      <c r="C49" s="14" t="s">
        <v>369</v>
      </c>
      <c r="D49" s="62">
        <v>1160.9352266764001</v>
      </c>
      <c r="E49" s="62"/>
      <c r="F49" s="62"/>
      <c r="G49" s="62"/>
      <c r="H49" s="62">
        <v>0.85617164285800007</v>
      </c>
      <c r="I49" s="62"/>
    </row>
    <row r="50" spans="2:9">
      <c r="B50" s="39" t="s">
        <v>281</v>
      </c>
      <c r="C50" s="14" t="s">
        <v>370</v>
      </c>
      <c r="D50" s="62">
        <v>4560.85750573316</v>
      </c>
      <c r="E50" s="62"/>
      <c r="F50" s="62">
        <v>2.9969409999999996</v>
      </c>
      <c r="G50" s="62"/>
      <c r="H50" s="62">
        <v>8.0120771974470006</v>
      </c>
      <c r="I50" s="62"/>
    </row>
    <row r="51" spans="2:9">
      <c r="B51" s="39" t="s">
        <v>282</v>
      </c>
      <c r="C51" s="14" t="s">
        <v>371</v>
      </c>
      <c r="D51" s="62">
        <v>9505.037401121579</v>
      </c>
      <c r="E51" s="62"/>
      <c r="F51" s="62">
        <v>28.724542440721002</v>
      </c>
      <c r="G51" s="62"/>
      <c r="H51" s="62">
        <v>84.656490894737999</v>
      </c>
      <c r="I51" s="62"/>
    </row>
    <row r="52" spans="2:9">
      <c r="B52" s="39" t="s">
        <v>283</v>
      </c>
      <c r="C52" s="14" t="s">
        <v>372</v>
      </c>
      <c r="D52" s="62">
        <v>2693.41930596265</v>
      </c>
      <c r="E52" s="62"/>
      <c r="F52" s="62">
        <v>1.252544307248</v>
      </c>
      <c r="G52" s="62"/>
      <c r="H52" s="62">
        <v>13.339788719906</v>
      </c>
      <c r="I52" s="62"/>
    </row>
    <row r="53" spans="2:9">
      <c r="B53" s="39" t="s">
        <v>284</v>
      </c>
      <c r="C53" s="14" t="s">
        <v>373</v>
      </c>
      <c r="D53" s="62">
        <v>9384.4377455222784</v>
      </c>
      <c r="E53" s="62"/>
      <c r="F53" s="62">
        <v>923.06446526934599</v>
      </c>
      <c r="G53" s="62"/>
      <c r="H53" s="62">
        <v>676.66041925672801</v>
      </c>
      <c r="I53" s="62"/>
    </row>
    <row r="54" spans="2:9">
      <c r="B54" s="35" t="s">
        <v>285</v>
      </c>
      <c r="C54" s="65" t="s">
        <v>288</v>
      </c>
      <c r="D54" s="64">
        <v>1061409.1992133418</v>
      </c>
      <c r="E54" s="64"/>
      <c r="F54" s="64">
        <v>6480.1353032814841</v>
      </c>
      <c r="G54" s="64"/>
      <c r="H54" s="64">
        <v>5965.9083112446888</v>
      </c>
      <c r="I54" s="64"/>
    </row>
    <row r="57" spans="2:9">
      <c r="B57" s="65" t="s">
        <v>290</v>
      </c>
    </row>
    <row r="58" spans="2:9" ht="12.75" customHeight="1">
      <c r="B58" s="1230" t="s">
        <v>374</v>
      </c>
      <c r="C58" s="1230"/>
      <c r="D58" s="1230"/>
      <c r="E58" s="1230"/>
      <c r="F58" s="1230"/>
      <c r="G58" s="1230"/>
      <c r="H58" s="1230"/>
      <c r="I58" s="1230"/>
    </row>
    <row r="59" spans="2:9">
      <c r="B59" s="1230"/>
      <c r="C59" s="1230"/>
      <c r="D59" s="1230"/>
      <c r="E59" s="1230"/>
      <c r="F59" s="1230"/>
      <c r="G59" s="1230"/>
      <c r="H59" s="1230"/>
      <c r="I59" s="1230"/>
    </row>
    <row r="60" spans="2:9" ht="12.75" customHeight="1">
      <c r="B60" s="7" t="s">
        <v>375</v>
      </c>
      <c r="C60" s="7"/>
      <c r="D60" s="7"/>
      <c r="E60" s="7"/>
      <c r="F60" s="7"/>
      <c r="G60" s="7"/>
      <c r="H60" s="7"/>
      <c r="I60" s="7"/>
    </row>
    <row r="61" spans="2:9">
      <c r="B61" s="1230" t="s">
        <v>376</v>
      </c>
      <c r="C61" s="1230"/>
      <c r="D61" s="1230"/>
      <c r="E61" s="1230"/>
      <c r="F61" s="1230"/>
      <c r="G61" s="1230"/>
      <c r="H61" s="1230"/>
      <c r="I61" s="1230"/>
    </row>
    <row r="62" spans="2:9">
      <c r="B62" s="1230"/>
      <c r="C62" s="1230"/>
      <c r="D62" s="1230"/>
      <c r="E62" s="1230"/>
      <c r="F62" s="1230"/>
      <c r="G62" s="1230"/>
      <c r="H62" s="1230"/>
      <c r="I62" s="1230"/>
    </row>
    <row r="63" spans="2:9" ht="12.75" customHeight="1"/>
    <row r="64" spans="2:9" ht="12.75" customHeight="1"/>
    <row r="65" ht="12.75" customHeight="1"/>
  </sheetData>
  <mergeCells count="12">
    <mergeCell ref="B61:I62"/>
    <mergeCell ref="D6:G6"/>
    <mergeCell ref="H6:H8"/>
    <mergeCell ref="I6:I8"/>
    <mergeCell ref="E7:F7"/>
    <mergeCell ref="G7:G8"/>
    <mergeCell ref="D32:G32"/>
    <mergeCell ref="H32:H34"/>
    <mergeCell ref="I32:I34"/>
    <mergeCell ref="E33:F33"/>
    <mergeCell ref="G33:G34"/>
    <mergeCell ref="B58:I59"/>
  </mergeCells>
  <pageMargins left="0.70866141732283472" right="0.70866141732283472" top="0.74803149606299213" bottom="0.74803149606299213" header="0.31496062992125984" footer="0.31496062992125984"/>
  <pageSetup paperSize="9" scale="61" orientation="landscape" verticalDpi="1200" r:id="rId1"/>
  <ignoredErrors>
    <ignoredError sqref="B9:B28 B55 B35:B5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7D2A-07E9-42F5-9BCF-340DF45F368E}">
  <sheetPr>
    <pageSetUpPr fitToPage="1"/>
  </sheetPr>
  <dimension ref="A1:H19"/>
  <sheetViews>
    <sheetView zoomScaleNormal="100" workbookViewId="0">
      <selection activeCell="A2" sqref="A2"/>
    </sheetView>
  </sheetViews>
  <sheetFormatPr defaultColWidth="20.5703125" defaultRowHeight="12.75"/>
  <cols>
    <col min="1" max="1" width="7.85546875" style="9" customWidth="1"/>
    <col min="2" max="2" width="20.5703125" style="9"/>
    <col min="3" max="3" width="33.42578125" style="9" bestFit="1" customWidth="1"/>
    <col min="4" max="4" width="23" style="9" customWidth="1"/>
    <col min="5" max="5" width="19.140625" style="9" customWidth="1"/>
    <col min="6" max="6" width="5.42578125" style="9" customWidth="1"/>
    <col min="7" max="7" width="23" style="9" customWidth="1"/>
    <col min="8" max="8" width="19.140625" style="9" customWidth="1"/>
    <col min="9" max="16384" width="20.5703125" style="9"/>
  </cols>
  <sheetData>
    <row r="1" spans="1:8">
      <c r="A1" s="22" t="s">
        <v>1284</v>
      </c>
    </row>
    <row r="3" spans="1:8">
      <c r="B3" s="1247" t="s">
        <v>377</v>
      </c>
      <c r="C3" s="1247"/>
      <c r="D3" s="1247"/>
      <c r="E3" s="1247"/>
    </row>
    <row r="4" spans="1:8">
      <c r="D4" s="136"/>
      <c r="E4" s="136"/>
      <c r="G4" s="136"/>
      <c r="H4" s="136"/>
    </row>
    <row r="5" spans="1:8" ht="15.95" customHeight="1">
      <c r="C5" s="17"/>
      <c r="D5" s="162" t="s">
        <v>160</v>
      </c>
      <c r="E5" s="136" t="s">
        <v>161</v>
      </c>
      <c r="G5" s="162" t="s">
        <v>160</v>
      </c>
      <c r="H5" s="136" t="s">
        <v>161</v>
      </c>
    </row>
    <row r="6" spans="1:8" ht="29.25" customHeight="1">
      <c r="B6" s="809"/>
      <c r="C6" s="807"/>
      <c r="D6" s="1208" t="s">
        <v>378</v>
      </c>
      <c r="E6" s="1207"/>
      <c r="G6" s="1208" t="s">
        <v>378</v>
      </c>
      <c r="H6" s="1207"/>
    </row>
    <row r="7" spans="1:8">
      <c r="B7" s="280"/>
      <c r="C7" s="347"/>
      <c r="D7" s="1248" t="s">
        <v>166</v>
      </c>
      <c r="E7" s="1249"/>
      <c r="G7" s="1248" t="s">
        <v>168</v>
      </c>
      <c r="H7" s="1249"/>
    </row>
    <row r="8" spans="1:8" ht="25.5">
      <c r="B8" s="348" t="s">
        <v>165</v>
      </c>
      <c r="C8" s="281"/>
      <c r="D8" s="808" t="s">
        <v>379</v>
      </c>
      <c r="E8" s="796" t="s">
        <v>380</v>
      </c>
      <c r="G8" s="808" t="s">
        <v>379</v>
      </c>
      <c r="H8" s="796" t="s">
        <v>380</v>
      </c>
    </row>
    <row r="9" spans="1:8" ht="15.95" customHeight="1">
      <c r="B9" s="160" t="s">
        <v>256</v>
      </c>
      <c r="C9" s="17" t="s">
        <v>381</v>
      </c>
      <c r="D9" s="161"/>
      <c r="E9" s="810"/>
      <c r="G9" s="161"/>
      <c r="H9" s="810"/>
    </row>
    <row r="10" spans="1:8">
      <c r="B10" s="160" t="s">
        <v>258</v>
      </c>
      <c r="C10" s="17" t="s">
        <v>382</v>
      </c>
      <c r="D10" s="161">
        <v>85.111000000000004</v>
      </c>
      <c r="E10" s="57"/>
      <c r="G10" s="161">
        <v>170.254616321481</v>
      </c>
      <c r="H10" s="57"/>
    </row>
    <row r="11" spans="1:8">
      <c r="B11" s="160" t="s">
        <v>260</v>
      </c>
      <c r="C11" s="17" t="s">
        <v>383</v>
      </c>
      <c r="D11" s="161"/>
      <c r="E11" s="57"/>
      <c r="G11" s="161">
        <v>4.3919321480999994E-2</v>
      </c>
      <c r="H11" s="57"/>
    </row>
    <row r="12" spans="1:8">
      <c r="B12" s="160" t="s">
        <v>262</v>
      </c>
      <c r="C12" s="17" t="s">
        <v>384</v>
      </c>
      <c r="D12" s="161"/>
      <c r="E12" s="57"/>
      <c r="G12" s="161"/>
      <c r="H12" s="57"/>
    </row>
    <row r="13" spans="1:8">
      <c r="B13" s="160" t="s">
        <v>264</v>
      </c>
      <c r="C13" s="17" t="s">
        <v>385</v>
      </c>
      <c r="D13" s="161"/>
      <c r="E13" s="57"/>
      <c r="G13" s="161"/>
      <c r="H13" s="57"/>
    </row>
    <row r="14" spans="1:8">
      <c r="B14" s="160" t="s">
        <v>266</v>
      </c>
      <c r="C14" s="17" t="s">
        <v>386</v>
      </c>
      <c r="D14" s="161">
        <v>85.010999999999996</v>
      </c>
      <c r="E14" s="57"/>
      <c r="G14" s="161">
        <v>170.11086600000002</v>
      </c>
      <c r="H14" s="57"/>
    </row>
    <row r="15" spans="1:8">
      <c r="B15" s="164" t="s">
        <v>268</v>
      </c>
      <c r="C15" s="165" t="s">
        <v>387</v>
      </c>
      <c r="D15" s="163">
        <v>0.1</v>
      </c>
      <c r="E15" s="267"/>
      <c r="G15" s="163">
        <v>9.9831000000000003E-2</v>
      </c>
      <c r="H15" s="267"/>
    </row>
    <row r="16" spans="1:8">
      <c r="B16" s="166" t="s">
        <v>270</v>
      </c>
      <c r="C16" s="10" t="s">
        <v>288</v>
      </c>
      <c r="D16" s="197">
        <v>85.111000000000004</v>
      </c>
      <c r="E16" s="811"/>
      <c r="F16" s="22"/>
      <c r="G16" s="197">
        <v>170.254616321481</v>
      </c>
      <c r="H16" s="811"/>
    </row>
    <row r="18" spans="2:2">
      <c r="B18" s="4" t="s">
        <v>290</v>
      </c>
    </row>
    <row r="19" spans="2:2">
      <c r="B19" s="1" t="s">
        <v>388</v>
      </c>
    </row>
  </sheetData>
  <mergeCells count="5">
    <mergeCell ref="B3:E3"/>
    <mergeCell ref="D6:E6"/>
    <mergeCell ref="G6:H6"/>
    <mergeCell ref="D7:E7"/>
    <mergeCell ref="G7:H7"/>
  </mergeCells>
  <pageMargins left="0.70866141732283472" right="0.70866141732283472" top="0.74803149606299213" bottom="0.74803149606299213" header="0.31496062992125984" footer="0.31496062992125984"/>
  <pageSetup paperSize="9" scale="86" orientation="landscape" r:id="rId1"/>
  <ignoredErrors>
    <ignoredError sqref="B9:B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533F266862B841B69DE6D92113EDC0" ma:contentTypeVersion="4" ma:contentTypeDescription="Create a new document." ma:contentTypeScope="" ma:versionID="fab7df81b77739f8e645722a647e7f71">
  <xsd:schema xmlns:xsd="http://www.w3.org/2001/XMLSchema" xmlns:xs="http://www.w3.org/2001/XMLSchema" xmlns:p="http://schemas.microsoft.com/office/2006/metadata/properties" xmlns:ns2="7310d0e4-4f2d-4142-b3ad-4b00457505f1" xmlns:ns3="513bc813-2753-48a0-9064-9aa1af32367b" targetNamespace="http://schemas.microsoft.com/office/2006/metadata/properties" ma:root="true" ma:fieldsID="00562ca62116556dbb714e43319784fc" ns2:_="" ns3:_="">
    <xsd:import namespace="7310d0e4-4f2d-4142-b3ad-4b00457505f1"/>
    <xsd:import namespace="513bc813-2753-48a0-9064-9aa1af3236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10d0e4-4f2d-4142-b3ad-4b00457505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3bc813-2753-48a0-9064-9aa1af3236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36D846-26FA-4D1B-972D-FFE61B4D1E1A}">
  <ds:schemaRefs>
    <ds:schemaRef ds:uri="http://schemas.microsoft.com/sharepoint/v3/contenttype/forms"/>
  </ds:schemaRefs>
</ds:datastoreItem>
</file>

<file path=customXml/itemProps2.xml><?xml version="1.0" encoding="utf-8"?>
<ds:datastoreItem xmlns:ds="http://schemas.openxmlformats.org/officeDocument/2006/customXml" ds:itemID="{2695DC95-E682-4CAC-935B-8DB422421920}">
  <ds:schemaRefs>
    <ds:schemaRef ds:uri="http://schemas.microsoft.com/office/2006/metadata/properties"/>
    <ds:schemaRef ds:uri="http://schemas.microsoft.com/office/infopath/2007/PartnerControls"/>
    <ds:schemaRef ds:uri="e0a2153d-f8b6-4a16-9d03-56e1c8e8e6b1"/>
    <ds:schemaRef ds:uri="2e2d8357-ba2c-492a-8ce3-6a830a572c71"/>
  </ds:schemaRefs>
</ds:datastoreItem>
</file>

<file path=customXml/itemProps3.xml><?xml version="1.0" encoding="utf-8"?>
<ds:datastoreItem xmlns:ds="http://schemas.openxmlformats.org/officeDocument/2006/customXml" ds:itemID="{FD2668C4-B0FD-476D-BC20-3A3D72AD1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10d0e4-4f2d-4142-b3ad-4b00457505f1"/>
    <ds:schemaRef ds:uri="513bc813-2753-48a0-9064-9aa1af323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4522a4d-f12f-4888-8028-d80fdde3b7d9}" enabled="1" method="Privileged" siteId="{9a8ff9e3-0e35-4620-a724-e9834dc50b51}"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75</vt:i4>
      </vt:variant>
      <vt:variant>
        <vt:lpstr>Named Ranges</vt:lpstr>
      </vt:variant>
      <vt:variant>
        <vt:i4>55</vt:i4>
      </vt:variant>
    </vt:vector>
  </HeadingPairs>
  <TitlesOfParts>
    <vt:vector size="130" baseType="lpstr">
      <vt:lpstr>Cover sheet</vt:lpstr>
      <vt:lpstr>EU KM1</vt:lpstr>
      <vt:lpstr>EU CR1</vt:lpstr>
      <vt:lpstr>EU CR1-A</vt:lpstr>
      <vt:lpstr>EU CQ1</vt:lpstr>
      <vt:lpstr>EU CQ3</vt:lpstr>
      <vt:lpstr>EU CQ4</vt:lpstr>
      <vt:lpstr>EU CQ5</vt:lpstr>
      <vt:lpstr>EU CQ7</vt:lpstr>
      <vt:lpstr>EU CR3</vt:lpstr>
      <vt:lpstr>Risk class scale PD</vt:lpstr>
      <vt:lpstr>EAD REA split IRB</vt:lpstr>
      <vt:lpstr>EU CR4</vt:lpstr>
      <vt:lpstr>EU CR5</vt:lpstr>
      <vt:lpstr>EU CR6</vt:lpstr>
      <vt:lpstr>EU CR6-A</vt:lpstr>
      <vt:lpstr>EU CR7</vt:lpstr>
      <vt:lpstr>EU CR7-A</vt:lpstr>
      <vt:lpstr>EU CR9</vt:lpstr>
      <vt:lpstr>BB Equity</vt:lpstr>
      <vt:lpstr>EU CCR1</vt:lpstr>
      <vt:lpstr>EU CCR2</vt:lpstr>
      <vt:lpstr>EU CCR3</vt:lpstr>
      <vt:lpstr>EU CCR4</vt:lpstr>
      <vt:lpstr>EU CCR5</vt:lpstr>
      <vt:lpstr>EU CCR6</vt:lpstr>
      <vt:lpstr>EU CCR8</vt:lpstr>
      <vt:lpstr>EU SEC1</vt:lpstr>
      <vt:lpstr>EU SEC4</vt:lpstr>
      <vt:lpstr>EU MR4</vt:lpstr>
      <vt:lpstr>Trading book VaR</vt:lpstr>
      <vt:lpstr>Banking book VaR</vt:lpstr>
      <vt:lpstr>EU IRRBB1</vt:lpstr>
      <vt:lpstr>EU MR1</vt:lpstr>
      <vt:lpstr>EU MR2-A</vt:lpstr>
      <vt:lpstr>EU MR3</vt:lpstr>
      <vt:lpstr>EU PV1</vt:lpstr>
      <vt:lpstr>Op risk</vt:lpstr>
      <vt:lpstr>EU OR1</vt:lpstr>
      <vt:lpstr>EU LIQ1</vt:lpstr>
      <vt:lpstr>EU LIQB</vt:lpstr>
      <vt:lpstr>EU LIQ2</vt:lpstr>
      <vt:lpstr>EU AE</vt:lpstr>
      <vt:lpstr>Reg Cap req</vt:lpstr>
      <vt:lpstr>Eco cap</vt:lpstr>
      <vt:lpstr>EU OV1</vt:lpstr>
      <vt:lpstr>EU CR8</vt:lpstr>
      <vt:lpstr>EU CCR7</vt:lpstr>
      <vt:lpstr>EU MR2-B</vt:lpstr>
      <vt:lpstr>EU CC1</vt:lpstr>
      <vt:lpstr>EU CC2 </vt:lpstr>
      <vt:lpstr>EU CCA</vt:lpstr>
      <vt:lpstr>EU KM2</vt:lpstr>
      <vt:lpstr>EU TLAC3b</vt:lpstr>
      <vt:lpstr>EU TLAC 1</vt:lpstr>
      <vt:lpstr>EU CCyB1</vt:lpstr>
      <vt:lpstr>EU CCyB2</vt:lpstr>
      <vt:lpstr>EU LR1</vt:lpstr>
      <vt:lpstr>EU LR2</vt:lpstr>
      <vt:lpstr>EU LR3</vt:lpstr>
      <vt:lpstr>EU INS1</vt:lpstr>
      <vt:lpstr>EU INS2</vt:lpstr>
      <vt:lpstr>EU LI1</vt:lpstr>
      <vt:lpstr>EU LI2</vt:lpstr>
      <vt:lpstr>EU LI3</vt:lpstr>
      <vt:lpstr>Subs EU KM1</vt:lpstr>
      <vt:lpstr>EU REM1</vt:lpstr>
      <vt:lpstr>EU REM2</vt:lpstr>
      <vt:lpstr>EU REM3</vt:lpstr>
      <vt:lpstr>EU REM4</vt:lpstr>
      <vt:lpstr>EU REM5</vt:lpstr>
      <vt:lpstr>EU ESG 1</vt:lpstr>
      <vt:lpstr>EU ESG 2</vt:lpstr>
      <vt:lpstr>EU ESG 4</vt:lpstr>
      <vt:lpstr>EU ESG 5</vt:lpstr>
      <vt:lpstr>'Banking book VaR'!Print_Area</vt:lpstr>
      <vt:lpstr>'BB Equity'!Print_Area</vt:lpstr>
      <vt:lpstr>'Cover sheet'!Print_Area</vt:lpstr>
      <vt:lpstr>'EU AE'!Print_Area</vt:lpstr>
      <vt:lpstr>'EU CC1'!Print_Area</vt:lpstr>
      <vt:lpstr>'EU CC2 '!Print_Area</vt:lpstr>
      <vt:lpstr>'EU CCA'!Print_Area</vt:lpstr>
      <vt:lpstr>'EU CCR1'!Print_Area</vt:lpstr>
      <vt:lpstr>'EU CCR2'!Print_Area</vt:lpstr>
      <vt:lpstr>'EU CCR3'!Print_Area</vt:lpstr>
      <vt:lpstr>'EU CCR4'!Print_Area</vt:lpstr>
      <vt:lpstr>'EU CCR5'!Print_Area</vt:lpstr>
      <vt:lpstr>'EU CCR6'!Print_Area</vt:lpstr>
      <vt:lpstr>'EU CCR7'!Print_Area</vt:lpstr>
      <vt:lpstr>'EU CCR8'!Print_Area</vt:lpstr>
      <vt:lpstr>'EU CCyB1'!Print_Area</vt:lpstr>
      <vt:lpstr>'EU CCyB2'!Print_Area</vt:lpstr>
      <vt:lpstr>'EU CQ1'!Print_Area</vt:lpstr>
      <vt:lpstr>'EU CQ3'!Print_Area</vt:lpstr>
      <vt:lpstr>'EU CQ4'!Print_Area</vt:lpstr>
      <vt:lpstr>'EU CQ5'!Print_Area</vt:lpstr>
      <vt:lpstr>'EU CQ7'!Print_Area</vt:lpstr>
      <vt:lpstr>'EU CR1'!Print_Area</vt:lpstr>
      <vt:lpstr>'EU CR1-A'!Print_Area</vt:lpstr>
      <vt:lpstr>'EU CR3'!Print_Area</vt:lpstr>
      <vt:lpstr>'EU CR4'!Print_Area</vt:lpstr>
      <vt:lpstr>'EU CR5'!Print_Area</vt:lpstr>
      <vt:lpstr>'EU CR6'!Print_Area</vt:lpstr>
      <vt:lpstr>'EU CR6-A'!Print_Area</vt:lpstr>
      <vt:lpstr>'EU CR7'!Print_Area</vt:lpstr>
      <vt:lpstr>'EU CR7-A'!Print_Area</vt:lpstr>
      <vt:lpstr>'EU CR8'!Print_Area</vt:lpstr>
      <vt:lpstr>'EU CR9'!Print_Area</vt:lpstr>
      <vt:lpstr>'EU ESG 1'!Print_Area</vt:lpstr>
      <vt:lpstr>'EU ESG 2'!Print_Area</vt:lpstr>
      <vt:lpstr>'EU ESG 4'!Print_Area</vt:lpstr>
      <vt:lpstr>'EU ESG 5'!Print_Area</vt:lpstr>
      <vt:lpstr>'EU INS1'!Print_Area</vt:lpstr>
      <vt:lpstr>'EU INS2'!Print_Area</vt:lpstr>
      <vt:lpstr>'EU KM1'!Print_Area</vt:lpstr>
      <vt:lpstr>'EU LIQ1'!Print_Area</vt:lpstr>
      <vt:lpstr>'EU LR1'!Print_Area</vt:lpstr>
      <vt:lpstr>'EU LR2'!Print_Area</vt:lpstr>
      <vt:lpstr>'EU LR3'!Print_Area</vt:lpstr>
      <vt:lpstr>'EU MR1'!Print_Area</vt:lpstr>
      <vt:lpstr>'EU MR2-B'!Print_Area</vt:lpstr>
      <vt:lpstr>'EU MR3'!Print_Area</vt:lpstr>
      <vt:lpstr>'EU OV1'!Print_Area</vt:lpstr>
      <vt:lpstr>'EU TLAC 1'!Print_Area</vt:lpstr>
      <vt:lpstr>'EU TLAC3b'!Print_Area</vt:lpstr>
      <vt:lpstr>'Op risk'!Print_Area</vt:lpstr>
      <vt:lpstr>'Risk class scale PD'!Print_Area</vt:lpstr>
      <vt:lpstr>'Subs EU KM1'!Print_Area</vt:lpstr>
      <vt:lpstr>'Trading book VaR'!Print_Area</vt:lpstr>
      <vt:lpstr>'EU TLAC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2023-02-24T09:55:01Z</dcterms:created>
  <dcterms:modified xsi:type="dcterms:W3CDTF">2023-03-02T09:54:30Z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2489200</vt:r8>
  </property>
  <property fmtid="{D5CDD505-2E9C-101B-9397-08002B2CF9AE}" pid="3" name="SV_QUERY_LIST_4F35BF76-6C0D-4D9B-82B2-816C12CF3733">
    <vt:lpwstr>empty_477D106A-C0D6-4607-AEBD-E2C9D60EA279</vt:lpwstr>
  </property>
  <property fmtid="{D5CDD505-2E9C-101B-9397-08002B2CF9AE}" pid="4" name="MSIP_Label_64522a4d-f12f-4888-8028-d80fdde3b7d9_SiteId">
    <vt:lpwstr>9a8ff9e3-0e35-4620-a724-e9834dc50b51</vt:lpwstr>
  </property>
  <property fmtid="{D5CDD505-2E9C-101B-9397-08002B2CF9AE}" pid="5" name="MSIP_Label_64522a4d-f12f-4888-8028-d80fdde3b7d9_ContentBits">
    <vt:lpwstr>0</vt:lpwstr>
  </property>
  <property fmtid="{D5CDD505-2E9C-101B-9397-08002B2CF9AE}" pid="6" name="MediaServiceImageTags">
    <vt:lpwstr/>
  </property>
  <property fmtid="{D5CDD505-2E9C-101B-9397-08002B2CF9AE}" pid="7" name="MSIP_Label_64522a4d-f12f-4888-8028-d80fdde3b7d9_Method">
    <vt:lpwstr>Privileged</vt:lpwstr>
  </property>
  <property fmtid="{D5CDD505-2E9C-101B-9397-08002B2CF9AE}" pid="8" name="ContentTypeId">
    <vt:lpwstr>0x01010045533F266862B841B69DE6D92113EDC0</vt:lpwstr>
  </property>
  <property fmtid="{D5CDD505-2E9C-101B-9397-08002B2CF9AE}" pid="9" name="MSIP_Label_64522a4d-f12f-4888-8028-d80fdde3b7d9_Name">
    <vt:lpwstr>64522a4d-f12f-4888-8028-d80fdde3b7d9</vt:lpwstr>
  </property>
  <property fmtid="{D5CDD505-2E9C-101B-9397-08002B2CF9AE}" pid="10" name="SV_HIDDEN_GRID_QUERY_LIST_4F35BF76-6C0D-4D9B-82B2-816C12CF3733">
    <vt:lpwstr>empty_477D106A-C0D6-4607-AEBD-E2C9D60EA279</vt:lpwstr>
  </property>
  <property fmtid="{D5CDD505-2E9C-101B-9397-08002B2CF9AE}" pid="11" name="MSIP_Label_64522a4d-f12f-4888-8028-d80fdde3b7d9_Enabled">
    <vt:lpwstr>true</vt:lpwstr>
  </property>
  <property fmtid="{D5CDD505-2E9C-101B-9397-08002B2CF9AE}" pid="12" name="MSIP_Label_64522a4d-f12f-4888-8028-d80fdde3b7d9_ActionId">
    <vt:lpwstr>c39103c9-7fd3-4d29-b99d-c9ea6b43aa60</vt:lpwstr>
  </property>
  <property fmtid="{D5CDD505-2E9C-101B-9397-08002B2CF9AE}" pid="13" name="MSIP_Label_64522a4d-f12f-4888-8028-d80fdde3b7d9_SetDate">
    <vt:lpwstr>2022-07-15T14:52:26Z</vt:lpwstr>
  </property>
</Properties>
</file>