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05" windowWidth="17430" windowHeight="11955" activeTab="0"/>
  </bookViews>
  <sheets>
    <sheet name="Cover" sheetId="1" r:id="rId1"/>
    <sheet name="FTE" sheetId="2" r:id="rId2"/>
    <sheet name="Income statement" sheetId="3" r:id="rId3"/>
    <sheet name="Income statement 9Q" sheetId="4" r:id="rId4"/>
    <sheet name="Key figures 9Q" sheetId="5" r:id="rId5"/>
    <sheet name="N I Income and margin 9Q" sheetId="6" r:id="rId6"/>
    <sheet name="Income per type 9Q" sheetId="7" r:id="rId7"/>
    <sheet name="Expenses 9Q" sheetId="8" r:id="rId8"/>
    <sheet name="Balance sheet structure 9Q" sheetId="9" r:id="rId9"/>
    <sheet name="Funding" sheetId="10" r:id="rId10"/>
    <sheet name="Maturity Profile" sheetId="11" r:id="rId11"/>
    <sheet name="Liquidity reserve" sheetId="12" r:id="rId12"/>
    <sheet name="Liquidity components" sheetId="13" r:id="rId13"/>
    <sheet name="Asset encumbrance" sheetId="14" r:id="rId14"/>
    <sheet name="SEB AB Covered bonds" sheetId="15" r:id="rId15"/>
    <sheet name="Capital adequacy and REA" sheetId="16" r:id="rId16"/>
    <sheet name="Credit port exposure" sheetId="17" r:id="rId17"/>
    <sheet name="Loan port exposure" sheetId="18" r:id="rId18"/>
    <sheet name="Credit portfolio" sheetId="19" r:id="rId19"/>
    <sheet name="NPL and reserves" sheetId="20" r:id="rId20"/>
    <sheet name="Impairment " sheetId="21" r:id="rId21"/>
    <sheet name="NPL assessed loans" sheetId="22" r:id="rId22"/>
    <sheet name="Debt instruments" sheetId="23" r:id="rId23"/>
    <sheet name="Other &amp; Eliminations 9Q" sheetId="24" r:id="rId24"/>
    <sheet name="LC&amp;FI  9Q" sheetId="25" r:id="rId25"/>
    <sheet name="C&amp;PC 9Q" sheetId="26" r:id="rId26"/>
    <sheet name="Baltic 9Q" sheetId="27" r:id="rId27"/>
    <sheet name="L&amp;IM 9Q" sheetId="28" r:id="rId28"/>
    <sheet name="Premium income and AuM" sheetId="29" r:id="rId29"/>
    <sheet name="Embedded value" sheetId="30" r:id="rId30"/>
    <sheet name="Surplus value" sheetId="31" r:id="rId31"/>
    <sheet name="Macro forecast" sheetId="32" r:id="rId32"/>
  </sheets>
  <externalReferences>
    <externalReference r:id="rId35"/>
    <externalReference r:id="rId36"/>
  </externalReferences>
  <definedNames>
    <definedName name="_Toc346539545" localSheetId="15">'Capital adequacy and REA'!$A$3</definedName>
    <definedName name="_Toc347244612" localSheetId="5">'N I Income and margin 9Q'!$B$9</definedName>
    <definedName name="_Toc386117457" localSheetId="15">'Capital adequacy and REA'!$A$3</definedName>
    <definedName name="_Toc464568608" localSheetId="15">'Capital adequacy and REA'!$A$153</definedName>
    <definedName name="csDesignMode">1</definedName>
    <definedName name="Input1Array">'[1]Input'!$B$2:$K$30</definedName>
    <definedName name="_xlnm.Print_Area" localSheetId="26">'Baltic 9Q'!$B$1:$B$2</definedName>
    <definedName name="_xlnm.Print_Area" localSheetId="25">'C&amp;PC 9Q'!$B$1:$B$2</definedName>
    <definedName name="_xlnm.Print_Area" localSheetId="0">'Cover'!$A$1:$I$56</definedName>
    <definedName name="_xlnm.Print_Area" localSheetId="16">'Credit port exposure'!$B$11:$L$12</definedName>
    <definedName name="_xlnm.Print_Area" localSheetId="29">'Embedded value'!#REF!</definedName>
    <definedName name="_xlnm.Print_Area" localSheetId="6">'Income per type 9Q'!#REF!</definedName>
    <definedName name="_xlnm.Print_Area" localSheetId="27">'L&amp;IM 9Q'!$B$1:$B$2</definedName>
    <definedName name="_xlnm.Print_Area" localSheetId="24">'LC&amp;FI  9Q'!$B$1:$B$2</definedName>
    <definedName name="_xlnm.Print_Area" localSheetId="11">'Liquidity reserve'!#REF!</definedName>
    <definedName name="_xlnm.Print_Area" localSheetId="5">'N I Income and margin 9Q'!$A$1:$D$7</definedName>
    <definedName name="_xlnm.Print_Area" localSheetId="23">'Other &amp; Eliminations 9Q'!$B$1:$B$3</definedName>
    <definedName name="Report_Version_3">"A1"</definedName>
    <definedName name="Report_Version_4">"A1"</definedName>
    <definedName name="SprkVal">'[2]Admin'!$B$17</definedName>
  </definedNames>
  <calcPr fullCalcOnLoad="1"/>
</workbook>
</file>

<file path=xl/sharedStrings.xml><?xml version="1.0" encoding="utf-8"?>
<sst xmlns="http://schemas.openxmlformats.org/spreadsheetml/2006/main" count="2144" uniqueCount="863">
  <si>
    <t>Surplus values</t>
  </si>
  <si>
    <t>Total operations</t>
  </si>
  <si>
    <t>Q4</t>
  </si>
  <si>
    <t>Q3</t>
  </si>
  <si>
    <t>Return on equity, %</t>
  </si>
  <si>
    <t>Return on total assets, %</t>
  </si>
  <si>
    <t>Basic earnings per share, SEK</t>
  </si>
  <si>
    <t>Diluted earnings per share, SEK</t>
  </si>
  <si>
    <t>Net worth per share, SEK</t>
  </si>
  <si>
    <t>Credit loss level, %</t>
  </si>
  <si>
    <t>Tier 1 capital ratio, %</t>
  </si>
  <si>
    <t>Total capital ratio, %</t>
  </si>
  <si>
    <t>Key figures - SEB Group</t>
  </si>
  <si>
    <t>SEK m</t>
  </si>
  <si>
    <t>%</t>
  </si>
  <si>
    <t>Net interest income</t>
  </si>
  <si>
    <t>Net fee and commission income</t>
  </si>
  <si>
    <t>Net financial income</t>
  </si>
  <si>
    <t>Net other income</t>
  </si>
  <si>
    <t>Total operating income</t>
  </si>
  <si>
    <t>Staff costs</t>
  </si>
  <si>
    <t>Other expenses</t>
  </si>
  <si>
    <t>Depreciation, amortisation and impairment of tangible and intangible assets</t>
  </si>
  <si>
    <t>Total operating expenses</t>
  </si>
  <si>
    <t>Profit before credit losses</t>
  </si>
  <si>
    <t>Net credit losses</t>
  </si>
  <si>
    <t>Operating profit</t>
  </si>
  <si>
    <t>Income tax expense</t>
  </si>
  <si>
    <t>Net profit</t>
  </si>
  <si>
    <t>Attributable to minority interests</t>
  </si>
  <si>
    <t xml:space="preserve">   Basic earnings per share, SEK</t>
  </si>
  <si>
    <t xml:space="preserve">   Diluted earnings per share, SEK</t>
  </si>
  <si>
    <t>Income statement - SEB Group</t>
  </si>
  <si>
    <t xml:space="preserve">Net profit </t>
  </si>
  <si>
    <t>Total</t>
  </si>
  <si>
    <t>Baltic</t>
  </si>
  <si>
    <t xml:space="preserve"> </t>
  </si>
  <si>
    <t>Other and eliminations</t>
  </si>
  <si>
    <t>The SEB Group</t>
  </si>
  <si>
    <t>Debt instruments and related derivatives</t>
  </si>
  <si>
    <t>Custody and mutual funds</t>
  </si>
  <si>
    <t>Lending</t>
  </si>
  <si>
    <t>Derivatives</t>
  </si>
  <si>
    <t>Other</t>
  </si>
  <si>
    <t>Sweden</t>
  </si>
  <si>
    <t>Norway</t>
  </si>
  <si>
    <t>Denmark</t>
  </si>
  <si>
    <t>Finland</t>
  </si>
  <si>
    <t>Estonia</t>
  </si>
  <si>
    <t>Latvia</t>
  </si>
  <si>
    <t>Lithuania</t>
  </si>
  <si>
    <t>Start</t>
  </si>
  <si>
    <t>Staff costs - SEB Group</t>
  </si>
  <si>
    <t>Salaries etc</t>
  </si>
  <si>
    <t>Redundancies</t>
  </si>
  <si>
    <t>Pensions</t>
  </si>
  <si>
    <t>Other staff costs</t>
  </si>
  <si>
    <t>Staff costs*</t>
  </si>
  <si>
    <t>*all items include social charges</t>
  </si>
  <si>
    <t>Q1</t>
  </si>
  <si>
    <t>Q2</t>
  </si>
  <si>
    <t>Other expenses - SEB Group</t>
  </si>
  <si>
    <t>Costs for premises</t>
  </si>
  <si>
    <t>Data costs</t>
  </si>
  <si>
    <t>Travel and entertainment</t>
  </si>
  <si>
    <t>Consultants</t>
  </si>
  <si>
    <t>Marketing</t>
  </si>
  <si>
    <t>Information services</t>
  </si>
  <si>
    <t>Other operating costs</t>
  </si>
  <si>
    <t>Repos</t>
  </si>
  <si>
    <t>Loans to credit institutions</t>
  </si>
  <si>
    <t>Loans to the public</t>
  </si>
  <si>
    <t>Debt instruments</t>
  </si>
  <si>
    <t>Equity instruments</t>
  </si>
  <si>
    <t>Insurance assets</t>
  </si>
  <si>
    <t>Financial assets at fair value</t>
  </si>
  <si>
    <t>Available-for-sale financial assets</t>
  </si>
  <si>
    <t>Tangible and intangible assets</t>
  </si>
  <si>
    <t>Other assets</t>
  </si>
  <si>
    <t>Total assets</t>
  </si>
  <si>
    <t>Credit institutions</t>
  </si>
  <si>
    <t>Deposits from credit institutions</t>
  </si>
  <si>
    <t>Deposits and borrowing from the public</t>
  </si>
  <si>
    <t>Liabilities to policyholders</t>
  </si>
  <si>
    <t>CP/CD</t>
  </si>
  <si>
    <t>Long term debt</t>
  </si>
  <si>
    <t>Debt securities</t>
  </si>
  <si>
    <t>Financial liabilities at fair value</t>
  </si>
  <si>
    <t>Other liabilities</t>
  </si>
  <si>
    <t>Subordinated liabilities</t>
  </si>
  <si>
    <t>Total liabilities</t>
  </si>
  <si>
    <t>Total equity</t>
  </si>
  <si>
    <t>Total liabilities and equity</t>
  </si>
  <si>
    <t>SEK</t>
  </si>
  <si>
    <t>EUR</t>
  </si>
  <si>
    <t>USD</t>
  </si>
  <si>
    <t>GBP</t>
  </si>
  <si>
    <t>CHF</t>
  </si>
  <si>
    <t>NOK</t>
  </si>
  <si>
    <t>Long-term funding</t>
  </si>
  <si>
    <t>Maturity profile, by currency</t>
  </si>
  <si>
    <t>Subordinated debt</t>
  </si>
  <si>
    <t>Senior unsecured</t>
  </si>
  <si>
    <t>Maturity profile, by product</t>
  </si>
  <si>
    <t>Covered bonds SEB AG</t>
  </si>
  <si>
    <t>SEK bn</t>
  </si>
  <si>
    <t>Deposits adjusted for repos</t>
  </si>
  <si>
    <t>Total loans and deposits</t>
  </si>
  <si>
    <t>SEB AB Covered bonds</t>
  </si>
  <si>
    <t>Capital adequacy and RWA</t>
  </si>
  <si>
    <t>End</t>
  </si>
  <si>
    <t>31 Dec</t>
  </si>
  <si>
    <t>31 Mar</t>
  </si>
  <si>
    <t>30 Jun</t>
  </si>
  <si>
    <t>30 Sep</t>
  </si>
  <si>
    <t>Institutions</t>
  </si>
  <si>
    <t>Corporates</t>
  </si>
  <si>
    <t>Securitisation positions</t>
  </si>
  <si>
    <t>Foreign exchange rate risk</t>
  </si>
  <si>
    <t>Market risk</t>
  </si>
  <si>
    <t>Capital adequacy</t>
  </si>
  <si>
    <t>Tier 1 capital</t>
  </si>
  <si>
    <t>Tier 1 capital ratio</t>
  </si>
  <si>
    <t>Total capital ratio</t>
  </si>
  <si>
    <t>IRB reported credit exposures (less repos and securities lending)</t>
  </si>
  <si>
    <t>Value at Risk (99 per cent, ten days)</t>
  </si>
  <si>
    <t>Min</t>
  </si>
  <si>
    <t>Max</t>
  </si>
  <si>
    <t>Commodities</t>
  </si>
  <si>
    <t>Credit spread</t>
  </si>
  <si>
    <t>Equity</t>
  </si>
  <si>
    <t>FX</t>
  </si>
  <si>
    <t>Interest rate</t>
  </si>
  <si>
    <t>Volatilities</t>
  </si>
  <si>
    <t>Diversification</t>
  </si>
  <si>
    <t>Spain</t>
  </si>
  <si>
    <t>US</t>
  </si>
  <si>
    <t>SEB Group</t>
  </si>
  <si>
    <t>Assets held for sale</t>
  </si>
  <si>
    <t>Liabilities held for sale</t>
  </si>
  <si>
    <t>Goodwill</t>
  </si>
  <si>
    <t>Other intangibles</t>
  </si>
  <si>
    <t>Deferred acquisition costs</t>
  </si>
  <si>
    <t>Intangible assets</t>
  </si>
  <si>
    <t>Assets under management, start of period</t>
  </si>
  <si>
    <t>Inflow</t>
  </si>
  <si>
    <t>Outflow</t>
  </si>
  <si>
    <t>Net inflow of which:</t>
  </si>
  <si>
    <t>Germany</t>
  </si>
  <si>
    <t>Acquisition/disposal net</t>
  </si>
  <si>
    <t>Change in value</t>
  </si>
  <si>
    <t>Full-time equivalents, end of quarter</t>
  </si>
  <si>
    <t>Credit portfolio by industry and geography*</t>
  </si>
  <si>
    <t xml:space="preserve">Sweden </t>
  </si>
  <si>
    <t>Banks</t>
  </si>
  <si>
    <t>Finance and insurance</t>
  </si>
  <si>
    <t>Wholesale and retail</t>
  </si>
  <si>
    <t>Transportation</t>
  </si>
  <si>
    <t>Shipping</t>
  </si>
  <si>
    <t>Business and household services</t>
  </si>
  <si>
    <t>Construction</t>
  </si>
  <si>
    <t>Manufacturing</t>
  </si>
  <si>
    <t>Agriculture, forestry and fishing</t>
  </si>
  <si>
    <t>Property Management</t>
  </si>
  <si>
    <t>Public Administration</t>
  </si>
  <si>
    <t>Household mortgage</t>
  </si>
  <si>
    <t>Households</t>
  </si>
  <si>
    <t>Credit portfolio</t>
  </si>
  <si>
    <t>* The geographical distribution is based on where the loan is booked. Amounts before provisions for credit losses.</t>
  </si>
  <si>
    <t>Loan portfolio by industry and geography*</t>
  </si>
  <si>
    <t>Loan portfolio</t>
  </si>
  <si>
    <t>Repos, credit institutions</t>
  </si>
  <si>
    <t>Repos, general public</t>
  </si>
  <si>
    <t>Reserves</t>
  </si>
  <si>
    <t>Total lending</t>
  </si>
  <si>
    <t xml:space="preserve">* The geographical distribution is based on where the loan is booked. </t>
  </si>
  <si>
    <t>Impaired loans by industry and geography*</t>
  </si>
  <si>
    <t>(Individually assessed loans)</t>
  </si>
  <si>
    <t xml:space="preserve">Impaired loans </t>
  </si>
  <si>
    <t>Loans past due &gt; 60 days</t>
  </si>
  <si>
    <t>Restructured loans</t>
  </si>
  <si>
    <t>Credit portfolio*</t>
  </si>
  <si>
    <t>On &amp; off balance, SEK bn</t>
  </si>
  <si>
    <t>Contingent Liabilities</t>
  </si>
  <si>
    <t>Derivative Instruments</t>
  </si>
  <si>
    <t>Individually assessed loans</t>
  </si>
  <si>
    <t>Impaired loans, gross</t>
  </si>
  <si>
    <t>Specific reserves</t>
  </si>
  <si>
    <t>Collective reserves</t>
  </si>
  <si>
    <t>Off Balance sheet reserves</t>
  </si>
  <si>
    <t>Specific reserve ratio</t>
  </si>
  <si>
    <t>Total reserve ratio</t>
  </si>
  <si>
    <t>Portfolio assessed loans</t>
  </si>
  <si>
    <t>Reserve ratio</t>
  </si>
  <si>
    <t>Non-performing loans</t>
  </si>
  <si>
    <t>Total reserves</t>
  </si>
  <si>
    <t>NPL coverage ratio</t>
  </si>
  <si>
    <t>Non-performing loans / Lending</t>
  </si>
  <si>
    <t>Off balance sheet reserves</t>
  </si>
  <si>
    <t>Premium income and Assets under management</t>
  </si>
  <si>
    <t>Traditional life and sickness/health insurance</t>
  </si>
  <si>
    <t>SEB Pension Denmark</t>
  </si>
  <si>
    <t>SEB Life &amp; Pension International</t>
  </si>
  <si>
    <t>Surplus value accounting</t>
  </si>
  <si>
    <t>Surplus values, opening balance</t>
  </si>
  <si>
    <t>Return/realised value on policies from previous periods</t>
  </si>
  <si>
    <t>Change in surplus values ongoing business, gross</t>
  </si>
  <si>
    <t xml:space="preserve">Capitalisation of acquisition costs for the period </t>
  </si>
  <si>
    <t>Amortisation of capitalised acquisition costs</t>
  </si>
  <si>
    <t>Total change in surplus values</t>
  </si>
  <si>
    <t>Exchange rate differences etc</t>
  </si>
  <si>
    <t>Discount rate</t>
  </si>
  <si>
    <t>Lapse rate of regular premiums, unit-linked</t>
  </si>
  <si>
    <t>Growth in fund units, gross before fees and taxes</t>
  </si>
  <si>
    <t>Inflation CPI / Inflation expenses</t>
  </si>
  <si>
    <t>Expected return on solvency margin</t>
  </si>
  <si>
    <t>Right to transfer policy, unit-linked</t>
  </si>
  <si>
    <t>Mortality</t>
  </si>
  <si>
    <t>Sensitivity to changes in assumptions (total division).</t>
  </si>
  <si>
    <t>2 / 3</t>
  </si>
  <si>
    <t>Embedded value</t>
  </si>
  <si>
    <t xml:space="preserve">* Harmonised consumer price index </t>
  </si>
  <si>
    <t>Macro forecasts per country</t>
  </si>
  <si>
    <t xml:space="preserve">               GDP (%)      </t>
  </si>
  <si>
    <t xml:space="preserve">           Inflation (%)</t>
  </si>
  <si>
    <t>Activity based balance sheet</t>
  </si>
  <si>
    <t>Securities issued or guaranteed by sovereigns, central banks or multilateral development banks</t>
  </si>
  <si>
    <t>Non-performing loans &amp; reserves, SEKm</t>
  </si>
  <si>
    <t xml:space="preserve">Portfolio assessed loans </t>
  </si>
  <si>
    <t xml:space="preserve">Collective reserves </t>
  </si>
  <si>
    <t xml:space="preserve">Non-performing loans </t>
  </si>
  <si>
    <t>Mortgage covered bonds SEB AB, SEK</t>
  </si>
  <si>
    <t>Mortgage covered bonds SEB AB, non-SEK</t>
  </si>
  <si>
    <t>Mortgage covered bonds SEB AG</t>
  </si>
  <si>
    <t>Cash and balances with central banks</t>
  </si>
  <si>
    <t>Deposits and borrowings from the public</t>
  </si>
  <si>
    <t>Assets under management, end of period*</t>
  </si>
  <si>
    <t xml:space="preserve">Lending </t>
  </si>
  <si>
    <t>Expressed as capital requirement</t>
  </si>
  <si>
    <t>0.50</t>
  </si>
  <si>
    <t>Product*</t>
  </si>
  <si>
    <t>&lt;1y</t>
  </si>
  <si>
    <t>1-2y</t>
  </si>
  <si>
    <t>2-3y</t>
  </si>
  <si>
    <t>3-4y</t>
  </si>
  <si>
    <t>4-5y</t>
  </si>
  <si>
    <t>5-7y</t>
  </si>
  <si>
    <t>7-10y</t>
  </si>
  <si>
    <t>&gt;10y</t>
  </si>
  <si>
    <t>Currency*</t>
  </si>
  <si>
    <t>HKD</t>
  </si>
  <si>
    <t>Covered bonds SEB AB</t>
  </si>
  <si>
    <t>Loans adjusted for repos and debt instruments</t>
  </si>
  <si>
    <t>Loan to deposit ratio excl repos and 
debt instruments</t>
  </si>
  <si>
    <t>Currency distribution</t>
  </si>
  <si>
    <t>TOTAL</t>
  </si>
  <si>
    <t>Cash and holdings in central banks</t>
  </si>
  <si>
    <t>Deposits in other banks available overnight</t>
  </si>
  <si>
    <t>Securities issued or guaranteed by municipalities or other public sector entities</t>
  </si>
  <si>
    <t>Covered bonds issued by other institutions</t>
  </si>
  <si>
    <t>Covered bonds issued by SEB</t>
  </si>
  <si>
    <t>Securities issued by non-financial corporates</t>
  </si>
  <si>
    <t>Securities issued by financial corporates (excl. covered bonds)</t>
  </si>
  <si>
    <t xml:space="preserve">Liquidity Reserve </t>
  </si>
  <si>
    <t xml:space="preserve">Debt instruments </t>
  </si>
  <si>
    <t>Attributable to shareholders</t>
  </si>
  <si>
    <t>Average shareholders' equity, SEK, billion</t>
  </si>
  <si>
    <t>Other lending to central banks</t>
  </si>
  <si>
    <t>Other loans to credit institutions</t>
  </si>
  <si>
    <t>TOTAL ASSETS</t>
  </si>
  <si>
    <t>Payable on demand</t>
  </si>
  <si>
    <t>&lt;1m</t>
  </si>
  <si>
    <t>1-3m</t>
  </si>
  <si>
    <t>2-5y</t>
  </si>
  <si>
    <t>5-10y</t>
  </si>
  <si>
    <t>Other Lending to Central Banks</t>
  </si>
  <si>
    <t>Deposits by credit institutions</t>
  </si>
  <si>
    <t>Total Liabilities and Equity</t>
  </si>
  <si>
    <t>Notes:</t>
  </si>
  <si>
    <t>Payable on Demand includes items available O/N</t>
  </si>
  <si>
    <t>2012</t>
  </si>
  <si>
    <t>0.53</t>
  </si>
  <si>
    <t>0.08</t>
  </si>
  <si>
    <t>Lending volumes and margins</t>
  </si>
  <si>
    <t>Deposit volumes and margins</t>
  </si>
  <si>
    <t>Funding and Other</t>
  </si>
  <si>
    <t>Balance sheet structure</t>
  </si>
  <si>
    <t>DKK</t>
  </si>
  <si>
    <t>Grand Total</t>
  </si>
  <si>
    <t xml:space="preserve"> Instrument</t>
  </si>
  <si>
    <t xml:space="preserve"> Total</t>
  </si>
  <si>
    <t>Long-term funding raised, SEK bn</t>
  </si>
  <si>
    <t>3-6m</t>
  </si>
  <si>
    <t>6-12m</t>
  </si>
  <si>
    <t xml:space="preserve">    of which Repos and Margins of safety</t>
  </si>
  <si>
    <t xml:space="preserve">    of which covered by Deposit Guarantee</t>
  </si>
  <si>
    <t>Certificates</t>
  </si>
  <si>
    <t>Covered bonds</t>
  </si>
  <si>
    <t>Other bonds</t>
  </si>
  <si>
    <t>Liquidity Reserve*, Group</t>
  </si>
  <si>
    <t>Issue date</t>
  </si>
  <si>
    <t>Ratings</t>
  </si>
  <si>
    <t>Coupon</t>
  </si>
  <si>
    <t>Maturity date</t>
  </si>
  <si>
    <t>First call date</t>
  </si>
  <si>
    <t>Currency</t>
  </si>
  <si>
    <t>Size (m)</t>
  </si>
  <si>
    <t>Lower Tier II Issues</t>
  </si>
  <si>
    <t>Perpetual</t>
  </si>
  <si>
    <t>All Outstanding Subordinated Debt</t>
  </si>
  <si>
    <t>Nordic countries</t>
  </si>
  <si>
    <t>Baltic countries</t>
  </si>
  <si>
    <t>Public administration</t>
  </si>
  <si>
    <t>Total credit portfolio</t>
  </si>
  <si>
    <t>Household mortgage restructured</t>
  </si>
  <si>
    <t>Non performing</t>
  </si>
  <si>
    <t>SEB Group, SEK m</t>
  </si>
  <si>
    <t>Baltic geographies, SEK m</t>
  </si>
  <si>
    <t>By rating</t>
  </si>
  <si>
    <t>Central &amp; local governments</t>
  </si>
  <si>
    <t>Financials</t>
  </si>
  <si>
    <t>AAA</t>
  </si>
  <si>
    <t>AA</t>
  </si>
  <si>
    <t>A</t>
  </si>
  <si>
    <t>BBB</t>
  </si>
  <si>
    <t>BB/B</t>
  </si>
  <si>
    <t>CCC/CC</t>
  </si>
  <si>
    <t>By geography</t>
  </si>
  <si>
    <t>France</t>
  </si>
  <si>
    <t>Ireland</t>
  </si>
  <si>
    <t>Italy</t>
  </si>
  <si>
    <t>Europe, other</t>
  </si>
  <si>
    <t>Cost/Income</t>
  </si>
  <si>
    <t>Business equity, SEK bn</t>
  </si>
  <si>
    <t>Return on business equity, per cent</t>
  </si>
  <si>
    <t xml:space="preserve">                       -isolated in the quarter</t>
  </si>
  <si>
    <t xml:space="preserve">                      -accumulated in the period</t>
  </si>
  <si>
    <t>FTEs, present</t>
  </si>
  <si>
    <t>Not distributed</t>
  </si>
  <si>
    <t xml:space="preserve">Loans originated by </t>
  </si>
  <si>
    <t>Skandinaviska Enskilda Banken AB (publ)</t>
  </si>
  <si>
    <t>Pool type</t>
  </si>
  <si>
    <t>Dynamic</t>
  </si>
  <si>
    <t>Total outstanding covered bonds (SEK m)</t>
  </si>
  <si>
    <t>Over collateralisation level</t>
  </si>
  <si>
    <t>Number of loans (thousand)</t>
  </si>
  <si>
    <t>Number of borrowers (thousand)</t>
  </si>
  <si>
    <t>Weighted average loan balance (SEK thousand)</t>
  </si>
  <si>
    <t>Substitute assets (SEK thousand)</t>
  </si>
  <si>
    <t>Loans past due 60 days (basis points)</t>
  </si>
  <si>
    <t>Net credit losses (basis points)</t>
  </si>
  <si>
    <t>Rating of the covered bond programme</t>
  </si>
  <si>
    <t>Aaa Moody's</t>
  </si>
  <si>
    <t>FX distribution</t>
  </si>
  <si>
    <t>non-SEK</t>
  </si>
  <si>
    <t>Other Nordic</t>
  </si>
  <si>
    <t>Baltic countries and Poland</t>
  </si>
  <si>
    <t>Other and Eliminations</t>
  </si>
  <si>
    <t>Netherlands</t>
  </si>
  <si>
    <t>Change in deferred front end fees</t>
  </si>
  <si>
    <t>Weighted average LTV (property level)</t>
  </si>
  <si>
    <t>Commercial real estate management</t>
  </si>
  <si>
    <t>Residential real estate management</t>
  </si>
  <si>
    <t>Housing co-operative associations</t>
  </si>
  <si>
    <t>Maturities above are based on remaining contractual maturities.</t>
  </si>
  <si>
    <t>Other Assets include assets Held for Sale, Tangible and Intangible assets and Other assets</t>
  </si>
  <si>
    <t>Not Distributed includes items with no contractual maturity and other undistributed items</t>
  </si>
  <si>
    <t>Cover pool</t>
  </si>
  <si>
    <t>Total residential mortgage assets (SEK m)</t>
  </si>
  <si>
    <t>Over collateralisation</t>
  </si>
  <si>
    <t>Assets under management, SEK bn</t>
  </si>
  <si>
    <t>Surrender of endowment insurance contracts:
contracts signed within 1 year / 1-4 years / 5 years
/ 6 years / thereafter</t>
  </si>
  <si>
    <t>Other Liabilities include Liabilities to Policyholders, Liabilities Held for Sale, Subordinated Debt, Equity and Other liabilities</t>
  </si>
  <si>
    <t>Average balance, quarterly isolated</t>
  </si>
  <si>
    <t>Loans to credit institutions and central banks</t>
  </si>
  <si>
    <t>Interest-earning securities</t>
  </si>
  <si>
    <t>Total interest-earning assets</t>
  </si>
  <si>
    <t>Total interest-bearing liabilities</t>
  </si>
  <si>
    <t>Interest, quarterly isolated</t>
  </si>
  <si>
    <t>Interest income from interest-earning assets</t>
  </si>
  <si>
    <t>Total interest income</t>
  </si>
  <si>
    <t>Interest expense from interest-bearing liabilities</t>
  </si>
  <si>
    <t>Total interest expense</t>
  </si>
  <si>
    <t>Interest rate on interest-earning assets</t>
  </si>
  <si>
    <t>Interest rate on interest-bearing liabilities</t>
  </si>
  <si>
    <t>Net yield on interest-earning assets, total operations</t>
  </si>
  <si>
    <t>Net interest margin</t>
  </si>
  <si>
    <t>2013</t>
  </si>
  <si>
    <t>0.07</t>
  </si>
  <si>
    <t>Deposits from central banks</t>
  </si>
  <si>
    <t xml:space="preserve">
2012</t>
  </si>
  <si>
    <t>Maturities above are based on remaining contractual maturities. No behavioral assumptions have been made.</t>
  </si>
  <si>
    <t>Other Assets include  Assets Held for Sale, Tangible and Intangible assets and Other assets</t>
  </si>
  <si>
    <t>Other Liabilities include  Liabilities Held for Sale and Other Liabilities</t>
  </si>
  <si>
    <t>Not Distributed includes items with no contractual maturity and undistributed items</t>
  </si>
  <si>
    <t>Liquidity buffer</t>
  </si>
  <si>
    <t>Liquid assets level 1</t>
  </si>
  <si>
    <t>Deposits from clients</t>
  </si>
  <si>
    <t>Liquid assets level 2</t>
  </si>
  <si>
    <t>Other outflows</t>
  </si>
  <si>
    <t>Mining, oil and gas extraction</t>
  </si>
  <si>
    <t>Electricity, water and gas supply</t>
  </si>
  <si>
    <t>No issue rating</t>
  </si>
  <si>
    <t xml:space="preserve">FTEs, present  </t>
  </si>
  <si>
    <t>Equity per share, SEK</t>
  </si>
  <si>
    <t>0.09</t>
  </si>
  <si>
    <t>Issue of securities and advisory</t>
  </si>
  <si>
    <t>Secondary market and derivatives</t>
  </si>
  <si>
    <t>Payments, cards, lending, deposits, guarantees and other</t>
  </si>
  <si>
    <t>Whereof payments and card fees</t>
  </si>
  <si>
    <t>Whereof lending</t>
  </si>
  <si>
    <t>Fee and commission income</t>
  </si>
  <si>
    <t>Fee and commission expense</t>
  </si>
  <si>
    <t/>
  </si>
  <si>
    <t>Non performing portfolio assessed loans*</t>
  </si>
  <si>
    <t>Household mortgage, past due &gt; 60 days</t>
  </si>
  <si>
    <t>58.76</t>
  </si>
  <si>
    <t>Loans to the public*</t>
  </si>
  <si>
    <t>Deposits and borrowing from the public*</t>
  </si>
  <si>
    <t>*Compared to Loans/Deposits to the public in the interim report, debt securities are presented separately in this table</t>
  </si>
  <si>
    <t>Common Equity Tier 1 capital ratio, %</t>
  </si>
  <si>
    <t xml:space="preserve">
2013</t>
  </si>
  <si>
    <t>Component</t>
  </si>
  <si>
    <t>Wholesale funding and deposits from financial counterparties</t>
  </si>
  <si>
    <t>Cash outflows</t>
  </si>
  <si>
    <t>Cash inflows</t>
  </si>
  <si>
    <t>Net cash outflow</t>
  </si>
  <si>
    <t>Swedish FSA Liquidity ratio</t>
  </si>
  <si>
    <t>whereof Business Support</t>
  </si>
  <si>
    <t>Common Equity Tier 1 capital</t>
  </si>
  <si>
    <t>Common Equity Tier 1 capital ratio</t>
  </si>
  <si>
    <t>2014</t>
  </si>
  <si>
    <t>Gains less losses from tangible and intangible assets</t>
  </si>
  <si>
    <t>Cost/income ratio</t>
  </si>
  <si>
    <t>Risk exposure amount, SEK m</t>
  </si>
  <si>
    <t>Expressed as own funds requirement, SEK m</t>
  </si>
  <si>
    <t>18.1</t>
  </si>
  <si>
    <t>General governments</t>
  </si>
  <si>
    <t>Inflows from maturing lending to non-financial customers</t>
  </si>
  <si>
    <t>Other cash inflows</t>
  </si>
  <si>
    <t>Unit-linked and Porfolio Bond</t>
  </si>
  <si>
    <t>Other pension saving products</t>
  </si>
  <si>
    <t>Deposits</t>
  </si>
  <si>
    <t>Own funds</t>
  </si>
  <si>
    <t>Total own funds</t>
  </si>
  <si>
    <t>Own funds requirement</t>
  </si>
  <si>
    <t>Risk exposure amount</t>
  </si>
  <si>
    <t>Own funds in relation to capital requirement</t>
  </si>
  <si>
    <t>Transitional floor 80% of capital requirement according to Basel I</t>
  </si>
  <si>
    <t>Own funds according to Basel I</t>
  </si>
  <si>
    <t>Own funds in relation to capital requirement Basel I</t>
  </si>
  <si>
    <t>Leverage ratio</t>
  </si>
  <si>
    <t xml:space="preserve">   ...of which on balance sheet items</t>
  </si>
  <si>
    <t xml:space="preserve">   ...of which off balance sheet items</t>
  </si>
  <si>
    <t>Tier 2 instruments</t>
  </si>
  <si>
    <t>Credit risk IRB approach</t>
  </si>
  <si>
    <t>Other exposures</t>
  </si>
  <si>
    <t>Average risk-weight</t>
  </si>
  <si>
    <t>Minimum floor capital requirement according to Basel I</t>
  </si>
  <si>
    <t>Own funds in the SEB consolidated situation</t>
  </si>
  <si>
    <t>Risk exposure amounts for the SEB consolidated situation</t>
  </si>
  <si>
    <t>Risk exposure amount development</t>
  </si>
  <si>
    <t xml:space="preserve"> 2014</t>
  </si>
  <si>
    <t xml:space="preserve">   Whereof Net securities commissions</t>
  </si>
  <si>
    <t xml:space="preserve">   Whereof Net payments and card fees</t>
  </si>
  <si>
    <t>Volume and mix changes</t>
  </si>
  <si>
    <t>Currency effect</t>
  </si>
  <si>
    <t>Process and regulatory changes</t>
  </si>
  <si>
    <t>Risk class migration</t>
  </si>
  <si>
    <t>2016F</t>
  </si>
  <si>
    <t>Q3
2014</t>
  </si>
  <si>
    <t>Sep
2014</t>
  </si>
  <si>
    <t>30 Sep
2014</t>
  </si>
  <si>
    <t>2.50</t>
  </si>
  <si>
    <t>2.48</t>
  </si>
  <si>
    <t>17.34</t>
  </si>
  <si>
    <t>0.80</t>
  </si>
  <si>
    <t>3.65</t>
  </si>
  <si>
    <t>0.43</t>
  </si>
  <si>
    <t>65.03</t>
  </si>
  <si>
    <t>58.70</t>
  </si>
  <si>
    <t>126.2</t>
  </si>
  <si>
    <t>0.13</t>
  </si>
  <si>
    <t>16.2</t>
  </si>
  <si>
    <t>20.8</t>
  </si>
  <si>
    <t>Derivatives and other assets</t>
  </si>
  <si>
    <t>Derivatives, other liabilities and equity</t>
  </si>
  <si>
    <t>* The liquidity reserve is presented in accordance with the template defined by the Swedish Bankers' Association. Assets included in the liquidity reserve should comply with the following: Assets shall be under the control of the Treasury function in the bank, not be encumbered and be pledgable with central banks. Furthermore, bonds shall have a maximum risk weight of 20% under the standardised approach to credit risk of the Basel II framework and a lowest rating of Aa2/AA-. Assets are disclosed using market values.</t>
  </si>
  <si>
    <t>Regulatory Common Equity Tier 1 capital requirement including buffer</t>
  </si>
  <si>
    <t>Exposure measure for leverage ratio calculation</t>
  </si>
  <si>
    <t>Shareholders equity</t>
  </si>
  <si>
    <t>Retained earnings</t>
  </si>
  <si>
    <t>Accumulated other comprehensive income and other reserves</t>
  </si>
  <si>
    <t>Additional value adjustments</t>
  </si>
  <si>
    <t>Deferred tax assets that rely on future profitability</t>
  </si>
  <si>
    <t>Fair value reserves related to gains or losses on cash flow hedges</t>
  </si>
  <si>
    <t>Negative amounts resulting from the calculation of expected loss amounts</t>
  </si>
  <si>
    <t>Gains or losses on liabilities valued at fair value resulting from changes in own credit standing</t>
  </si>
  <si>
    <t>Defined-benefit pension fund assets</t>
  </si>
  <si>
    <t>Direct and indirect holdings of own CET1 instruments</t>
  </si>
  <si>
    <t>Securitisation positions with 1,250% risk weight</t>
  </si>
  <si>
    <t>Adjustments relating to unrealised gains (AFS)</t>
  </si>
  <si>
    <t>Total regulatory adjustments to Common Equity Tier 1</t>
  </si>
  <si>
    <t>Grandfathered additional Tier 1 instruments</t>
  </si>
  <si>
    <t>Grandfathered Tier 2 instruments</t>
  </si>
  <si>
    <t>Net provisioning amount for IRB-reported exposures</t>
  </si>
  <si>
    <t>Holdings of Tier 2 instruments in financial sector entities</t>
  </si>
  <si>
    <t>Tier 2 capital</t>
  </si>
  <si>
    <t>Exposures to institutions</t>
  </si>
  <si>
    <t>Exposures to corporates</t>
  </si>
  <si>
    <t>Retail exposures</t>
  </si>
  <si>
    <t xml:space="preserve">     of which secured by immovable property</t>
  </si>
  <si>
    <t xml:space="preserve">     of which qualifying revolving retail exposures</t>
  </si>
  <si>
    <t xml:space="preserve">     of which retail SME</t>
  </si>
  <si>
    <t xml:space="preserve">     of which other retail exposures</t>
  </si>
  <si>
    <t>Total IRB approach</t>
  </si>
  <si>
    <t>Credit risk standardised approach</t>
  </si>
  <si>
    <t>Exposures to central governments or central banks</t>
  </si>
  <si>
    <t>Exposures to regional governments or local authorities</t>
  </si>
  <si>
    <t>Exposures to public sector entities</t>
  </si>
  <si>
    <t>Exposures secured by mortgages on immovable property</t>
  </si>
  <si>
    <t>Exposures in default</t>
  </si>
  <si>
    <t>Exposures associated with particularly high risk</t>
  </si>
  <si>
    <t>Exposures in the form of collective investment undertakings (CIU)</t>
  </si>
  <si>
    <t>Equity exposures</t>
  </si>
  <si>
    <t>Other items</t>
  </si>
  <si>
    <t>Total standardised approach</t>
  </si>
  <si>
    <t>Trading book exposures where internal models are applied</t>
  </si>
  <si>
    <t>Trading book exposures applying standardised approaches</t>
  </si>
  <si>
    <t>Total market risk</t>
  </si>
  <si>
    <t>Operational risk advanced measurement approach</t>
  </si>
  <si>
    <t>Settlement risk</t>
  </si>
  <si>
    <t>Credit value adjustment</t>
  </si>
  <si>
    <t>Investment in insurance business</t>
  </si>
  <si>
    <t>Traditional life and sickness/health insurance 1)</t>
  </si>
  <si>
    <t>1) of which Gamla Livförsäkringsaktiebolaget</t>
  </si>
  <si>
    <r>
      <t>Finland</t>
    </r>
    <r>
      <rPr>
        <sz val="9"/>
        <rFont val="Arial"/>
        <family val="2"/>
      </rPr>
      <t>*</t>
    </r>
  </si>
  <si>
    <r>
      <t>Denmark</t>
    </r>
    <r>
      <rPr>
        <sz val="9"/>
        <rFont val="Arial"/>
        <family val="2"/>
      </rPr>
      <t>*</t>
    </r>
  </si>
  <si>
    <r>
      <t>Germany</t>
    </r>
    <r>
      <rPr>
        <sz val="9"/>
        <rFont val="Arial"/>
        <family val="2"/>
      </rPr>
      <t>*</t>
    </r>
  </si>
  <si>
    <r>
      <t>Estonia</t>
    </r>
    <r>
      <rPr>
        <sz val="9"/>
        <rFont val="Arial"/>
        <family val="2"/>
      </rPr>
      <t>*</t>
    </r>
  </si>
  <si>
    <r>
      <t>Latvia</t>
    </r>
    <r>
      <rPr>
        <sz val="9"/>
        <rFont val="Arial"/>
        <family val="2"/>
      </rPr>
      <t>*</t>
    </r>
  </si>
  <si>
    <r>
      <t>Lithuania</t>
    </r>
    <r>
      <rPr>
        <sz val="9"/>
        <rFont val="Arial"/>
        <family val="2"/>
      </rPr>
      <t>*</t>
    </r>
  </si>
  <si>
    <r>
      <t>Euro</t>
    </r>
    <r>
      <rPr>
        <sz val="9"/>
        <rFont val="Arial"/>
        <family val="2"/>
      </rPr>
      <t xml:space="preserve"> </t>
    </r>
    <r>
      <rPr>
        <b/>
        <sz val="9"/>
        <rFont val="Arial"/>
        <family val="2"/>
      </rPr>
      <t>zone</t>
    </r>
    <r>
      <rPr>
        <sz val="9"/>
        <rFont val="Arial"/>
        <family val="2"/>
      </rPr>
      <t>*</t>
    </r>
  </si>
  <si>
    <t>2.60</t>
  </si>
  <si>
    <t>2.58</t>
  </si>
  <si>
    <t>Q4
2014</t>
  </si>
  <si>
    <t>17.26</t>
  </si>
  <si>
    <t>0.81</t>
  </si>
  <si>
    <t>3.79</t>
  </si>
  <si>
    <t>0.45</t>
  </si>
  <si>
    <t>68.13</t>
  </si>
  <si>
    <t>61.47</t>
  </si>
  <si>
    <t>131.8</t>
  </si>
  <si>
    <t>Dec
2014</t>
  </si>
  <si>
    <t xml:space="preserve">
2014</t>
  </si>
  <si>
    <t>Total equity according to balance sheet</t>
  </si>
  <si>
    <t>Deductions related to the consolidated situation and other foreseeable charges</t>
  </si>
  <si>
    <t>31 Dec
2014</t>
  </si>
  <si>
    <t xml:space="preserve">
Q4
2014</t>
  </si>
  <si>
    <t>Return on risk exposure amount, %</t>
  </si>
  <si>
    <t>16.3</t>
  </si>
  <si>
    <t>19.5</t>
  </si>
  <si>
    <t>22.2</t>
  </si>
  <si>
    <t>Additional Tier 1 instruments</t>
  </si>
  <si>
    <t>Q1
2015</t>
  </si>
  <si>
    <t>2015</t>
  </si>
  <si>
    <t>Mar 
2015</t>
  </si>
  <si>
    <t>2.12</t>
  </si>
  <si>
    <t>2.11</t>
  </si>
  <si>
    <t>Assets under custody, SEK bn</t>
  </si>
  <si>
    <t>13.81</t>
  </si>
  <si>
    <t>0.64</t>
  </si>
  <si>
    <t>2.99</t>
  </si>
  <si>
    <t>66.22</t>
  </si>
  <si>
    <t>134.7</t>
  </si>
  <si>
    <t>0.05</t>
  </si>
  <si>
    <t>16.6</t>
  </si>
  <si>
    <t>18.8</t>
  </si>
  <si>
    <t>21.1</t>
  </si>
  <si>
    <t xml:space="preserve">     of which systemic risk buffer requirement</t>
  </si>
  <si>
    <t xml:space="preserve">
Q1
2015</t>
  </si>
  <si>
    <t>5-yr EUR swap rate +310 bps</t>
  </si>
  <si>
    <t>6-mth Euribor + 145 bps</t>
  </si>
  <si>
    <t>Additional Tier l Issues</t>
  </si>
  <si>
    <t>5-yr USD swap rate + 385 bps</t>
  </si>
  <si>
    <t>31 Mar
2015</t>
  </si>
  <si>
    <t>1) CET1 ratio less minimum capital requirement of 4.5% excluding buffers. In addition to the CET1 requirements there is a total capital requirement of additional 3.5%.</t>
  </si>
  <si>
    <t>Calculated as the simple arithmetic mean of the monthly leverage ratios over a quarter until Q3 2014, from Q4 2014 last month in quarter</t>
  </si>
  <si>
    <t>* Geographic distribution is based on where the loan is booked. Before loan loss reserves, excluding repos &amp; debt instruments.</t>
  </si>
  <si>
    <t>Carrying amount of selected financial liabilities</t>
  </si>
  <si>
    <t>Total Encumbrance</t>
  </si>
  <si>
    <t>Of which: Encumbered Assets</t>
  </si>
  <si>
    <t>Of which: Encumbered Collateral</t>
  </si>
  <si>
    <t>Bonds issued by General Governments and Central Banks</t>
  </si>
  <si>
    <t>Other debt securities</t>
  </si>
  <si>
    <t>Equities</t>
  </si>
  <si>
    <t>Loans and other assets</t>
  </si>
  <si>
    <t>Total encumbered assets</t>
  </si>
  <si>
    <t>Total encumbered collateral</t>
  </si>
  <si>
    <t>Securities financing</t>
  </si>
  <si>
    <t xml:space="preserve">Covered bonds </t>
  </si>
  <si>
    <t>Collateral management</t>
  </si>
  <si>
    <t>Encumbered asset ratio</t>
  </si>
  <si>
    <t>Encumbered collateral ratio</t>
  </si>
  <si>
    <t>Total encumbrance ratio</t>
  </si>
  <si>
    <t>Q2
2015</t>
  </si>
  <si>
    <t>Jun 
2015</t>
  </si>
  <si>
    <t xml:space="preserve">
Q2
2015</t>
  </si>
  <si>
    <t>30 Jun
2015</t>
  </si>
  <si>
    <t>1.79</t>
  </si>
  <si>
    <t>1.78</t>
  </si>
  <si>
    <t>12.04</t>
  </si>
  <si>
    <t>2.54</t>
  </si>
  <si>
    <t>67.91</t>
  </si>
  <si>
    <t>60.84</t>
  </si>
  <si>
    <t>0.06</t>
  </si>
  <si>
    <t xml:space="preserve">The result within Net financial income is presented on different rows based on type of underlying financial instrument. </t>
  </si>
  <si>
    <t>Whereof unrealized valuation changes from counterparty risk and own credit standing in derivatives and own issued securities.</t>
  </si>
  <si>
    <t>New Coupon if not called at first call date</t>
  </si>
  <si>
    <t>Average 2015</t>
  </si>
  <si>
    <t>* The geographical distribution is based on where the loan is booked, before loan loss reserves, excluding repos &amp; debt instruments.</t>
  </si>
  <si>
    <t>130.5</t>
  </si>
  <si>
    <t>17.2</t>
  </si>
  <si>
    <t>19.4</t>
  </si>
  <si>
    <t>21.7</t>
  </si>
  <si>
    <t>Q3
2015</t>
  </si>
  <si>
    <t>30 Sep 2015</t>
  </si>
  <si>
    <t>30 Sep
2015</t>
  </si>
  <si>
    <t>1.55</t>
  </si>
  <si>
    <t>1.54</t>
  </si>
  <si>
    <t>10.08</t>
  </si>
  <si>
    <t>0.47</t>
  </si>
  <si>
    <t>2.21</t>
  </si>
  <si>
    <t>68.90</t>
  </si>
  <si>
    <t>62.24</t>
  </si>
  <si>
    <t>135.1</t>
  </si>
  <si>
    <t>17.8</t>
  </si>
  <si>
    <t>20.1</t>
  </si>
  <si>
    <t>22.7</t>
  </si>
  <si>
    <t>1) During the second quarter 2015 a negative one-off item of SEK 820m is included within Equity instruments and related derivatives in accordance with the Swiss Supreme Court's decision as disclosed in SEB's press release dated May 5th 2015.</t>
  </si>
  <si>
    <t xml:space="preserve">          Change in discount rate</t>
  </si>
  <si>
    <t xml:space="preserve">                                          "</t>
  </si>
  <si>
    <t xml:space="preserve">          Change in value growth of investment assets</t>
  </si>
  <si>
    <t>2017F</t>
  </si>
  <si>
    <t>Subordinated debt **</t>
  </si>
  <si>
    <t>EUR **</t>
  </si>
  <si>
    <t>USD **</t>
  </si>
  <si>
    <t>Hybrid Tier I Issues</t>
  </si>
  <si>
    <t>3-mth Euribor + 340 bps</t>
  </si>
  <si>
    <t xml:space="preserve">
Q3
2015</t>
  </si>
  <si>
    <t>Debt securities issued</t>
  </si>
  <si>
    <t xml:space="preserve">* Excluding public covered bonds. ** Tier 2 adn Additional Tier 1 issues assumed to be called at first call date.
</t>
  </si>
  <si>
    <t xml:space="preserve">* Excluding public covered bonds. ** Tier 2 adn Additional Tier 1 issues assumed to be called at first call date. 
</t>
  </si>
  <si>
    <t xml:space="preserve">     of which capital conservation buffer requirement</t>
  </si>
  <si>
    <t xml:space="preserve">     of which countercyclical capital buffer requirement</t>
  </si>
  <si>
    <t>Common Equity Tier 1 capital available to meet buffer 1)</t>
  </si>
  <si>
    <t>2.10</t>
  </si>
  <si>
    <t>7.57</t>
  </si>
  <si>
    <t>2.09</t>
  </si>
  <si>
    <t>7.53</t>
  </si>
  <si>
    <t>Q4
2015</t>
  </si>
  <si>
    <t>13.19</t>
  </si>
  <si>
    <t>13.10</t>
  </si>
  <si>
    <t>0.65</t>
  </si>
  <si>
    <t>3.10</t>
  </si>
  <si>
    <t>0.49</t>
  </si>
  <si>
    <t>72.09</t>
  </si>
  <si>
    <t>65.11</t>
  </si>
  <si>
    <t>139.6</t>
  </si>
  <si>
    <t>Own funds requirement, Basel III</t>
  </si>
  <si>
    <t xml:space="preserve">3) Calculated dilution based on the estimated economic value of the long-term incentive programmes.    </t>
  </si>
  <si>
    <t>4) According to Swedish FSA regulations for respective period.</t>
  </si>
  <si>
    <t>Dec
2015</t>
  </si>
  <si>
    <t>Q4 2015</t>
  </si>
  <si>
    <t>30 Dec
2015</t>
  </si>
  <si>
    <t>31 Dec 2015</t>
  </si>
  <si>
    <t xml:space="preserve">
1/7/22
/18/11</t>
  </si>
  <si>
    <t>Currency and related derivatives</t>
  </si>
  <si>
    <t>Sep 
2015</t>
  </si>
  <si>
    <t xml:space="preserve">
Q4
2015</t>
  </si>
  <si>
    <t>Asset-backet securities</t>
  </si>
  <si>
    <t>Large Corporates and Financial Institutions</t>
  </si>
  <si>
    <t>Corporate and Private Customers</t>
  </si>
  <si>
    <t>Life and Investment Management</t>
  </si>
  <si>
    <t>2016</t>
  </si>
  <si>
    <t>Full year</t>
  </si>
  <si>
    <t>-1.05</t>
  </si>
  <si>
    <t>-1.04</t>
  </si>
  <si>
    <t>Q1 
2016</t>
  </si>
  <si>
    <t>-6.58</t>
  </si>
  <si>
    <t>13.76</t>
  </si>
  <si>
    <t>12.37</t>
  </si>
  <si>
    <t>14.75</t>
  </si>
  <si>
    <t>10.01</t>
  </si>
  <si>
    <t>10.09</t>
  </si>
  <si>
    <t>-0.33</t>
  </si>
  <si>
    <t>-1.61</t>
  </si>
  <si>
    <t>1.11</t>
  </si>
  <si>
    <t>0.52</t>
  </si>
  <si>
    <t>0.46</t>
  </si>
  <si>
    <t>64.43</t>
  </si>
  <si>
    <t>57.61</t>
  </si>
  <si>
    <t>19.1</t>
  </si>
  <si>
    <t>21.3</t>
  </si>
  <si>
    <t>21.5</t>
  </si>
  <si>
    <t>23.8</t>
  </si>
  <si>
    <t>Leverage  ratio, %</t>
  </si>
  <si>
    <t>4.1</t>
  </si>
  <si>
    <t>4.8</t>
  </si>
  <si>
    <t>4.4</t>
  </si>
  <si>
    <t>4.5</t>
  </si>
  <si>
    <t>4.9</t>
  </si>
  <si>
    <t>4.6</t>
  </si>
  <si>
    <r>
      <t>Return on equity excluding one-off items</t>
    </r>
    <r>
      <rPr>
        <vertAlign val="superscript"/>
        <sz val="9"/>
        <rFont val="Arial"/>
        <family val="2"/>
      </rPr>
      <t>1)</t>
    </r>
    <r>
      <rPr>
        <sz val="9"/>
        <rFont val="Arial"/>
        <family val="2"/>
      </rPr>
      <t>, %</t>
    </r>
  </si>
  <si>
    <r>
      <t>Cost/income ratio excluding one-off items</t>
    </r>
    <r>
      <rPr>
        <vertAlign val="superscript"/>
        <sz val="9"/>
        <rFont val="Arial"/>
        <family val="2"/>
      </rPr>
      <t>1)</t>
    </r>
  </si>
  <si>
    <r>
      <t>Weighted average number of shares</t>
    </r>
    <r>
      <rPr>
        <vertAlign val="superscript"/>
        <sz val="9"/>
        <rFont val="Arial"/>
        <family val="2"/>
      </rPr>
      <t>2)</t>
    </r>
    <r>
      <rPr>
        <sz val="9"/>
        <rFont val="Arial"/>
        <family val="2"/>
      </rPr>
      <t>, millions</t>
    </r>
  </si>
  <si>
    <r>
      <t>Weighted average number of diluted shares</t>
    </r>
    <r>
      <rPr>
        <vertAlign val="superscript"/>
        <sz val="9"/>
        <rFont val="Arial"/>
        <family val="2"/>
      </rPr>
      <t>3)</t>
    </r>
    <r>
      <rPr>
        <sz val="9"/>
        <rFont val="Arial"/>
        <family val="2"/>
      </rPr>
      <t>, millions</t>
    </r>
  </si>
  <si>
    <r>
      <t>Liquidity Coverage Ratio (LCR)</t>
    </r>
    <r>
      <rPr>
        <vertAlign val="superscript"/>
        <sz val="9"/>
        <rFont val="Arial"/>
        <family val="2"/>
      </rPr>
      <t>4)</t>
    </r>
    <r>
      <rPr>
        <sz val="9"/>
        <rFont val="Arial"/>
        <family val="2"/>
      </rPr>
      <t>, %</t>
    </r>
  </si>
  <si>
    <r>
      <t>Number of full time equivalents</t>
    </r>
    <r>
      <rPr>
        <vertAlign val="superscript"/>
        <sz val="9"/>
        <color indexed="8"/>
        <rFont val="Arial"/>
        <family val="2"/>
      </rPr>
      <t>5)</t>
    </r>
  </si>
  <si>
    <t>Q1
2016</t>
  </si>
  <si>
    <t>Life insurance</t>
  </si>
  <si>
    <t>Assets
SEK m</t>
  </si>
  <si>
    <t>Mar 
2016</t>
  </si>
  <si>
    <t>Liabilities
SEK m</t>
  </si>
  <si>
    <t xml:space="preserve">
2015</t>
  </si>
  <si>
    <t>31 Mar 2016</t>
  </si>
  <si>
    <t>Minority interests</t>
  </si>
  <si>
    <t>Other own funds requirements</t>
  </si>
  <si>
    <t>Total other own funds requirements</t>
  </si>
  <si>
    <t xml:space="preserve">Total </t>
  </si>
  <si>
    <t xml:space="preserve">
Q1
2016</t>
  </si>
  <si>
    <t>31 Mar
2016</t>
  </si>
  <si>
    <t>* Before loan loss reserves, excluding repos &amp; debt instruments.</t>
  </si>
  <si>
    <r>
      <t>Credit Portfolio</t>
    </r>
    <r>
      <rPr>
        <sz val="9"/>
        <rFont val="Arial"/>
        <family val="2"/>
      </rPr>
      <t xml:space="preserve"> </t>
    </r>
  </si>
  <si>
    <t xml:space="preserve">30 Jun </t>
  </si>
  <si>
    <t>Average 2016</t>
  </si>
  <si>
    <t>Portgual</t>
  </si>
  <si>
    <t>Large Corporates  &amp; Financial institutions</t>
  </si>
  <si>
    <t>Risk exposure amount, SEK bn</t>
  </si>
  <si>
    <t>Lending to the public*, SEK bn</t>
  </si>
  <si>
    <t>Deposits from the public**, SEK bn</t>
  </si>
  <si>
    <t>*excluding repos and debt instruments</t>
  </si>
  <si>
    <t>** excluding repos</t>
  </si>
  <si>
    <t>Corporate &amp; Private Customers</t>
  </si>
  <si>
    <t>Baltic Division incl. RHC</t>
  </si>
  <si>
    <t>Life &amp; Investment Management</t>
  </si>
  <si>
    <t>Lending to the public *, SEK bn</t>
  </si>
  <si>
    <t>SEB Life &amp; Pension Sweden</t>
  </si>
  <si>
    <r>
      <t>Premium income</t>
    </r>
    <r>
      <rPr>
        <b/>
        <sz val="9"/>
        <rFont val="Arial"/>
        <family val="2"/>
      </rPr>
      <t>: Total</t>
    </r>
  </si>
  <si>
    <r>
      <t>Assets under management, SEK bn</t>
    </r>
    <r>
      <rPr>
        <b/>
        <sz val="9"/>
        <rFont val="Arial"/>
        <family val="2"/>
      </rPr>
      <t>: Total</t>
    </r>
  </si>
  <si>
    <t>Equity 1)</t>
  </si>
  <si>
    <t>1) Dividend paid to the parent company during the period</t>
  </si>
  <si>
    <t>Non-encumbered assets 
and collateral</t>
  </si>
  <si>
    <t>Total encumbrance and 
non-encumbrance</t>
  </si>
  <si>
    <t xml:space="preserve">     of which qualifying revolving retail exposures 1)</t>
  </si>
  <si>
    <t>Additional risk exposure amount 2)</t>
  </si>
  <si>
    <t>1) Reported as other retail exposures from 1 January 2016.</t>
  </si>
  <si>
    <t>2) Regulation (EU) No 575/2013 (CRR) Article 3.</t>
  </si>
  <si>
    <t>Underlying market and  operational risk</t>
  </si>
  <si>
    <r>
      <t>-5,543</t>
    </r>
    <r>
      <rPr>
        <vertAlign val="superscript"/>
        <sz val="9"/>
        <rFont val="Arial"/>
        <family val="2"/>
      </rPr>
      <t>2)</t>
    </r>
  </si>
  <si>
    <t>2) The deduction for dividend is calculated on profit before impairment of goodwill.</t>
  </si>
  <si>
    <r>
      <t xml:space="preserve">Common Equity Tier 1 capital before regulatory adjustments </t>
    </r>
    <r>
      <rPr>
        <b/>
        <vertAlign val="superscript"/>
        <sz val="9"/>
        <color indexed="8"/>
        <rFont val="Arial"/>
        <family val="2"/>
      </rPr>
      <t>1)</t>
    </r>
  </si>
  <si>
    <t>Q3 
2014</t>
  </si>
  <si>
    <t>Q4 
2014</t>
  </si>
  <si>
    <t>Q1 
2015</t>
  </si>
  <si>
    <t>Q2 
2015</t>
  </si>
  <si>
    <t xml:space="preserve">   Whereof Net life insurance commissions</t>
  </si>
  <si>
    <t>Whereof performance and transaction fees</t>
  </si>
  <si>
    <t>Q2
2016</t>
  </si>
  <si>
    <t>Q2 
2016</t>
  </si>
  <si>
    <t>2.07</t>
  </si>
  <si>
    <t>2.06</t>
  </si>
  <si>
    <t>Q2 2016</t>
  </si>
  <si>
    <t xml:space="preserve">
Q2
2016</t>
  </si>
  <si>
    <t>30 Jun 2016</t>
  </si>
  <si>
    <t>30 Jun
2016</t>
  </si>
  <si>
    <t>SEB Group, 31 December 2015</t>
  </si>
  <si>
    <t>+1 %</t>
  </si>
  <si>
    <t>-1 %</t>
  </si>
  <si>
    <t>14.03</t>
  </si>
  <si>
    <t>11.88</t>
  </si>
  <si>
    <t>0.63</t>
  </si>
  <si>
    <t>3.16</t>
  </si>
  <si>
    <t>0.48</t>
  </si>
  <si>
    <t>68.28</t>
  </si>
  <si>
    <t>60.87</t>
  </si>
  <si>
    <t>128.8</t>
  </si>
  <si>
    <t>18.7</t>
  </si>
  <si>
    <t>23.5</t>
  </si>
  <si>
    <t>4.7</t>
  </si>
  <si>
    <t>5) Quarterly numbers are for end of quarter. Accumulated numbers are average for the period.</t>
  </si>
  <si>
    <t>1) Swiss withholding tax decision in Q2 2015. Impairment of goodwill and restructuring effects in Q1 2016. Sale of shares in VISA Europe in the Baltic region in Q2 2016.</t>
  </si>
  <si>
    <t>Jun 
2016</t>
  </si>
  <si>
    <r>
      <t>-7,893</t>
    </r>
    <r>
      <rPr>
        <vertAlign val="superscript"/>
        <sz val="9"/>
        <rFont val="Arial"/>
        <family val="2"/>
      </rPr>
      <t>2)</t>
    </r>
  </si>
  <si>
    <t>For second quarter the effect from structured products offered to the public was approximately SEK 70m (Q1 2016: -565, Q2 2015: -730) in Equity related derivatives and a corresponding effect in Debt securities and related derivatives SEK 165m (Q1 2016: 490, Q2 2015: 1,090) and Credit related derivatives SEK -160m (Q1 2016: 85, Q2 2015: -300).</t>
  </si>
  <si>
    <r>
      <t>Equity instruments and related derivatives</t>
    </r>
    <r>
      <rPr>
        <vertAlign val="superscript"/>
        <sz val="9"/>
        <rFont val="Arial"/>
        <family val="2"/>
      </rPr>
      <t>1)</t>
    </r>
  </si>
  <si>
    <t>Group Staff and Business Support</t>
  </si>
  <si>
    <t>Independently reviewed result 1)</t>
  </si>
  <si>
    <t xml:space="preserve">1) The Swedish Financial Supervisory Authority has approved SEB´s application to use the net profit in measuring own funds on condition that the responsible auditors have reviewed the surplus, that the surplus is calculated in accordance with applicable accounting frameworks, that predictable costs and dividends have been deducted in accordance with EU regulation No 575/2013 and that the calculation was made in accordance with EU regulation No 241/2014. </t>
  </si>
  <si>
    <t>3) The Common Equity Tier 1 capital is presented on a consolidated basis, and differs from total equity according to IFRS. The insurance business contribution to equity is excluded and there is a dividend deduction calculated according to Regulation (EU) No 575/2013 (CRR).</t>
  </si>
  <si>
    <t>Q3
2016</t>
  </si>
  <si>
    <t>Q3 
2016</t>
  </si>
  <si>
    <t>Sep
2016</t>
  </si>
  <si>
    <t>Sep 
2016</t>
  </si>
  <si>
    <t xml:space="preserve">
Q3
2016</t>
  </si>
  <si>
    <t>30 Sep
2016</t>
  </si>
  <si>
    <t>Jan–Sep</t>
  </si>
  <si>
    <t>1.91</t>
  </si>
  <si>
    <t>2.92</t>
  </si>
  <si>
    <t>5.47</t>
  </si>
  <si>
    <t>1.90</t>
  </si>
  <si>
    <t>2.91</t>
  </si>
  <si>
    <t>5.44</t>
  </si>
  <si>
    <r>
      <t>Assets under management</t>
    </r>
    <r>
      <rPr>
        <sz val="9"/>
        <color indexed="8"/>
        <rFont val="Arial"/>
        <family val="2"/>
      </rPr>
      <t>, SEK bn</t>
    </r>
  </si>
  <si>
    <t>11.79</t>
  </si>
  <si>
    <t>0.58</t>
  </si>
  <si>
    <t>2.79</t>
  </si>
  <si>
    <t>70.26</t>
  </si>
  <si>
    <t>62.47</t>
  </si>
  <si>
    <t>134.5</t>
  </si>
  <si>
    <t>18.6</t>
  </si>
  <si>
    <t>20.9</t>
  </si>
  <si>
    <t>23.3</t>
  </si>
  <si>
    <t>2) The number of issued shares was 2,194,171,802. SEB owned 850,426 Class A shares for the equity based programmes at year end 2015. During 2016 SEB has purchased 29,840,000 shares and 4,436,912 shares have been sold. Thus, at September 30 2016 SEB owned 26,253,514 Class A-shares with a market value of SEK 2,263m.</t>
  </si>
  <si>
    <t>30 Sep 2016</t>
  </si>
  <si>
    <t>Asset Encumbrance for the SEB consolidated situation, 30 Sep  2016, SEK m</t>
  </si>
  <si>
    <t>Q3 2016</t>
  </si>
  <si>
    <t>-11,2532)</t>
  </si>
  <si>
    <t>SEB Group, 30 September 2016</t>
  </si>
  <si>
    <t>-</t>
  </si>
  <si>
    <t>Credit Risk Exposure SEK 193bn</t>
  </si>
  <si>
    <t>Most important assumptions (Swedish unit-linked which represent 66 per cent of the surplus value), per cent.</t>
  </si>
  <si>
    <r>
      <t xml:space="preserve">Adjustment opening balance </t>
    </r>
    <r>
      <rPr>
        <vertAlign val="superscript"/>
        <sz val="8"/>
        <rFont val="Arial"/>
        <family val="2"/>
      </rPr>
      <t>1)</t>
    </r>
  </si>
  <si>
    <r>
      <t xml:space="preserve">Present value of new sales </t>
    </r>
    <r>
      <rPr>
        <vertAlign val="superscript"/>
        <sz val="8"/>
        <rFont val="Arial"/>
        <family val="2"/>
      </rPr>
      <t>2)</t>
    </r>
  </si>
  <si>
    <r>
      <t xml:space="preserve">Actual outcome compared to assumptions </t>
    </r>
    <r>
      <rPr>
        <vertAlign val="superscript"/>
        <sz val="8"/>
        <rFont val="Arial"/>
        <family val="2"/>
      </rPr>
      <t>3)</t>
    </r>
  </si>
  <si>
    <r>
      <t xml:space="preserve">Change in surplus values ongoing business, net </t>
    </r>
    <r>
      <rPr>
        <b/>
        <vertAlign val="superscript"/>
        <sz val="8"/>
        <rFont val="Arial"/>
        <family val="2"/>
      </rPr>
      <t>4)</t>
    </r>
  </si>
  <si>
    <r>
      <t xml:space="preserve">Financial effects due to short term market fluctuations </t>
    </r>
    <r>
      <rPr>
        <vertAlign val="superscript"/>
        <sz val="8"/>
        <rFont val="Arial"/>
        <family val="2"/>
      </rPr>
      <t>5)</t>
    </r>
  </si>
  <si>
    <r>
      <t xml:space="preserve">Change in assumptions </t>
    </r>
    <r>
      <rPr>
        <vertAlign val="superscript"/>
        <sz val="8"/>
        <rFont val="Arial"/>
        <family val="2"/>
      </rPr>
      <t>6)</t>
    </r>
    <r>
      <rPr>
        <sz val="8"/>
        <rFont val="Arial"/>
        <family val="2"/>
      </rPr>
      <t xml:space="preserve"> </t>
    </r>
  </si>
  <si>
    <r>
      <t xml:space="preserve">Surplus values, closing balance </t>
    </r>
    <r>
      <rPr>
        <b/>
        <vertAlign val="superscript"/>
        <sz val="8"/>
        <rFont val="Arial"/>
        <family val="2"/>
      </rPr>
      <t>7)</t>
    </r>
  </si>
  <si>
    <r>
      <t>1)</t>
    </r>
    <r>
      <rPr>
        <sz val="8"/>
        <rFont val="Arial"/>
        <family val="2"/>
      </rPr>
      <t xml:space="preserve"> Adjustments of the calculation method. In Q1 2015 the Baltic pension fund companies are included for the first time with an effect of SEK 445m.</t>
    </r>
  </si>
  <si>
    <r>
      <t xml:space="preserve">2) </t>
    </r>
    <r>
      <rPr>
        <sz val="8"/>
        <rFont val="Arial"/>
        <family val="2"/>
      </rPr>
      <t>Sales defined as new contracts and extra premiums on existing contracts.</t>
    </r>
  </si>
  <si>
    <r>
      <t xml:space="preserve">3) </t>
    </r>
    <r>
      <rPr>
        <sz val="8"/>
        <rFont val="Arial"/>
        <family val="2"/>
      </rPr>
      <t>The actual outcome of previously signed contracts can be compared with earlier assumptions and deviations can be calculated.
    The most important components consist of extensions of contracts as well as cancellations.</t>
    </r>
  </si>
  <si>
    <r>
      <t>4)</t>
    </r>
    <r>
      <rPr>
        <sz val="8"/>
        <rFont val="Arial"/>
        <family val="2"/>
      </rPr>
      <t xml:space="preserve"> Acquisition costs are capitalised in the accounts and amortised according to plan. Certain front end fees are also recorded on the balance
    sheet and recognized as revenue in the income statement during several years. The reported change in surplus values is adjusted by the net
    effect of changes in deferred acquisition costs and deferred front end fees during the period.</t>
    </r>
  </si>
  <si>
    <r>
      <t>5)</t>
    </r>
    <r>
      <rPr>
        <sz val="8"/>
        <rFont val="Arial"/>
        <family val="2"/>
      </rPr>
      <t xml:space="preserve"> Assumed investment return (growth in fund values) is 5.0 per cent gross before fees and taxes. Actual return results in positive or
    negative financial effects.</t>
    </r>
  </si>
  <si>
    <r>
      <t>6)</t>
    </r>
    <r>
      <rPr>
        <sz val="8"/>
        <rFont val="Arial"/>
        <family val="2"/>
      </rPr>
      <t xml:space="preserve"> The possitive effect in Q4 2015 is mainly related to lower assumed expenses.</t>
    </r>
  </si>
  <si>
    <r>
      <t xml:space="preserve">7) </t>
    </r>
    <r>
      <rPr>
        <sz val="8"/>
        <rFont val="Arial"/>
        <family val="2"/>
      </rPr>
      <t>The calculated surplus value is not included in the SEB Group's consolidated accounts. The closing balance is net of capitalised
    acquisition costs and deferred front end fees.</t>
    </r>
  </si>
  <si>
    <t>BBB+/A+</t>
  </si>
  <si>
    <t>Baa1/BBB+/A+</t>
  </si>
  <si>
    <t>Baa3/BBB-/BBB+</t>
  </si>
  <si>
    <t>-/-/BBB</t>
  </si>
  <si>
    <t>2018F</t>
  </si>
  <si>
    <t>Sources: National statistical agencies, SEB Economic Research September 2016</t>
  </si>
  <si>
    <t>Mutual funds per product type</t>
  </si>
  <si>
    <t>Equity funds</t>
  </si>
  <si>
    <t>Fixed income funds</t>
  </si>
  <si>
    <t>Balanced funds</t>
  </si>
  <si>
    <t>Alternative funds</t>
  </si>
  <si>
    <t>Total  amount (SEK bn)</t>
  </si>
  <si>
    <t>Components Swedish FSA Liquidity ratio, 30 Sep 2016 (SEK bn)</t>
  </si>
  <si>
    <t>SEB Group 30 Sep 2016</t>
  </si>
  <si>
    <t>SEB Group 30 Sep 2016, EUR</t>
  </si>
  <si>
    <t>SEB Group 30 Sep 2016, USD</t>
  </si>
  <si>
    <t>SEB Group 30 Sep 2016, SEK</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</si>
</sst>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000"/>
    <numFmt numFmtId="173" formatCode="0.0"/>
    <numFmt numFmtId="174" formatCode="#\ ##0"/>
    <numFmt numFmtId="175" formatCode="#,##0.0"/>
    <numFmt numFmtId="176" formatCode="0.0%"/>
    <numFmt numFmtId="177" formatCode="#\ ###\ ##0"/>
    <numFmt numFmtId="178" formatCode="##\ ###\ ###;\-##\ ###\ ###"/>
    <numFmt numFmtId="179" formatCode="0.0000%"/>
    <numFmt numFmtId="180" formatCode="#,##0_ ;[Red]\-#,##0\ "/>
    <numFmt numFmtId="181" formatCode="#,##0,,,"/>
    <numFmt numFmtId="182" formatCode="#,##0.0,"/>
    <numFmt numFmtId="183" formatCode="#,##0,,"/>
    <numFmt numFmtId="184" formatCode="[$-409]dd/mmm/yy;@"/>
    <numFmt numFmtId="185" formatCode="#,##0,"/>
    <numFmt numFmtId="186" formatCode="0_)"/>
    <numFmt numFmtId="187" formatCode="dd\ mmmm\ yyyy"/>
    <numFmt numFmtId="188" formatCode="[$-409]d\-mmm\-yy;@"/>
    <numFmt numFmtId="189" formatCode="#,##0.0,,,"/>
    <numFmt numFmtId="190" formatCode="_(* #,##0.00_);_(* \(#,##0.00\);_(* &quot;-&quot;??_);_(@_)"/>
    <numFmt numFmtId="191" formatCode="_(* #,##0_);_(* \(#,##0\);_(* &quot;-&quot;??_);_(@_)"/>
    <numFmt numFmtId="192" formatCode="[$-101041D]###\ ###\ ###\ ###\ ###\ ###\ ###\ ###\ ###\ ###\ ###\ ###\ ###\ ##0.000\ 000"/>
    <numFmt numFmtId="193" formatCode="#,##0;[Red]&quot;-&quot;#,##0"/>
    <numFmt numFmtId="194" formatCode="#\,##0"/>
    <numFmt numFmtId="195" formatCode="#\,##0,,"/>
    <numFmt numFmtId="196" formatCode="&quot;Yes&quot;;&quot;Yes&quot;;&quot;No&quot;"/>
    <numFmt numFmtId="197" formatCode="&quot;True&quot;;&quot;True&quot;;&quot;False&quot;"/>
    <numFmt numFmtId="198" formatCode="&quot;On&quot;;&quot;On&quot;;&quot;Off&quot;"/>
    <numFmt numFmtId="199" formatCode="[$€-2]\ #,##0.00_);[Red]\([$€-2]\ #,##0.00\)"/>
    <numFmt numFmtId="200" formatCode="yyyy\-mm\-dd;@"/>
    <numFmt numFmtId="201" formatCode="0.0000"/>
    <numFmt numFmtId="202" formatCode="&quot;Yes&quot;;[Red]&quot;No&quot;"/>
    <numFmt numFmtId="203" formatCode="0.00000"/>
    <numFmt numFmtId="204" formatCode="[&gt;0]General"/>
    <numFmt numFmtId="205" formatCode="0_ ;[Red]\-0\ "/>
    <numFmt numFmtId="206" formatCode="_(* #,##0_);_(* \(#,##0\);_(* &quot;-&quot;_);_(@_)"/>
    <numFmt numFmtId="207" formatCode="_(&quot;$&quot;* #,##0_);_(&quot;$&quot;* \(#,##0\);_(&quot;$&quot;* &quot;-&quot;_);_(@_)"/>
    <numFmt numFmtId="208" formatCode="&quot;Fr.&quot;\ #,##0;[Red]&quot;Fr.&quot;\ \-#,##0"/>
    <numFmt numFmtId="209" formatCode="#,##0_ ;\-#,##0\ "/>
    <numFmt numFmtId="210" formatCode="#,###,"/>
    <numFmt numFmtId="211" formatCode="#&quot;,&quot;###&quot;,&quot;##0_ ;\-#,##0\ "/>
    <numFmt numFmtId="212" formatCode="#&quot;,&quot;##0_ ;\-#,##0\ "/>
    <numFmt numFmtId="213" formatCode="0\.0%"/>
    <numFmt numFmtId="214" formatCode="#\ ###,;\-#\ ###,;"/>
  </numFmts>
  <fonts count="134">
    <font>
      <sz val="10"/>
      <name val="Arial"/>
      <family val="0"/>
    </font>
    <font>
      <sz val="9"/>
      <name val="SEB Basic"/>
      <family val="3"/>
    </font>
    <font>
      <b/>
      <sz val="12"/>
      <color indexed="8"/>
      <name val="Arial"/>
      <family val="2"/>
    </font>
    <font>
      <b/>
      <sz val="9"/>
      <color indexed="8"/>
      <name val="Arial"/>
      <family val="2"/>
    </font>
    <font>
      <b/>
      <sz val="9"/>
      <name val="Arial"/>
      <family val="2"/>
    </font>
    <font>
      <sz val="9"/>
      <name val="Arial"/>
      <family val="2"/>
    </font>
    <font>
      <sz val="9"/>
      <color indexed="8"/>
      <name val="Arial"/>
      <family val="2"/>
    </font>
    <font>
      <i/>
      <sz val="9"/>
      <name val="Arial"/>
      <family val="2"/>
    </font>
    <font>
      <b/>
      <i/>
      <sz val="9"/>
      <name val="Arial"/>
      <family val="2"/>
    </font>
    <font>
      <i/>
      <sz val="9"/>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8"/>
      <color indexed="36"/>
      <name val="News Gothic"/>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News Gothic"/>
      <family val="0"/>
    </font>
    <font>
      <sz val="11"/>
      <color indexed="62"/>
      <name val="Calibri"/>
      <family val="2"/>
    </font>
    <font>
      <sz val="11"/>
      <color indexed="10"/>
      <name val="Calibri"/>
      <family val="2"/>
    </font>
    <font>
      <sz val="11"/>
      <color indexed="19"/>
      <name val="Calibri"/>
      <family val="2"/>
    </font>
    <font>
      <sz val="8"/>
      <name val="News Gothic"/>
      <family val="0"/>
    </font>
    <font>
      <sz val="11"/>
      <name val="Times New Roman"/>
      <family val="1"/>
    </font>
    <font>
      <b/>
      <sz val="11"/>
      <color indexed="63"/>
      <name val="Calibri"/>
      <family val="2"/>
    </font>
    <font>
      <b/>
      <sz val="18"/>
      <color indexed="62"/>
      <name val="Cambria"/>
      <family val="2"/>
    </font>
    <font>
      <b/>
      <sz val="11"/>
      <color indexed="8"/>
      <name val="Calibri"/>
      <family val="2"/>
    </font>
    <font>
      <sz val="8"/>
      <color indexed="8"/>
      <name val="Arial"/>
      <family val="2"/>
    </font>
    <font>
      <sz val="10"/>
      <name val="Helv"/>
      <family val="0"/>
    </font>
    <font>
      <b/>
      <sz val="11"/>
      <name val="Arial"/>
      <family val="2"/>
    </font>
    <font>
      <b/>
      <sz val="11"/>
      <color indexed="8"/>
      <name val="Arial"/>
      <family val="2"/>
    </font>
    <font>
      <b/>
      <sz val="10"/>
      <name val="Arial"/>
      <family val="2"/>
    </font>
    <font>
      <sz val="10"/>
      <color indexed="8"/>
      <name val="Arial"/>
      <family val="2"/>
    </font>
    <font>
      <sz val="14"/>
      <color indexed="8"/>
      <name val="Arial"/>
      <family val="2"/>
    </font>
    <font>
      <sz val="12"/>
      <name val="Arial"/>
      <family val="2"/>
    </font>
    <font>
      <sz val="14"/>
      <name val="Arial"/>
      <family val="2"/>
    </font>
    <font>
      <sz val="10"/>
      <name val="MS Sans Serif"/>
      <family val="2"/>
    </font>
    <font>
      <b/>
      <sz val="8"/>
      <color indexed="8"/>
      <name val="Arial"/>
      <family val="2"/>
    </font>
    <font>
      <sz val="11"/>
      <color indexed="8"/>
      <name val="Arial"/>
      <family val="2"/>
    </font>
    <font>
      <b/>
      <sz val="9"/>
      <color indexed="53"/>
      <name val="Tahoma"/>
      <family val="2"/>
    </font>
    <font>
      <b/>
      <sz val="9"/>
      <color indexed="56"/>
      <name val="Tahoma"/>
      <family val="2"/>
    </font>
    <font>
      <b/>
      <sz val="10"/>
      <color indexed="8"/>
      <name val="Arial"/>
      <family val="2"/>
    </font>
    <font>
      <i/>
      <sz val="10"/>
      <color indexed="8"/>
      <name val="Arial"/>
      <family val="2"/>
    </font>
    <font>
      <b/>
      <sz val="12"/>
      <name val="Trebuchet MS"/>
      <family val="2"/>
    </font>
    <font>
      <sz val="10"/>
      <name val="Trebuchet MS"/>
      <family val="2"/>
    </font>
    <font>
      <b/>
      <sz val="10"/>
      <name val="Trebuchet MS"/>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vertAlign val="superscript"/>
      <sz val="9"/>
      <name val="Arial"/>
      <family val="2"/>
    </font>
    <font>
      <sz val="10"/>
      <name val="Times New Roman"/>
      <family val="1"/>
    </font>
    <font>
      <b/>
      <u val="single"/>
      <sz val="9"/>
      <name val="Arial"/>
      <family val="2"/>
    </font>
    <font>
      <sz val="16"/>
      <name val="Arial"/>
      <family val="2"/>
    </font>
    <font>
      <sz val="10"/>
      <color indexed="45"/>
      <name val="Arial"/>
      <family val="2"/>
    </font>
    <font>
      <sz val="10"/>
      <color indexed="10"/>
      <name val="Arial"/>
      <family val="2"/>
    </font>
    <font>
      <b/>
      <i/>
      <sz val="9"/>
      <color indexed="8"/>
      <name val="Arial"/>
      <family val="2"/>
    </font>
    <font>
      <sz val="8"/>
      <name val="Verdana"/>
      <family val="2"/>
    </font>
    <font>
      <sz val="8"/>
      <color indexed="8"/>
      <name val="Tahoma"/>
      <family val="2"/>
    </font>
    <font>
      <b/>
      <sz val="9"/>
      <name val="SEB Basic"/>
      <family val="3"/>
    </font>
    <font>
      <u val="single"/>
      <sz val="9"/>
      <color indexed="8"/>
      <name val="Arial"/>
      <family val="2"/>
    </font>
    <font>
      <b/>
      <sz val="10"/>
      <color indexed="10"/>
      <name val="Arial"/>
      <family val="2"/>
    </font>
    <font>
      <sz val="11"/>
      <color indexed="8"/>
      <name val="Palatino"/>
      <family val="2"/>
    </font>
    <font>
      <sz val="11"/>
      <color indexed="9"/>
      <name val="Palatino"/>
      <family val="2"/>
    </font>
    <font>
      <sz val="9"/>
      <name val="Times New Roman"/>
      <family val="1"/>
    </font>
    <font>
      <sz val="11"/>
      <color indexed="20"/>
      <name val="Palatino"/>
      <family val="2"/>
    </font>
    <font>
      <b/>
      <sz val="11"/>
      <color indexed="10"/>
      <name val="Palatino"/>
      <family val="2"/>
    </font>
    <font>
      <b/>
      <sz val="11"/>
      <color indexed="9"/>
      <name val="Palatino"/>
      <family val="2"/>
    </font>
    <font>
      <sz val="10.5"/>
      <name val="Frutiger 45 Light"/>
      <family val="2"/>
    </font>
    <font>
      <sz val="10"/>
      <name val="CG Times"/>
      <family val="1"/>
    </font>
    <font>
      <sz val="12"/>
      <name val="Frutiger 45 Light"/>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0"/>
      <color indexed="12"/>
      <name val="MS Sans Serif"/>
      <family val="2"/>
    </font>
    <font>
      <sz val="11"/>
      <color indexed="10"/>
      <name val="Palatino"/>
      <family val="2"/>
    </font>
    <font>
      <sz val="11"/>
      <color indexed="19"/>
      <name val="Palatino"/>
      <family val="2"/>
    </font>
    <font>
      <sz val="10"/>
      <name val="Frutiger 55 Roman"/>
      <family val="2"/>
    </font>
    <font>
      <b/>
      <sz val="11"/>
      <color indexed="63"/>
      <name val="Palatino"/>
      <family val="2"/>
    </font>
    <font>
      <sz val="10"/>
      <name val="Frutiger 45 Light"/>
      <family val="2"/>
    </font>
    <font>
      <b/>
      <sz val="12"/>
      <color indexed="8"/>
      <name val="Frutiger 45 Light"/>
      <family val="2"/>
    </font>
    <font>
      <b/>
      <i/>
      <sz val="12"/>
      <color indexed="8"/>
      <name val="Arial"/>
      <family val="2"/>
    </font>
    <font>
      <sz val="12"/>
      <color indexed="8"/>
      <name val="Frutiger 45 Light"/>
      <family val="2"/>
    </font>
    <font>
      <sz val="12"/>
      <color indexed="8"/>
      <name val="Arial"/>
      <family val="2"/>
    </font>
    <font>
      <i/>
      <sz val="12"/>
      <color indexed="8"/>
      <name val="Arial"/>
      <family val="2"/>
    </font>
    <font>
      <b/>
      <i/>
      <sz val="12"/>
      <color indexed="8"/>
      <name val="Frutiger 45 Light"/>
      <family val="2"/>
    </font>
    <font>
      <b/>
      <sz val="16"/>
      <color indexed="63"/>
      <name val="UBSHeadline"/>
      <family val="1"/>
    </font>
    <font>
      <sz val="12"/>
      <color indexed="14"/>
      <name val="Frutiger 45 Light"/>
      <family val="2"/>
    </font>
    <font>
      <sz val="9"/>
      <color indexed="48"/>
      <name val="Arial"/>
      <family val="2"/>
    </font>
    <font>
      <b/>
      <sz val="12"/>
      <color indexed="20"/>
      <name val="Arial"/>
      <family val="2"/>
    </font>
    <font>
      <sz val="9"/>
      <color indexed="20"/>
      <name val="Arial"/>
      <family val="2"/>
    </font>
    <font>
      <b/>
      <sz val="11"/>
      <color indexed="8"/>
      <name val="Palatino"/>
      <family val="2"/>
    </font>
    <font>
      <sz val="8"/>
      <name val="SEB Basic"/>
      <family val="3"/>
    </font>
    <font>
      <sz val="8"/>
      <color indexed="12"/>
      <name val="SEB Basic"/>
      <family val="3"/>
    </font>
    <font>
      <sz val="9"/>
      <color indexed="8"/>
      <name val="SEB Basic"/>
      <family val="3"/>
    </font>
    <font>
      <vertAlign val="superscript"/>
      <sz val="9"/>
      <color indexed="8"/>
      <name val="Arial"/>
      <family val="2"/>
    </font>
    <font>
      <b/>
      <vertAlign val="superscript"/>
      <sz val="9"/>
      <color indexed="8"/>
      <name val="Arial"/>
      <family val="2"/>
    </font>
    <font>
      <b/>
      <sz val="8"/>
      <name val="Arial"/>
      <family val="2"/>
    </font>
    <font>
      <vertAlign val="superscript"/>
      <sz val="8"/>
      <name val="Arial"/>
      <family val="2"/>
    </font>
    <font>
      <b/>
      <vertAlign val="superscript"/>
      <sz val="8"/>
      <name val="Arial"/>
      <family val="2"/>
    </font>
    <font>
      <sz val="8"/>
      <color indexed="10"/>
      <name val="Arial"/>
      <family val="2"/>
    </font>
    <font>
      <sz val="9"/>
      <name val="MS Sans Serif"/>
      <family val="2"/>
    </font>
    <font>
      <b/>
      <sz val="11"/>
      <name val="Calibri"/>
      <family val="2"/>
    </font>
    <font>
      <sz val="11"/>
      <color indexed="18"/>
      <name val="Calibri"/>
      <family val="2"/>
    </font>
    <font>
      <sz val="10"/>
      <color indexed="8"/>
      <name val="Calibri"/>
      <family val="2"/>
    </font>
    <font>
      <sz val="11"/>
      <color indexed="23"/>
      <name val="Calibri"/>
      <family val="2"/>
    </font>
    <font>
      <sz val="11"/>
      <color indexed="60"/>
      <name val="Calibri"/>
      <family val="2"/>
    </font>
    <font>
      <sz val="10"/>
      <color indexed="8"/>
      <name val="SEB Basic"/>
      <family val="2"/>
    </font>
    <font>
      <sz val="9"/>
      <color indexed="10"/>
      <name val="Arial"/>
      <family val="2"/>
    </font>
    <font>
      <sz val="10"/>
      <color indexed="8"/>
      <name val="Times New Roman"/>
      <family val="0"/>
    </font>
    <font>
      <sz val="1"/>
      <color indexed="8"/>
      <name val="ZWAdobeF"/>
      <family val="0"/>
    </font>
    <font>
      <sz val="11"/>
      <color theme="1"/>
      <name val="Calibri"/>
      <family val="2"/>
    </font>
    <font>
      <sz val="11"/>
      <color rgb="FF9C0006"/>
      <name val="Calibri"/>
      <family val="2"/>
    </font>
    <font>
      <sz val="10"/>
      <color theme="1"/>
      <name val="Calibri"/>
      <family val="2"/>
    </font>
    <font>
      <sz val="11"/>
      <color rgb="FF3F3F76"/>
      <name val="Calibri"/>
      <family val="2"/>
    </font>
    <font>
      <sz val="11"/>
      <color theme="1"/>
      <name val="Arial"/>
      <family val="2"/>
    </font>
    <font>
      <sz val="8"/>
      <color theme="1"/>
      <name val="Tahoma"/>
      <family val="2"/>
    </font>
    <font>
      <sz val="10"/>
      <color theme="1"/>
      <name val="SEB Basic"/>
      <family val="2"/>
    </font>
    <font>
      <b/>
      <sz val="10"/>
      <color theme="1"/>
      <name val="Arial"/>
      <family val="2"/>
    </font>
    <font>
      <sz val="10"/>
      <color theme="1"/>
      <name val="Arial"/>
      <family val="2"/>
    </font>
    <font>
      <b/>
      <sz val="9"/>
      <color theme="1"/>
      <name val="Arial"/>
      <family val="2"/>
    </font>
    <font>
      <sz val="9"/>
      <color theme="1"/>
      <name val="Arial"/>
      <family val="2"/>
    </font>
    <font>
      <b/>
      <sz val="10"/>
      <color rgb="FFFF0000"/>
      <name val="Arial"/>
      <family val="2"/>
    </font>
    <font>
      <sz val="9"/>
      <color rgb="FFFF0000"/>
      <name val="Arial"/>
      <family val="2"/>
    </font>
    <font>
      <sz val="9"/>
      <color rgb="FF000000"/>
      <name val="Arial"/>
      <family val="2"/>
    </font>
  </fonts>
  <fills count="4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theme="8"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5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57"/>
        <bgColor indexed="64"/>
      </patternFill>
    </fill>
    <fill>
      <patternFill patternType="solid">
        <fgColor rgb="FFFFCC99"/>
        <bgColor indexed="64"/>
      </patternFill>
    </fill>
    <fill>
      <patternFill patternType="solid">
        <fgColor indexed="13"/>
        <bgColor indexed="64"/>
      </patternFill>
    </fill>
    <fill>
      <patternFill patternType="solid">
        <fgColor indexed="13"/>
        <bgColor indexed="64"/>
      </patternFill>
    </fill>
    <fill>
      <patternFill patternType="solid">
        <fgColor rgb="FFFFEB9C"/>
        <bgColor indexed="64"/>
      </patternFill>
    </fill>
    <fill>
      <patternFill patternType="solid">
        <fgColor indexed="50"/>
        <bgColor indexed="64"/>
      </patternFill>
    </fill>
    <fill>
      <patternFill patternType="solid">
        <fgColor indexed="21"/>
        <bgColor indexed="64"/>
      </patternFill>
    </fill>
    <fill>
      <patternFill patternType="lightUp">
        <fgColor indexed="48"/>
        <bgColor indexed="30"/>
      </patternFill>
    </fill>
    <fill>
      <patternFill patternType="solid">
        <fgColor indexed="40"/>
        <bgColor indexed="64"/>
      </patternFill>
    </fill>
    <fill>
      <patternFill patternType="solid">
        <fgColor indexed="41"/>
        <bgColor indexed="64"/>
      </patternFill>
    </fill>
    <fill>
      <patternFill patternType="solid">
        <fgColor indexed="38"/>
        <bgColor indexed="64"/>
      </patternFill>
    </fill>
    <fill>
      <patternFill patternType="solid">
        <fgColor indexed="14"/>
        <bgColor indexed="64"/>
      </patternFill>
    </fill>
    <fill>
      <patternFill patternType="mediumGray">
        <fgColor indexed="45"/>
        <bgColor indexed="9"/>
      </patternFill>
    </fill>
    <fill>
      <patternFill patternType="lightGray">
        <fgColor indexed="45"/>
        <bgColor indexed="9"/>
      </patternFill>
    </fill>
    <fill>
      <patternFill patternType="solid">
        <fgColor indexed="65"/>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
      <patternFill patternType="solid">
        <fgColor rgb="FFBFBFBF"/>
        <bgColor indexed="64"/>
      </patternFill>
    </fill>
    <fill>
      <patternFill patternType="solid">
        <fgColor theme="0" tint="-0.04997999966144562"/>
        <bgColor indexed="64"/>
      </patternFill>
    </fill>
    <fill>
      <patternFill patternType="solid">
        <fgColor theme="0" tint="-0.1499900072813034"/>
        <bgColor indexed="64"/>
      </patternFill>
    </fill>
  </fills>
  <borders count="51">
    <border>
      <left/>
      <right/>
      <top/>
      <bottom/>
      <diagonal/>
    </border>
    <border>
      <left style="thin">
        <color indexed="22"/>
      </left>
      <right style="thin">
        <color indexed="22"/>
      </right>
      <top style="thin">
        <color indexed="22"/>
      </top>
      <bottom style="thin">
        <color indexed="22"/>
      </bottom>
    </border>
    <border>
      <left style="thin">
        <color rgb="FFDDDDDD"/>
      </left>
      <right style="thin">
        <color rgb="FFDDDDDD"/>
      </right>
      <top style="thin">
        <color rgb="FFDDDDDD"/>
      </top>
      <bottom style="thin">
        <color rgb="FFDDDDDD"/>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ck">
        <color indexed="10"/>
      </left>
      <right/>
      <top style="thick">
        <color indexed="10"/>
      </top>
      <bottom/>
    </border>
    <border>
      <left style="thin"/>
      <right>
        <color indexed="63"/>
      </right>
      <top style="thin"/>
      <bottom>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right/>
      <top style="thin"/>
      <bottom style="thin"/>
    </border>
    <border>
      <left style="thin">
        <color rgb="FF7F7F7F"/>
      </left>
      <right style="thin">
        <color rgb="FF7F7F7F"/>
      </right>
      <top style="thin">
        <color rgb="FF7F7F7F"/>
      </top>
      <bottom style="thin">
        <color rgb="FF7F7F7F"/>
      </bottom>
    </border>
    <border>
      <left style="thin"/>
      <right style="thin"/>
      <top/>
      <bottom/>
    </border>
    <border>
      <left style="thin"/>
      <right style="thin"/>
      <top style="thin"/>
      <bottom/>
    </border>
    <border>
      <left>
        <color indexed="63"/>
      </left>
      <right>
        <color indexed="63"/>
      </right>
      <top>
        <color indexed="63"/>
      </top>
      <bottom style="double">
        <color indexed="52"/>
      </bottom>
    </border>
    <border>
      <left>
        <color indexed="63"/>
      </left>
      <right>
        <color indexed="63"/>
      </right>
      <top>
        <color indexed="63"/>
      </top>
      <bottom style="double">
        <color indexed="10"/>
      </bottom>
    </border>
    <border>
      <left>
        <color indexed="63"/>
      </left>
      <right>
        <color indexed="63"/>
      </right>
      <top>
        <color indexed="63"/>
      </top>
      <bottom style="thin"/>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thin">
        <color indexed="48"/>
      </bottom>
    </border>
    <border>
      <left>
        <color indexed="63"/>
      </left>
      <right>
        <color indexed="63"/>
      </right>
      <top>
        <color indexed="63"/>
      </top>
      <bottom style="medium"/>
    </border>
    <border>
      <left>
        <color indexed="63"/>
      </left>
      <right>
        <color indexed="63"/>
      </right>
      <top>
        <color indexed="63"/>
      </top>
      <bottom style="thin">
        <color indexed="55"/>
      </bottom>
    </border>
    <border>
      <left style="thin">
        <color indexed="51"/>
      </left>
      <right style="thin">
        <color indexed="51"/>
      </right>
      <top/>
      <bottom/>
    </border>
    <border>
      <left>
        <color indexed="63"/>
      </left>
      <right>
        <color indexed="63"/>
      </right>
      <top style="thin">
        <color indexed="62"/>
      </top>
      <bottom style="double">
        <color indexed="62"/>
      </bottom>
    </border>
    <border>
      <left/>
      <right style="thin"/>
      <top style="thin"/>
      <bottom style="thin"/>
    </border>
    <border>
      <left>
        <color indexed="63"/>
      </left>
      <right>
        <color indexed="63"/>
      </right>
      <top style="thin">
        <color indexed="56"/>
      </top>
      <bottom style="double">
        <color indexed="56"/>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dotted"/>
    </border>
    <border>
      <left>
        <color indexed="63"/>
      </left>
      <right>
        <color indexed="63"/>
      </right>
      <top style="dotted"/>
      <bottom>
        <color indexed="63"/>
      </bottom>
    </border>
    <border>
      <left style="medium"/>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top style="thin"/>
      <bottom style="medium"/>
    </border>
    <border>
      <left/>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s>
  <cellStyleXfs count="4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11" fillId="2" borderId="0" applyNumberFormat="0" applyBorder="0" applyAlignment="0" applyProtection="0"/>
    <xf numFmtId="0" fontId="68" fillId="2" borderId="0" applyNumberFormat="0" applyBorder="0" applyAlignment="0" applyProtection="0"/>
    <xf numFmtId="0" fontId="11" fillId="3" borderId="0" applyNumberFormat="0" applyBorder="0" applyAlignment="0" applyProtection="0"/>
    <xf numFmtId="0" fontId="68" fillId="3" borderId="0" applyNumberFormat="0" applyBorder="0" applyAlignment="0" applyProtection="0"/>
    <xf numFmtId="0" fontId="11" fillId="4" borderId="0" applyNumberFormat="0" applyBorder="0" applyAlignment="0" applyProtection="0"/>
    <xf numFmtId="0" fontId="68" fillId="4" borderId="0" applyNumberFormat="0" applyBorder="0" applyAlignment="0" applyProtection="0"/>
    <xf numFmtId="0" fontId="11" fillId="5" borderId="0" applyNumberFormat="0" applyBorder="0" applyAlignment="0" applyProtection="0"/>
    <xf numFmtId="0" fontId="68" fillId="5" borderId="0" applyNumberFormat="0" applyBorder="0" applyAlignment="0" applyProtection="0"/>
    <xf numFmtId="0" fontId="11" fillId="6" borderId="0" applyNumberFormat="0" applyBorder="0" applyAlignment="0" applyProtection="0"/>
    <xf numFmtId="0" fontId="68" fillId="6" borderId="0" applyNumberFormat="0" applyBorder="0" applyAlignment="0" applyProtection="0"/>
    <xf numFmtId="0" fontId="11" fillId="4" borderId="0" applyNumberFormat="0" applyBorder="0" applyAlignment="0" applyProtection="0"/>
    <xf numFmtId="0" fontId="68" fillId="4"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68" fillId="6" borderId="0" applyNumberFormat="0" applyBorder="0" applyAlignment="0" applyProtection="0"/>
    <xf numFmtId="0" fontId="11" fillId="3" borderId="0" applyNumberFormat="0" applyBorder="0" applyAlignment="0" applyProtection="0"/>
    <xf numFmtId="0" fontId="68" fillId="3" borderId="0" applyNumberFormat="0" applyBorder="0" applyAlignment="0" applyProtection="0"/>
    <xf numFmtId="0" fontId="11" fillId="11" borderId="0" applyNumberFormat="0" applyBorder="0" applyAlignment="0" applyProtection="0"/>
    <xf numFmtId="0" fontId="68" fillId="11" borderId="0" applyNumberFormat="0" applyBorder="0" applyAlignment="0" applyProtection="0"/>
    <xf numFmtId="0" fontId="11" fillId="8" borderId="0" applyNumberFormat="0" applyBorder="0" applyAlignment="0" applyProtection="0"/>
    <xf numFmtId="0" fontId="68" fillId="8" borderId="0" applyNumberFormat="0" applyBorder="0" applyAlignment="0" applyProtection="0"/>
    <xf numFmtId="0" fontId="11" fillId="6" borderId="0" applyNumberFormat="0" applyBorder="0" applyAlignment="0" applyProtection="0"/>
    <xf numFmtId="0" fontId="120" fillId="12" borderId="0" applyNumberFormat="0" applyBorder="0" applyAlignment="0" applyProtection="0"/>
    <xf numFmtId="0" fontId="68" fillId="6" borderId="0" applyNumberFormat="0" applyBorder="0" applyAlignment="0" applyProtection="0"/>
    <xf numFmtId="0" fontId="11" fillId="4" borderId="0" applyNumberFormat="0" applyBorder="0" applyAlignment="0" applyProtection="0"/>
    <xf numFmtId="0" fontId="68" fillId="4"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14" borderId="0" applyNumberFormat="0" applyBorder="0" applyAlignment="0" applyProtection="0"/>
    <xf numFmtId="0" fontId="12" fillId="6" borderId="0" applyNumberFormat="0" applyBorder="0" applyAlignment="0" applyProtection="0"/>
    <xf numFmtId="0" fontId="69" fillId="6" borderId="0" applyNumberFormat="0" applyBorder="0" applyAlignment="0" applyProtection="0"/>
    <xf numFmtId="0" fontId="12" fillId="15" borderId="0" applyNumberFormat="0" applyBorder="0" applyAlignment="0" applyProtection="0"/>
    <xf numFmtId="0" fontId="69" fillId="15" borderId="0" applyNumberFormat="0" applyBorder="0" applyAlignment="0" applyProtection="0"/>
    <xf numFmtId="0" fontId="12" fillId="14" borderId="0" applyNumberFormat="0" applyBorder="0" applyAlignment="0" applyProtection="0"/>
    <xf numFmtId="0" fontId="69" fillId="14" borderId="0" applyNumberFormat="0" applyBorder="0" applyAlignment="0" applyProtection="0"/>
    <xf numFmtId="0" fontId="12" fillId="8" borderId="0" applyNumberFormat="0" applyBorder="0" applyAlignment="0" applyProtection="0"/>
    <xf numFmtId="0" fontId="69" fillId="8" borderId="0" applyNumberFormat="0" applyBorder="0" applyAlignment="0" applyProtection="0"/>
    <xf numFmtId="0" fontId="12" fillId="6" borderId="0" applyNumberFormat="0" applyBorder="0" applyAlignment="0" applyProtection="0"/>
    <xf numFmtId="0" fontId="69" fillId="6" borderId="0" applyNumberFormat="0" applyBorder="0" applyAlignment="0" applyProtection="0"/>
    <xf numFmtId="0" fontId="12" fillId="3" borderId="0" applyNumberFormat="0" applyBorder="0" applyAlignment="0" applyProtection="0"/>
    <xf numFmtId="0" fontId="69" fillId="3" borderId="0" applyNumberFormat="0" applyBorder="0" applyAlignment="0" applyProtection="0"/>
    <xf numFmtId="0" fontId="12" fillId="16"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9" fillId="20" borderId="0" applyNumberFormat="0" applyBorder="0" applyAlignment="0" applyProtection="0"/>
    <xf numFmtId="0" fontId="12" fillId="15" borderId="0" applyNumberFormat="0" applyBorder="0" applyAlignment="0" applyProtection="0"/>
    <xf numFmtId="0" fontId="69" fillId="15" borderId="0" applyNumberFormat="0" applyBorder="0" applyAlignment="0" applyProtection="0"/>
    <xf numFmtId="0" fontId="12" fillId="14" borderId="0" applyNumberFormat="0" applyBorder="0" applyAlignment="0" applyProtection="0"/>
    <xf numFmtId="0" fontId="69" fillId="14" borderId="0" applyNumberFormat="0" applyBorder="0" applyAlignment="0" applyProtection="0"/>
    <xf numFmtId="0" fontId="12" fillId="21" borderId="0" applyNumberFormat="0" applyBorder="0" applyAlignment="0" applyProtection="0"/>
    <xf numFmtId="0" fontId="69" fillId="21" borderId="0" applyNumberFormat="0" applyBorder="0" applyAlignment="0" applyProtection="0"/>
    <xf numFmtId="0" fontId="12" fillId="18" borderId="0" applyNumberFormat="0" applyBorder="0" applyAlignment="0" applyProtection="0"/>
    <xf numFmtId="0" fontId="69" fillId="18" borderId="0" applyNumberFormat="0" applyBorder="0" applyAlignment="0" applyProtection="0"/>
    <xf numFmtId="0" fontId="12" fillId="22" borderId="0" applyNumberFormat="0" applyBorder="0" applyAlignment="0" applyProtection="0"/>
    <xf numFmtId="0" fontId="69" fillId="22" borderId="0" applyNumberFormat="0" applyBorder="0" applyAlignment="0" applyProtection="0"/>
    <xf numFmtId="0" fontId="0" fillId="4" borderId="1" applyNumberFormat="0" applyFont="0" applyAlignment="0" applyProtection="0"/>
    <xf numFmtId="184" fontId="59" fillId="0" borderId="0" applyNumberFormat="0" applyFill="0" applyBorder="0" applyAlignment="0" applyProtection="0"/>
    <xf numFmtId="3" fontId="111" fillId="0" borderId="2">
      <alignment/>
      <protection/>
    </xf>
    <xf numFmtId="0" fontId="70" fillId="0" borderId="0">
      <alignment/>
      <protection/>
    </xf>
    <xf numFmtId="0" fontId="13" fillId="10" borderId="0" applyNumberFormat="0" applyBorder="0" applyAlignment="0" applyProtection="0"/>
    <xf numFmtId="0" fontId="121" fillId="23" borderId="0" applyNumberFormat="0" applyBorder="0" applyAlignment="0" applyProtection="0"/>
    <xf numFmtId="0" fontId="71" fillId="10" borderId="0" applyNumberFormat="0" applyBorder="0" applyAlignment="0" applyProtection="0"/>
    <xf numFmtId="0" fontId="50" fillId="24" borderId="3" applyNumberFormat="0" applyAlignment="0" applyProtection="0"/>
    <xf numFmtId="0" fontId="18" fillId="9" borderId="0" applyNumberFormat="0" applyBorder="0" applyAlignment="0" applyProtection="0"/>
    <xf numFmtId="0" fontId="14" fillId="25" borderId="3" applyNumberFormat="0" applyAlignment="0" applyProtection="0"/>
    <xf numFmtId="0" fontId="72" fillId="25" borderId="3" applyNumberFormat="0" applyAlignment="0" applyProtection="0"/>
    <xf numFmtId="0" fontId="15" fillId="26" borderId="4" applyNumberFormat="0" applyAlignment="0" applyProtection="0"/>
    <xf numFmtId="0" fontId="73" fillId="26" borderId="4" applyNumberFormat="0" applyAlignment="0" applyProtection="0"/>
    <xf numFmtId="3" fontId="61" fillId="25" borderId="5" applyFont="0" applyFill="0" applyProtection="0">
      <alignment horizontal="right"/>
    </xf>
    <xf numFmtId="43" fontId="0" fillId="0" borderId="0" applyFont="0" applyFill="0" applyBorder="0" applyAlignment="0" applyProtection="0"/>
    <xf numFmtId="41" fontId="0" fillId="0" borderId="0" applyFont="0" applyFill="0" applyBorder="0" applyAlignment="0" applyProtection="0"/>
    <xf numFmtId="171" fontId="63" fillId="0" borderId="0" applyFont="0" applyFill="0" applyBorder="0" applyAlignment="0" applyProtection="0"/>
    <xf numFmtId="190" fontId="0" fillId="0" borderId="0" applyFont="0" applyFill="0" applyBorder="0" applyAlignment="0" applyProtection="0"/>
    <xf numFmtId="43" fontId="122" fillId="0" borderId="0" applyFont="0" applyFill="0" applyBorder="0" applyAlignment="0" applyProtection="0"/>
    <xf numFmtId="190"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13" fillId="8" borderId="0" applyNumberFormat="0" applyBorder="0" applyAlignment="0" applyProtection="0"/>
    <xf numFmtId="0" fontId="74" fillId="24" borderId="6" applyNumberFormat="0" applyFont="0" applyFill="0" applyBorder="0" applyAlignment="0" applyProtection="0"/>
    <xf numFmtId="1" fontId="75" fillId="0" borderId="7">
      <alignment horizontal="centerContinuous"/>
      <protection/>
    </xf>
    <xf numFmtId="38" fontId="40" fillId="0" borderId="0" applyFont="0" applyFill="0" applyBorder="0" applyAlignment="0" applyProtection="0"/>
    <xf numFmtId="40" fontId="40" fillId="0" borderId="0" applyFont="0" applyFill="0" applyBorder="0" applyAlignment="0" applyProtection="0"/>
    <xf numFmtId="0" fontId="76" fillId="0" borderId="0" applyFont="0" applyFill="0" applyBorder="0" applyAlignment="0" applyProtection="0"/>
    <xf numFmtId="0" fontId="16" fillId="0" borderId="0" applyNumberFormat="0" applyFill="0" applyBorder="0" applyAlignment="0" applyProtection="0"/>
    <xf numFmtId="0" fontId="77" fillId="0" borderId="0" applyNumberFormat="0" applyFill="0" applyBorder="0" applyAlignment="0" applyProtection="0"/>
    <xf numFmtId="0" fontId="12" fillId="27" borderId="0" applyNumberFormat="0" applyBorder="0" applyAlignment="0" applyProtection="0"/>
    <xf numFmtId="0" fontId="12" fillId="22"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184" fontId="32" fillId="0" borderId="0">
      <alignment/>
      <protection/>
    </xf>
    <xf numFmtId="0" fontId="18" fillId="6" borderId="0" applyNumberFormat="0" applyBorder="0" applyAlignment="0" applyProtection="0"/>
    <xf numFmtId="0" fontId="78" fillId="6" borderId="0" applyNumberFormat="0" applyBorder="0" applyAlignment="0" applyProtection="0"/>
    <xf numFmtId="3" fontId="43" fillId="0" borderId="0">
      <alignment/>
      <protection/>
    </xf>
    <xf numFmtId="0" fontId="0" fillId="24" borderId="5" applyNumberFormat="0" applyFont="0" applyBorder="0" applyAlignment="0" applyProtection="0"/>
    <xf numFmtId="0" fontId="19" fillId="0" borderId="8" applyNumberFormat="0" applyFill="0" applyAlignment="0" applyProtection="0"/>
    <xf numFmtId="0" fontId="79" fillId="0" borderId="8" applyNumberFormat="0" applyFill="0" applyAlignment="0" applyProtection="0"/>
    <xf numFmtId="0" fontId="20" fillId="0" borderId="9" applyNumberFormat="0" applyFill="0" applyAlignment="0" applyProtection="0"/>
    <xf numFmtId="0" fontId="80" fillId="0" borderId="9" applyNumberFormat="0" applyFill="0" applyAlignment="0" applyProtection="0"/>
    <xf numFmtId="0" fontId="21" fillId="0" borderId="10" applyNumberFormat="0" applyFill="0" applyAlignment="0" applyProtection="0"/>
    <xf numFmtId="0" fontId="81" fillId="0" borderId="10" applyNumberFormat="0" applyFill="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35" fillId="25" borderId="11" applyFont="0" applyBorder="0">
      <alignment horizontal="center" wrapText="1"/>
      <protection/>
    </xf>
    <xf numFmtId="3" fontId="0" fillId="5" borderId="5" applyFont="0" applyProtection="0">
      <alignment horizontal="right"/>
    </xf>
    <xf numFmtId="10" fontId="0" fillId="5" borderId="5" applyFont="0" applyProtection="0">
      <alignment horizontal="right"/>
    </xf>
    <xf numFmtId="9" fontId="0" fillId="5" borderId="5" applyFont="0" applyProtection="0">
      <alignment horizontal="right"/>
    </xf>
    <xf numFmtId="0" fontId="0" fillId="5" borderId="11" applyNumberFormat="0" applyFont="0" applyBorder="0" applyAlignment="0" applyProtection="0"/>
    <xf numFmtId="184" fontId="60" fillId="0" borderId="0" applyNumberFormat="0" applyFill="0" applyBorder="0" applyAlignment="0" applyProtection="0"/>
    <xf numFmtId="0" fontId="22" fillId="0" borderId="0" applyNumberFormat="0" applyFill="0" applyBorder="0" applyAlignment="0" applyProtection="0"/>
    <xf numFmtId="0" fontId="23" fillId="5" borderId="3" applyNumberFormat="0" applyAlignment="0" applyProtection="0"/>
    <xf numFmtId="184" fontId="123" fillId="29" borderId="12" applyNumberFormat="0" applyAlignment="0" applyProtection="0"/>
    <xf numFmtId="0" fontId="23" fillId="11" borderId="3" applyNumberFormat="0" applyAlignment="0" applyProtection="0"/>
    <xf numFmtId="0" fontId="82" fillId="11" borderId="3" applyNumberFormat="0" applyAlignment="0" applyProtection="0"/>
    <xf numFmtId="10" fontId="83" fillId="0" borderId="0">
      <alignment/>
      <protection locked="0"/>
    </xf>
    <xf numFmtId="200" fontId="0" fillId="30" borderId="5" applyFont="0" applyAlignment="0">
      <protection locked="0"/>
    </xf>
    <xf numFmtId="15" fontId="83" fillId="0" borderId="0">
      <alignment/>
      <protection locked="0"/>
    </xf>
    <xf numFmtId="2" fontId="83" fillId="0" borderId="13">
      <alignment/>
      <protection locked="0"/>
    </xf>
    <xf numFmtId="3" fontId="0" fillId="30" borderId="5" applyFont="0">
      <alignment horizontal="right"/>
      <protection locked="0"/>
    </xf>
    <xf numFmtId="173" fontId="0" fillId="30" borderId="5" applyFont="0">
      <alignment horizontal="right"/>
      <protection locked="0"/>
    </xf>
    <xf numFmtId="201" fontId="0" fillId="31" borderId="5" applyProtection="0">
      <alignment/>
    </xf>
    <xf numFmtId="10" fontId="0" fillId="30" borderId="5" applyFont="0">
      <alignment horizontal="right"/>
      <protection locked="0"/>
    </xf>
    <xf numFmtId="9" fontId="0" fillId="30" borderId="14" applyFont="0">
      <alignment horizontal="right"/>
      <protection locked="0"/>
    </xf>
    <xf numFmtId="179" fontId="0" fillId="30" borderId="5">
      <alignment horizontal="right"/>
      <protection locked="0"/>
    </xf>
    <xf numFmtId="176" fontId="0" fillId="30" borderId="14" applyFont="0">
      <alignment horizontal="right"/>
      <protection locked="0"/>
    </xf>
    <xf numFmtId="0" fontId="0" fillId="30" borderId="5" applyFont="0">
      <alignment horizontal="center" wrapText="1"/>
      <protection locked="0"/>
    </xf>
    <xf numFmtId="49" fontId="0" fillId="30" borderId="5" applyFont="0" applyAlignment="0">
      <protection locked="0"/>
    </xf>
    <xf numFmtId="0" fontId="83" fillId="0" borderId="0">
      <alignment/>
      <protection locked="0"/>
    </xf>
    <xf numFmtId="0" fontId="15" fillId="26" borderId="4" applyNumberFormat="0" applyAlignment="0" applyProtection="0"/>
    <xf numFmtId="0" fontId="51" fillId="0" borderId="15" applyNumberFormat="0" applyFill="0" applyAlignment="0" applyProtection="0"/>
    <xf numFmtId="0" fontId="24" fillId="0" borderId="16" applyNumberFormat="0" applyFill="0" applyAlignment="0" applyProtection="0"/>
    <xf numFmtId="0" fontId="84" fillId="0" borderId="16" applyNumberFormat="0" applyFill="0" applyAlignment="0" applyProtection="0"/>
    <xf numFmtId="185" fontId="44" fillId="0" borderId="17" applyBorder="0">
      <alignment horizontal="right"/>
      <protection/>
    </xf>
    <xf numFmtId="0" fontId="25" fillId="11" borderId="0" applyNumberFormat="0" applyBorder="0" applyAlignment="0" applyProtection="0"/>
    <xf numFmtId="0" fontId="115" fillId="32" borderId="0" applyNumberFormat="0" applyBorder="0" applyAlignment="0" applyProtection="0"/>
    <xf numFmtId="0" fontId="85" fillId="11" borderId="0" applyNumberFormat="0" applyBorder="0" applyAlignment="0" applyProtection="0"/>
    <xf numFmtId="0" fontId="86" fillId="0" borderId="0">
      <alignment/>
      <protection/>
    </xf>
    <xf numFmtId="0" fontId="0" fillId="0" borderId="0">
      <alignment/>
      <protection/>
    </xf>
    <xf numFmtId="0" fontId="0" fillId="0" borderId="0">
      <alignment wrapText="1"/>
      <protection/>
    </xf>
    <xf numFmtId="0" fontId="0" fillId="0" borderId="0">
      <alignment wrapText="1"/>
      <protection/>
    </xf>
    <xf numFmtId="0" fontId="6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20" fillId="0" borderId="0">
      <alignment/>
      <protection/>
    </xf>
    <xf numFmtId="0" fontId="26" fillId="0" borderId="0">
      <alignment/>
      <protection/>
    </xf>
    <xf numFmtId="192" fontId="120" fillId="0" borderId="0">
      <alignment/>
      <protection/>
    </xf>
    <xf numFmtId="0" fontId="0" fillId="0" borderId="0">
      <alignment/>
      <protection/>
    </xf>
    <xf numFmtId="192" fontId="0" fillId="0" borderId="0">
      <alignment/>
      <protection/>
    </xf>
    <xf numFmtId="184" fontId="0" fillId="0" borderId="0">
      <alignment/>
      <protection/>
    </xf>
    <xf numFmtId="184" fontId="42" fillId="0" borderId="0">
      <alignment/>
      <protection/>
    </xf>
    <xf numFmtId="184" fontId="42" fillId="0" borderId="0">
      <alignment/>
      <protection/>
    </xf>
    <xf numFmtId="0" fontId="0" fillId="0" borderId="0">
      <alignment/>
      <protection/>
    </xf>
    <xf numFmtId="192" fontId="0" fillId="0" borderId="0">
      <alignment wrapText="1"/>
      <protection/>
    </xf>
    <xf numFmtId="192" fontId="0" fillId="0" borderId="0">
      <alignment wrapText="1"/>
      <protection/>
    </xf>
    <xf numFmtId="0" fontId="63" fillId="0" borderId="0">
      <alignment/>
      <protection/>
    </xf>
    <xf numFmtId="184" fontId="0" fillId="0" borderId="0">
      <alignment/>
      <protection/>
    </xf>
    <xf numFmtId="184" fontId="124" fillId="0" borderId="0">
      <alignment/>
      <protection/>
    </xf>
    <xf numFmtId="184" fontId="124" fillId="0" borderId="0">
      <alignment/>
      <protection/>
    </xf>
    <xf numFmtId="184" fontId="42" fillId="0" borderId="0">
      <alignment/>
      <protection/>
    </xf>
    <xf numFmtId="184" fontId="124" fillId="0" borderId="0">
      <alignment/>
      <protection/>
    </xf>
    <xf numFmtId="184" fontId="124" fillId="0" borderId="0">
      <alignment/>
      <protection/>
    </xf>
    <xf numFmtId="192" fontId="0" fillId="0" borderId="0">
      <alignment wrapText="1"/>
      <protection/>
    </xf>
    <xf numFmtId="0" fontId="125" fillId="0" borderId="0">
      <alignment/>
      <protection/>
    </xf>
    <xf numFmtId="0" fontId="122" fillId="0" borderId="0">
      <alignment/>
      <protection/>
    </xf>
    <xf numFmtId="0" fontId="0" fillId="0" borderId="0">
      <alignment/>
      <protection/>
    </xf>
    <xf numFmtId="184" fontId="42" fillId="0" borderId="0">
      <alignment/>
      <protection/>
    </xf>
    <xf numFmtId="184" fontId="124" fillId="0" borderId="0">
      <alignment/>
      <protection/>
    </xf>
    <xf numFmtId="192" fontId="0" fillId="0" borderId="0">
      <alignment wrapText="1"/>
      <protection/>
    </xf>
    <xf numFmtId="192" fontId="0" fillId="0" borderId="0">
      <alignment wrapText="1"/>
      <protection/>
    </xf>
    <xf numFmtId="0" fontId="125" fillId="0" borderId="0">
      <alignment/>
      <protection/>
    </xf>
    <xf numFmtId="0" fontId="0" fillId="0" borderId="0">
      <alignment/>
      <protection/>
    </xf>
    <xf numFmtId="184" fontId="42" fillId="0" borderId="0">
      <alignment/>
      <protection/>
    </xf>
    <xf numFmtId="184" fontId="42" fillId="0" borderId="0">
      <alignment/>
      <protection/>
    </xf>
    <xf numFmtId="192" fontId="0" fillId="0" borderId="0">
      <alignment wrapText="1"/>
      <protection/>
    </xf>
    <xf numFmtId="192" fontId="0" fillId="0" borderId="0">
      <alignment wrapText="1"/>
      <protection/>
    </xf>
    <xf numFmtId="184" fontId="42" fillId="0" borderId="0">
      <alignment/>
      <protection/>
    </xf>
    <xf numFmtId="0" fontId="0" fillId="0" borderId="0">
      <alignment/>
      <protection/>
    </xf>
    <xf numFmtId="184" fontId="42" fillId="0" borderId="0">
      <alignment/>
      <protection/>
    </xf>
    <xf numFmtId="184" fontId="124" fillId="0" borderId="0">
      <alignment/>
      <protection/>
    </xf>
    <xf numFmtId="0" fontId="0" fillId="0" borderId="0">
      <alignment/>
      <protection/>
    </xf>
    <xf numFmtId="184" fontId="124" fillId="0" borderId="0">
      <alignment/>
      <protection/>
    </xf>
    <xf numFmtId="184" fontId="124" fillId="0" borderId="0">
      <alignment/>
      <protection/>
    </xf>
    <xf numFmtId="184" fontId="124" fillId="0" borderId="0">
      <alignment/>
      <protection/>
    </xf>
    <xf numFmtId="184" fontId="42" fillId="0" borderId="0">
      <alignment/>
      <protection/>
    </xf>
    <xf numFmtId="184" fontId="124" fillId="0" borderId="0">
      <alignment/>
      <protection/>
    </xf>
    <xf numFmtId="184" fontId="42" fillId="0" borderId="0">
      <alignment/>
      <protection/>
    </xf>
    <xf numFmtId="184" fontId="124" fillId="0" borderId="0">
      <alignment/>
      <protection/>
    </xf>
    <xf numFmtId="184" fontId="42" fillId="0" borderId="0">
      <alignment/>
      <protection/>
    </xf>
    <xf numFmtId="184" fontId="124" fillId="0" borderId="0">
      <alignment/>
      <protection/>
    </xf>
    <xf numFmtId="0" fontId="126" fillId="0" borderId="0">
      <alignment/>
      <protection/>
    </xf>
    <xf numFmtId="184" fontId="42" fillId="0" borderId="0">
      <alignment/>
      <protection/>
    </xf>
    <xf numFmtId="0" fontId="0" fillId="0" borderId="0">
      <alignment/>
      <protection/>
    </xf>
    <xf numFmtId="0" fontId="120" fillId="0" borderId="0">
      <alignment/>
      <protection/>
    </xf>
    <xf numFmtId="0" fontId="32" fillId="0" borderId="0">
      <alignment/>
      <protection/>
    </xf>
    <xf numFmtId="0" fontId="26" fillId="0" borderId="0">
      <alignment/>
      <protection/>
    </xf>
    <xf numFmtId="0" fontId="27" fillId="0" borderId="0">
      <alignment/>
      <protection/>
    </xf>
    <xf numFmtId="0" fontId="27" fillId="0" borderId="0">
      <alignment/>
      <protection/>
    </xf>
    <xf numFmtId="0" fontId="57" fillId="0" borderId="0">
      <alignment/>
      <protection/>
    </xf>
    <xf numFmtId="0" fontId="0" fillId="0" borderId="0">
      <alignment horizontal="left" wrapText="1"/>
      <protection/>
    </xf>
    <xf numFmtId="0" fontId="26" fillId="0" borderId="0">
      <alignment/>
      <protection/>
    </xf>
    <xf numFmtId="0" fontId="26" fillId="4" borderId="1" applyNumberFormat="0" applyFont="0" applyAlignment="0" applyProtection="0"/>
    <xf numFmtId="0" fontId="40" fillId="4" borderId="1" applyNumberFormat="0" applyFont="0" applyAlignment="0" applyProtection="0"/>
    <xf numFmtId="3" fontId="0" fillId="9" borderId="5">
      <alignment horizontal="right"/>
      <protection locked="0"/>
    </xf>
    <xf numFmtId="173" fontId="0" fillId="9" borderId="5">
      <alignment horizontal="right"/>
      <protection locked="0"/>
    </xf>
    <xf numFmtId="10" fontId="0" fillId="9" borderId="5" applyFont="0">
      <alignment horizontal="right"/>
      <protection locked="0"/>
    </xf>
    <xf numFmtId="9" fontId="0" fillId="9" borderId="5">
      <alignment horizontal="right"/>
      <protection locked="0"/>
    </xf>
    <xf numFmtId="179" fontId="0" fillId="9" borderId="5">
      <alignment horizontal="right"/>
      <protection locked="0"/>
    </xf>
    <xf numFmtId="176" fontId="0" fillId="9" borderId="14" applyFont="0">
      <alignment horizontal="right"/>
      <protection locked="0"/>
    </xf>
    <xf numFmtId="0" fontId="0" fillId="9" borderId="5">
      <alignment horizontal="center" wrapText="1"/>
      <protection/>
    </xf>
    <xf numFmtId="0" fontId="0" fillId="9" borderId="5" applyNumberFormat="0" applyFont="0">
      <alignment horizontal="center" wrapText="1"/>
      <protection locked="0"/>
    </xf>
    <xf numFmtId="0" fontId="28" fillId="25" borderId="18" applyNumberFormat="0" applyAlignment="0" applyProtection="0"/>
    <xf numFmtId="0" fontId="87" fillId="25" borderId="18" applyNumberFormat="0" applyAlignment="0" applyProtection="0"/>
    <xf numFmtId="0" fontId="88" fillId="0" borderId="17" applyNumberFormat="0">
      <alignment vertical="center"/>
      <protection/>
    </xf>
    <xf numFmtId="9" fontId="0" fillId="0" borderId="0" applyFont="0" applyFill="0" applyBorder="0" applyAlignment="0" applyProtection="0"/>
    <xf numFmtId="9" fontId="0" fillId="0" borderId="0" applyFont="0" applyFill="0" applyBorder="0" applyAlignment="0" applyProtection="0"/>
    <xf numFmtId="9" fontId="6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63" fillId="0" borderId="0" applyFont="0" applyFill="0" applyBorder="0" applyAlignment="0" applyProtection="0"/>
    <xf numFmtId="9" fontId="122" fillId="0" borderId="0" applyFont="0" applyFill="0" applyBorder="0" applyAlignment="0" applyProtection="0"/>
    <xf numFmtId="9" fontId="64" fillId="0" borderId="0" applyFont="0" applyFill="0" applyBorder="0" applyAlignment="0" applyProtection="0"/>
    <xf numFmtId="9" fontId="0" fillId="0" borderId="0" applyFont="0" applyFill="0" applyBorder="0" applyAlignment="0" applyProtection="0"/>
    <xf numFmtId="9" fontId="63" fillId="0" borderId="0" applyFont="0" applyFill="0" applyBorder="0" applyAlignment="0" applyProtection="0"/>
    <xf numFmtId="9" fontId="126" fillId="0" borderId="0" applyFont="0" applyFill="0" applyBorder="0" applyAlignment="0" applyProtection="0"/>
    <xf numFmtId="9" fontId="11" fillId="0" borderId="0" applyFont="0" applyFill="0" applyBorder="0" applyAlignment="0" applyProtection="0"/>
    <xf numFmtId="9" fontId="5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52" fillId="0" borderId="0" applyNumberFormat="0" applyFill="0" applyBorder="0" applyAlignment="0" applyProtection="0"/>
    <xf numFmtId="0" fontId="53" fillId="0" borderId="19" applyNumberFormat="0" applyFill="0" applyAlignment="0" applyProtection="0"/>
    <xf numFmtId="0" fontId="54" fillId="0" borderId="20" applyNumberFormat="0" applyFill="0" applyAlignment="0" applyProtection="0"/>
    <xf numFmtId="0" fontId="55" fillId="0" borderId="21" applyNumberFormat="0" applyFill="0" applyAlignment="0" applyProtection="0"/>
    <xf numFmtId="0" fontId="55" fillId="0" borderId="0" applyNumberFormat="0" applyFill="0" applyBorder="0" applyAlignment="0" applyProtection="0"/>
    <xf numFmtId="0" fontId="0" fillId="0" borderId="0">
      <alignment/>
      <protection/>
    </xf>
    <xf numFmtId="4" fontId="89" fillId="16" borderId="22" applyNumberFormat="0" applyProtection="0">
      <alignment vertical="center"/>
    </xf>
    <xf numFmtId="4" fontId="90" fillId="11" borderId="22" applyNumberFormat="0" applyProtection="0">
      <alignment vertical="center"/>
    </xf>
    <xf numFmtId="4" fontId="91" fillId="16" borderId="22" applyNumberFormat="0" applyProtection="0">
      <alignment horizontal="left" vertical="center" indent="1"/>
    </xf>
    <xf numFmtId="0" fontId="45" fillId="11" borderId="22" applyNumberFormat="0" applyProtection="0">
      <alignment horizontal="left" vertical="top" indent="1"/>
    </xf>
    <xf numFmtId="4" fontId="91" fillId="7" borderId="0" applyNumberFormat="0" applyProtection="0">
      <alignment horizontal="left" vertical="center" indent="1"/>
    </xf>
    <xf numFmtId="4" fontId="92" fillId="22" borderId="22" applyNumberFormat="0" applyProtection="0">
      <alignment horizontal="right" vertical="center"/>
    </xf>
    <xf numFmtId="4" fontId="92" fillId="8" borderId="22" applyNumberFormat="0" applyProtection="0">
      <alignment horizontal="right" vertical="center"/>
    </xf>
    <xf numFmtId="4" fontId="91" fillId="3" borderId="22" applyNumberFormat="0" applyProtection="0">
      <alignment horizontal="right" vertical="center"/>
    </xf>
    <xf numFmtId="4" fontId="92" fillId="9" borderId="22" applyNumberFormat="0" applyProtection="0">
      <alignment horizontal="right" vertical="center"/>
    </xf>
    <xf numFmtId="4" fontId="91" fillId="14" borderId="22" applyNumberFormat="0" applyProtection="0">
      <alignment horizontal="right" vertical="center"/>
    </xf>
    <xf numFmtId="4" fontId="92" fillId="5" borderId="22" applyNumberFormat="0" applyProtection="0">
      <alignment horizontal="right" vertical="center"/>
    </xf>
    <xf numFmtId="4" fontId="91" fillId="33" borderId="22" applyNumberFormat="0" applyProtection="0">
      <alignment horizontal="right" vertical="center"/>
    </xf>
    <xf numFmtId="4" fontId="91" fillId="28" borderId="22" applyNumberFormat="0" applyProtection="0">
      <alignment horizontal="right" vertical="center"/>
    </xf>
    <xf numFmtId="4" fontId="91" fillId="34" borderId="22" applyNumberFormat="0" applyProtection="0">
      <alignment horizontal="right" vertical="center"/>
    </xf>
    <xf numFmtId="4" fontId="89" fillId="35" borderId="23" applyNumberFormat="0" applyProtection="0">
      <alignment horizontal="left" vertical="center" indent="1"/>
    </xf>
    <xf numFmtId="4" fontId="89" fillId="16" borderId="0" applyNumberFormat="0" applyProtection="0">
      <alignment horizontal="left" vertical="center" indent="1"/>
    </xf>
    <xf numFmtId="4" fontId="2" fillId="21" borderId="0" applyNumberFormat="0" applyProtection="0">
      <alignment horizontal="left" vertical="center" indent="1"/>
    </xf>
    <xf numFmtId="4" fontId="92" fillId="2" borderId="22" applyNumberFormat="0" applyProtection="0">
      <alignment horizontal="right" vertical="center"/>
    </xf>
    <xf numFmtId="4" fontId="91" fillId="16" borderId="0" applyNumberFormat="0" applyProtection="0">
      <alignment horizontal="left" vertical="center" indent="1"/>
    </xf>
    <xf numFmtId="4" fontId="91" fillId="16" borderId="0" applyNumberFormat="0" applyProtection="0">
      <alignment horizontal="left" vertical="center" indent="1"/>
    </xf>
    <xf numFmtId="0" fontId="0" fillId="21" borderId="22" applyNumberFormat="0" applyProtection="0">
      <alignment horizontal="left" vertical="center" indent="1"/>
    </xf>
    <xf numFmtId="0" fontId="0" fillId="21" borderId="22" applyNumberFormat="0" applyProtection="0">
      <alignment horizontal="left" vertical="top" indent="1"/>
    </xf>
    <xf numFmtId="0" fontId="0" fillId="36" borderId="22" applyNumberFormat="0" applyProtection="0">
      <alignment horizontal="left" vertical="center" indent="1"/>
    </xf>
    <xf numFmtId="0" fontId="0" fillId="36" borderId="22" applyNumberFormat="0" applyProtection="0">
      <alignment horizontal="left" vertical="top" indent="1"/>
    </xf>
    <xf numFmtId="0" fontId="0" fillId="2" borderId="22" applyNumberFormat="0" applyProtection="0">
      <alignment horizontal="left" vertical="center" indent="1"/>
    </xf>
    <xf numFmtId="0" fontId="0" fillId="2" borderId="22" applyNumberFormat="0" applyProtection="0">
      <alignment horizontal="left" vertical="top" indent="1"/>
    </xf>
    <xf numFmtId="0" fontId="0" fillId="37" borderId="22" applyNumberFormat="0" applyProtection="0">
      <alignment horizontal="left" vertical="center" indent="1"/>
    </xf>
    <xf numFmtId="0" fontId="0" fillId="37" borderId="22" applyNumberFormat="0" applyProtection="0">
      <alignment horizontal="left" vertical="top" indent="1"/>
    </xf>
    <xf numFmtId="4" fontId="92" fillId="37" borderId="22" applyNumberFormat="0" applyProtection="0">
      <alignment vertical="center"/>
    </xf>
    <xf numFmtId="4" fontId="93" fillId="37" borderId="22" applyNumberFormat="0" applyProtection="0">
      <alignment vertical="center"/>
    </xf>
    <xf numFmtId="4" fontId="2" fillId="2" borderId="24" applyNumberFormat="0" applyProtection="0">
      <alignment horizontal="left" vertical="center" indent="1"/>
    </xf>
    <xf numFmtId="0" fontId="36" fillId="4" borderId="22" applyNumberFormat="0" applyProtection="0">
      <alignment horizontal="left" vertical="top" indent="1"/>
    </xf>
    <xf numFmtId="4" fontId="91" fillId="25" borderId="22" applyNumberFormat="0" applyProtection="0">
      <alignment horizontal="right" vertical="center"/>
    </xf>
    <xf numFmtId="4" fontId="94" fillId="16" borderId="22" applyNumberFormat="0" applyProtection="0">
      <alignment horizontal="right" vertical="center"/>
    </xf>
    <xf numFmtId="4" fontId="89" fillId="38" borderId="22" applyNumberFormat="0" applyProtection="0">
      <alignment horizontal="left" vertical="center" indent="1"/>
    </xf>
    <xf numFmtId="0" fontId="36" fillId="36" borderId="22" applyNumberFormat="0" applyProtection="0">
      <alignment horizontal="left" vertical="top" indent="1"/>
    </xf>
    <xf numFmtId="4" fontId="95" fillId="25" borderId="0" applyNumberFormat="0" applyProtection="0">
      <alignment horizontal="left" vertical="center"/>
    </xf>
    <xf numFmtId="4" fontId="96" fillId="37" borderId="22" applyNumberFormat="0" applyProtection="0">
      <alignment horizontal="right" vertical="center"/>
    </xf>
    <xf numFmtId="0" fontId="1" fillId="0" borderId="0">
      <alignment/>
      <protection/>
    </xf>
    <xf numFmtId="0" fontId="48" fillId="9" borderId="0" applyNumberFormat="0" applyBorder="0" applyAlignment="0" applyProtection="0"/>
    <xf numFmtId="0" fontId="47" fillId="0" borderId="0" applyNumberFormat="0" applyFill="0" applyAlignment="0" applyProtection="0"/>
    <xf numFmtId="0" fontId="48" fillId="0" borderId="0">
      <alignment/>
      <protection/>
    </xf>
    <xf numFmtId="0" fontId="49" fillId="0" borderId="25" applyNumberFormat="0" applyFill="0" applyAlignment="0" applyProtection="0"/>
    <xf numFmtId="0" fontId="48" fillId="0" borderId="26" applyNumberFormat="0" applyFill="0" applyAlignment="0" applyProtection="0"/>
    <xf numFmtId="49" fontId="97" fillId="39" borderId="0">
      <alignment/>
      <protection/>
    </xf>
    <xf numFmtId="49" fontId="98" fillId="39" borderId="27">
      <alignment/>
      <protection/>
    </xf>
    <xf numFmtId="49" fontId="98" fillId="39" borderId="0">
      <alignment/>
      <protection/>
    </xf>
    <xf numFmtId="0" fontId="99" fillId="25" borderId="27">
      <alignment/>
      <protection locked="0"/>
    </xf>
    <xf numFmtId="0" fontId="99" fillId="39" borderId="0">
      <alignment/>
      <protection/>
    </xf>
    <xf numFmtId="202" fontId="0" fillId="25" borderId="5">
      <alignment horizontal="center"/>
      <protection/>
    </xf>
    <xf numFmtId="3" fontId="0" fillId="25" borderId="5" applyFont="0">
      <alignment horizontal="right"/>
      <protection/>
    </xf>
    <xf numFmtId="203" fontId="0" fillId="25" borderId="5" applyFont="0">
      <alignment horizontal="right"/>
      <protection/>
    </xf>
    <xf numFmtId="173" fontId="0" fillId="25" borderId="5" applyFont="0">
      <alignment horizontal="right"/>
      <protection/>
    </xf>
    <xf numFmtId="10" fontId="0" fillId="25" borderId="5" applyFont="0">
      <alignment horizontal="right"/>
      <protection/>
    </xf>
    <xf numFmtId="9" fontId="0" fillId="25" borderId="5" applyFont="0">
      <alignment horizontal="right"/>
      <protection/>
    </xf>
    <xf numFmtId="204" fontId="0" fillId="25" borderId="5" applyFont="0">
      <alignment horizontal="center" wrapText="1"/>
      <protection/>
    </xf>
    <xf numFmtId="205" fontId="86" fillId="0" borderId="0">
      <alignment/>
      <protection/>
    </xf>
    <xf numFmtId="0" fontId="32" fillId="0" borderId="0">
      <alignment/>
      <protection/>
    </xf>
    <xf numFmtId="0" fontId="0" fillId="0" borderId="0">
      <alignment horizontal="left" wrapText="1"/>
      <protection/>
    </xf>
    <xf numFmtId="0" fontId="30" fillId="0" borderId="28" applyNumberFormat="0" applyFill="0" applyAlignment="0" applyProtection="0"/>
    <xf numFmtId="200" fontId="0" fillId="40" borderId="5">
      <alignment/>
      <protection locked="0"/>
    </xf>
    <xf numFmtId="1" fontId="0" fillId="40" borderId="5" applyFont="0">
      <alignment horizontal="right"/>
      <protection/>
    </xf>
    <xf numFmtId="201" fontId="0" fillId="40" borderId="5" applyFont="0">
      <alignment/>
      <protection/>
    </xf>
    <xf numFmtId="9" fontId="0" fillId="40" borderId="5" applyFont="0">
      <alignment horizontal="right"/>
      <protection/>
    </xf>
    <xf numFmtId="179" fontId="0" fillId="40" borderId="5" applyFont="0">
      <alignment horizontal="right"/>
      <protection/>
    </xf>
    <xf numFmtId="10" fontId="0" fillId="40" borderId="5" applyFont="0">
      <alignment horizontal="right"/>
      <protection/>
    </xf>
    <xf numFmtId="0" fontId="0" fillId="40" borderId="5" applyFont="0">
      <alignment horizontal="center" wrapText="1"/>
      <protection/>
    </xf>
    <xf numFmtId="49" fontId="0" fillId="40" borderId="5" applyFont="0">
      <alignment/>
      <protection/>
    </xf>
    <xf numFmtId="201" fontId="0" fillId="41" borderId="5" applyFont="0">
      <alignment/>
      <protection/>
    </xf>
    <xf numFmtId="9" fontId="0" fillId="41" borderId="5" applyFont="0">
      <alignment horizontal="right"/>
      <protection/>
    </xf>
    <xf numFmtId="201" fontId="0" fillId="8" borderId="5" applyFont="0">
      <alignment horizontal="right"/>
      <protection/>
    </xf>
    <xf numFmtId="1" fontId="0" fillId="8" borderId="5" applyFont="0">
      <alignment horizontal="right"/>
      <protection/>
    </xf>
    <xf numFmtId="201" fontId="0" fillId="8" borderId="5" applyFont="0">
      <alignment/>
      <protection/>
    </xf>
    <xf numFmtId="173" fontId="0" fillId="8" borderId="5" applyFont="0">
      <alignment/>
      <protection/>
    </xf>
    <xf numFmtId="10" fontId="0" fillId="8" borderId="5" applyFont="0">
      <alignment horizontal="right"/>
      <protection/>
    </xf>
    <xf numFmtId="9" fontId="0" fillId="8" borderId="5" applyFont="0">
      <alignment horizontal="right"/>
      <protection/>
    </xf>
    <xf numFmtId="179" fontId="0" fillId="8" borderId="5" applyFont="0">
      <alignment horizontal="right"/>
      <protection/>
    </xf>
    <xf numFmtId="10" fontId="0" fillId="8" borderId="29" applyFont="0">
      <alignment horizontal="right"/>
      <protection/>
    </xf>
    <xf numFmtId="0" fontId="0" fillId="8" borderId="5" applyFont="0">
      <alignment horizontal="center" wrapText="1"/>
      <protection locked="0"/>
    </xf>
    <xf numFmtId="49" fontId="0" fillId="8" borderId="5" applyFont="0">
      <alignment/>
      <protection/>
    </xf>
    <xf numFmtId="0" fontId="29" fillId="0" borderId="0" applyNumberFormat="0" applyFill="0" applyBorder="0" applyAlignment="0" applyProtection="0"/>
    <xf numFmtId="0" fontId="29" fillId="0" borderId="0" applyNumberFormat="0" applyFill="0" applyBorder="0" applyAlignment="0" applyProtection="0"/>
    <xf numFmtId="0" fontId="30" fillId="0" borderId="30" applyNumberFormat="0" applyFill="0" applyAlignment="0" applyProtection="0"/>
    <xf numFmtId="0" fontId="100" fillId="0" borderId="30" applyNumberFormat="0" applyFill="0" applyAlignment="0" applyProtection="0"/>
    <xf numFmtId="193" fontId="4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71" fontId="1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1"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0" fontId="28" fillId="24" borderId="18" applyNumberFormat="0" applyAlignment="0" applyProtection="0"/>
    <xf numFmtId="165" fontId="40" fillId="0" borderId="0" applyFont="0" applyFill="0" applyBorder="0" applyAlignment="0" applyProtection="0"/>
    <xf numFmtId="0" fontId="24" fillId="0" borderId="0" applyNumberFormat="0" applyFill="0" applyBorder="0" applyAlignment="0" applyProtection="0"/>
    <xf numFmtId="208" fontId="40" fillId="0" borderId="0" applyFont="0" applyFill="0" applyBorder="0" applyAlignment="0" applyProtection="0"/>
    <xf numFmtId="0" fontId="40" fillId="0" borderId="0" applyFont="0" applyFill="0" applyBorder="0" applyAlignment="0" applyProtection="0"/>
    <xf numFmtId="0" fontId="24" fillId="0" borderId="0" applyNumberFormat="0" applyFill="0" applyBorder="0" applyAlignment="0" applyProtection="0"/>
    <xf numFmtId="0" fontId="84" fillId="0" borderId="0" applyNumberFormat="0" applyFill="0" applyBorder="0" applyAlignment="0" applyProtection="0"/>
  </cellStyleXfs>
  <cellXfs count="833">
    <xf numFmtId="0" fontId="0" fillId="0" borderId="0" xfId="0" applyAlignment="1">
      <alignment/>
    </xf>
    <xf numFmtId="0" fontId="0" fillId="0" borderId="0" xfId="0" applyFont="1" applyAlignment="1">
      <alignment/>
    </xf>
    <xf numFmtId="49" fontId="4" fillId="24" borderId="17" xfId="0" applyNumberFormat="1" applyFont="1" applyFill="1" applyBorder="1" applyAlignment="1">
      <alignment horizontal="right"/>
    </xf>
    <xf numFmtId="0" fontId="5" fillId="0" borderId="0" xfId="0" applyFont="1" applyFill="1" applyAlignment="1">
      <alignment wrapText="1"/>
    </xf>
    <xf numFmtId="0" fontId="5" fillId="0" borderId="0" xfId="0" applyFont="1" applyFill="1" applyAlignment="1">
      <alignment/>
    </xf>
    <xf numFmtId="0" fontId="5" fillId="0" borderId="0" xfId="0" applyFont="1" applyFill="1" applyBorder="1" applyAlignment="1">
      <alignment/>
    </xf>
    <xf numFmtId="0" fontId="3" fillId="24" borderId="31" xfId="0" applyFont="1" applyFill="1" applyBorder="1" applyAlignment="1">
      <alignment/>
    </xf>
    <xf numFmtId="0" fontId="3" fillId="24" borderId="17" xfId="0" applyFont="1" applyFill="1" applyBorder="1" applyAlignment="1">
      <alignment/>
    </xf>
    <xf numFmtId="3" fontId="6" fillId="0" borderId="0" xfId="0" applyNumberFormat="1" applyFont="1" applyFill="1" applyAlignment="1">
      <alignment/>
    </xf>
    <xf numFmtId="3" fontId="6"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2" fillId="0" borderId="0" xfId="0" applyFont="1" applyFill="1" applyAlignment="1">
      <alignment/>
    </xf>
    <xf numFmtId="0" fontId="5" fillId="0" borderId="0" xfId="228" applyFont="1">
      <alignment/>
      <protection/>
    </xf>
    <xf numFmtId="3" fontId="5" fillId="0" borderId="0" xfId="229" applyNumberFormat="1" applyFont="1" applyFill="1">
      <alignment/>
      <protection/>
    </xf>
    <xf numFmtId="3" fontId="4" fillId="0" borderId="32" xfId="229" applyNumberFormat="1" applyFont="1" applyFill="1" applyBorder="1" applyAlignment="1">
      <alignment vertical="center"/>
      <protection/>
    </xf>
    <xf numFmtId="3" fontId="5" fillId="25" borderId="17" xfId="0" applyNumberFormat="1" applyFont="1" applyFill="1" applyBorder="1" applyAlignment="1">
      <alignment/>
    </xf>
    <xf numFmtId="0" fontId="33" fillId="0" borderId="0" xfId="228" applyFont="1">
      <alignment/>
      <protection/>
    </xf>
    <xf numFmtId="0" fontId="33" fillId="0" borderId="0" xfId="0" applyFont="1" applyAlignment="1">
      <alignment/>
    </xf>
    <xf numFmtId="0" fontId="31" fillId="0" borderId="0" xfId="0" applyFont="1" applyAlignment="1">
      <alignment/>
    </xf>
    <xf numFmtId="3" fontId="4" fillId="24" borderId="31" xfId="0" applyNumberFormat="1" applyFont="1" applyFill="1" applyBorder="1" applyAlignment="1">
      <alignment horizontal="right"/>
    </xf>
    <xf numFmtId="0" fontId="35" fillId="0" borderId="0" xfId="0" applyFont="1" applyAlignment="1">
      <alignment/>
    </xf>
    <xf numFmtId="0" fontId="0" fillId="0" borderId="0" xfId="0" applyFont="1" applyFill="1" applyBorder="1" applyAlignment="1">
      <alignment/>
    </xf>
    <xf numFmtId="0" fontId="0" fillId="25" borderId="0" xfId="0" applyFont="1" applyFill="1" applyAlignment="1">
      <alignment/>
    </xf>
    <xf numFmtId="0" fontId="35" fillId="25" borderId="0" xfId="0" applyFont="1" applyFill="1" applyAlignment="1">
      <alignment/>
    </xf>
    <xf numFmtId="0" fontId="4" fillId="24" borderId="17" xfId="0" applyFont="1" applyFill="1" applyBorder="1" applyAlignment="1">
      <alignment horizontal="right"/>
    </xf>
    <xf numFmtId="0" fontId="4" fillId="24" borderId="31" xfId="0" applyFont="1" applyFill="1" applyBorder="1" applyAlignment="1">
      <alignment horizontal="right"/>
    </xf>
    <xf numFmtId="0" fontId="35" fillId="24" borderId="32" xfId="0" applyFont="1" applyFill="1" applyBorder="1" applyAlignment="1">
      <alignment horizontal="right"/>
    </xf>
    <xf numFmtId="0" fontId="5" fillId="24" borderId="31" xfId="0" applyFont="1" applyFill="1" applyBorder="1" applyAlignment="1">
      <alignment horizontal="center"/>
    </xf>
    <xf numFmtId="0" fontId="5" fillId="24" borderId="17" xfId="0" applyFont="1" applyFill="1" applyBorder="1" applyAlignment="1">
      <alignment horizontal="center"/>
    </xf>
    <xf numFmtId="3" fontId="5" fillId="25" borderId="0" xfId="0" applyNumberFormat="1" applyFont="1" applyFill="1" applyBorder="1" applyAlignment="1">
      <alignment/>
    </xf>
    <xf numFmtId="3" fontId="5" fillId="25" borderId="31" xfId="0" applyNumberFormat="1" applyFont="1" applyFill="1" applyBorder="1" applyAlignment="1">
      <alignment/>
    </xf>
    <xf numFmtId="3" fontId="4" fillId="25" borderId="32" xfId="0" applyNumberFormat="1" applyFont="1" applyFill="1" applyBorder="1" applyAlignment="1">
      <alignment/>
    </xf>
    <xf numFmtId="0" fontId="0" fillId="0" borderId="0" xfId="0" applyFont="1" applyFill="1" applyAlignment="1">
      <alignment/>
    </xf>
    <xf numFmtId="0" fontId="36" fillId="0" borderId="0" xfId="0" applyFont="1" applyFill="1" applyBorder="1" applyAlignment="1">
      <alignment/>
    </xf>
    <xf numFmtId="0" fontId="36" fillId="0" borderId="0" xfId="0" applyFont="1" applyFill="1" applyBorder="1" applyAlignment="1">
      <alignment horizontal="right" wrapText="1"/>
    </xf>
    <xf numFmtId="0" fontId="36" fillId="0" borderId="0" xfId="0" applyFont="1" applyFill="1" applyBorder="1" applyAlignment="1">
      <alignment wrapText="1"/>
    </xf>
    <xf numFmtId="3" fontId="37" fillId="0" borderId="0" xfId="0" applyNumberFormat="1" applyFont="1" applyFill="1" applyBorder="1" applyAlignment="1">
      <alignment/>
    </xf>
    <xf numFmtId="3" fontId="3" fillId="0" borderId="0" xfId="0" applyNumberFormat="1" applyFont="1" applyFill="1" applyBorder="1" applyAlignment="1">
      <alignment/>
    </xf>
    <xf numFmtId="0" fontId="6" fillId="0" borderId="0" xfId="0" applyFont="1" applyFill="1" applyBorder="1" applyAlignment="1">
      <alignment/>
    </xf>
    <xf numFmtId="3" fontId="3"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38" fillId="0" borderId="0" xfId="0" applyFont="1" applyAlignment="1">
      <alignment/>
    </xf>
    <xf numFmtId="3" fontId="39" fillId="0" borderId="0" xfId="0" applyNumberFormat="1" applyFont="1" applyAlignment="1">
      <alignment/>
    </xf>
    <xf numFmtId="0" fontId="4" fillId="0" borderId="0" xfId="0" applyFont="1" applyAlignment="1">
      <alignment vertical="top"/>
    </xf>
    <xf numFmtId="0" fontId="35" fillId="24" borderId="32" xfId="0" applyFont="1" applyFill="1" applyBorder="1" applyAlignment="1">
      <alignment horizontal="right" wrapText="1"/>
    </xf>
    <xf numFmtId="0" fontId="0" fillId="0" borderId="0" xfId="0" applyFont="1" applyBorder="1" applyAlignment="1">
      <alignment/>
    </xf>
    <xf numFmtId="0" fontId="5" fillId="0" borderId="0" xfId="307" applyFont="1">
      <alignment/>
      <protection/>
    </xf>
    <xf numFmtId="0" fontId="33" fillId="0" borderId="0" xfId="307" applyFont="1">
      <alignment/>
      <protection/>
    </xf>
    <xf numFmtId="3" fontId="5" fillId="0" borderId="0" xfId="0" applyNumberFormat="1" applyFont="1" applyFill="1" applyAlignment="1">
      <alignment horizontal="right"/>
    </xf>
    <xf numFmtId="0" fontId="0" fillId="0" borderId="0" xfId="0" applyFont="1" applyBorder="1" applyAlignment="1">
      <alignment/>
    </xf>
    <xf numFmtId="0" fontId="34" fillId="0" borderId="0" xfId="0" applyFont="1" applyFill="1" applyAlignment="1">
      <alignment/>
    </xf>
    <xf numFmtId="0" fontId="34" fillId="0" borderId="0" xfId="0" applyFont="1" applyAlignment="1">
      <alignment/>
    </xf>
    <xf numFmtId="3" fontId="34" fillId="0" borderId="0" xfId="0" applyNumberFormat="1" applyFont="1" applyFill="1" applyBorder="1" applyAlignment="1">
      <alignment/>
    </xf>
    <xf numFmtId="0" fontId="4" fillId="0" borderId="0" xfId="0" applyFont="1" applyFill="1" applyBorder="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xf>
    <xf numFmtId="0" fontId="0" fillId="0" borderId="0" xfId="0" applyFont="1" applyAlignment="1">
      <alignment/>
    </xf>
    <xf numFmtId="0" fontId="6" fillId="25" borderId="0" xfId="221" applyNumberFormat="1" applyFont="1" applyFill="1">
      <alignment/>
      <protection/>
    </xf>
    <xf numFmtId="0" fontId="3" fillId="0" borderId="0" xfId="0" applyFont="1" applyFill="1" applyBorder="1" applyAlignment="1">
      <alignment/>
    </xf>
    <xf numFmtId="0" fontId="0" fillId="25" borderId="0" xfId="0" applyFont="1" applyFill="1" applyBorder="1" applyAlignment="1">
      <alignment/>
    </xf>
    <xf numFmtId="49" fontId="45" fillId="24" borderId="32" xfId="0" applyNumberFormat="1" applyFont="1" applyFill="1" applyBorder="1" applyAlignment="1">
      <alignment horizontal="left" wrapText="1"/>
    </xf>
    <xf numFmtId="49" fontId="45" fillId="24" borderId="32" xfId="0" applyNumberFormat="1" applyFont="1" applyFill="1" applyBorder="1" applyAlignment="1" quotePrefix="1">
      <alignment horizontal="right" vertical="center" wrapText="1"/>
    </xf>
    <xf numFmtId="3" fontId="0" fillId="25" borderId="17" xfId="0" applyNumberFormat="1" applyFont="1" applyFill="1" applyBorder="1" applyAlignment="1">
      <alignment horizontal="right"/>
    </xf>
    <xf numFmtId="0" fontId="33" fillId="0" borderId="0" xfId="0" applyFont="1" applyFill="1" applyAlignment="1">
      <alignment/>
    </xf>
    <xf numFmtId="49" fontId="0" fillId="25" borderId="0" xfId="0" applyNumberFormat="1" applyFont="1" applyFill="1" applyBorder="1" applyAlignment="1">
      <alignment horizontal="left"/>
    </xf>
    <xf numFmtId="3" fontId="0" fillId="25" borderId="0" xfId="0" applyNumberFormat="1" applyFont="1" applyFill="1" applyBorder="1" applyAlignment="1">
      <alignment horizontal="right" wrapText="1"/>
    </xf>
    <xf numFmtId="49" fontId="0" fillId="25" borderId="0" xfId="0" applyNumberFormat="1" applyFont="1" applyFill="1" applyBorder="1" applyAlignment="1">
      <alignment horizontal="left" indent="1"/>
    </xf>
    <xf numFmtId="49" fontId="0" fillId="25" borderId="17" xfId="0" applyNumberFormat="1" applyFont="1" applyFill="1" applyBorder="1" applyAlignment="1">
      <alignment horizontal="left" indent="1"/>
    </xf>
    <xf numFmtId="3" fontId="0" fillId="25" borderId="17" xfId="0" applyNumberFormat="1" applyFont="1" applyFill="1" applyBorder="1" applyAlignment="1">
      <alignment horizontal="right" wrapText="1"/>
    </xf>
    <xf numFmtId="49" fontId="35" fillId="25" borderId="0" xfId="0" applyNumberFormat="1" applyFont="1" applyFill="1" applyBorder="1" applyAlignment="1">
      <alignment horizontal="left"/>
    </xf>
    <xf numFmtId="3" fontId="35" fillId="25" borderId="0" xfId="0" applyNumberFormat="1" applyFont="1" applyFill="1" applyBorder="1" applyAlignment="1">
      <alignment horizontal="right" wrapText="1"/>
    </xf>
    <xf numFmtId="3" fontId="35" fillId="25" borderId="0" xfId="0" applyNumberFormat="1" applyFont="1" applyFill="1" applyBorder="1" applyAlignment="1">
      <alignment/>
    </xf>
    <xf numFmtId="0" fontId="0" fillId="25" borderId="17" xfId="0" applyFont="1" applyFill="1" applyBorder="1" applyAlignment="1">
      <alignment wrapText="1"/>
    </xf>
    <xf numFmtId="9" fontId="0" fillId="25" borderId="17" xfId="247" applyFont="1" applyFill="1" applyBorder="1" applyAlignment="1">
      <alignment/>
    </xf>
    <xf numFmtId="0" fontId="45" fillId="24" borderId="31" xfId="0" applyFont="1" applyFill="1" applyBorder="1" applyAlignment="1" quotePrefix="1">
      <alignment horizontal="right"/>
    </xf>
    <xf numFmtId="0" fontId="45" fillId="24" borderId="17" xfId="0" applyFont="1" applyFill="1" applyBorder="1" applyAlignment="1" quotePrefix="1">
      <alignment horizontal="right" wrapText="1"/>
    </xf>
    <xf numFmtId="0" fontId="35" fillId="25" borderId="0" xfId="0" applyFont="1" applyFill="1" applyBorder="1" applyAlignment="1">
      <alignment/>
    </xf>
    <xf numFmtId="0" fontId="36" fillId="24" borderId="31" xfId="0" applyFont="1" applyFill="1" applyBorder="1" applyAlignment="1">
      <alignment/>
    </xf>
    <xf numFmtId="0" fontId="35" fillId="24" borderId="17" xfId="0" applyFont="1" applyFill="1" applyBorder="1" applyAlignment="1">
      <alignment horizontal="left"/>
    </xf>
    <xf numFmtId="0" fontId="35" fillId="24" borderId="32" xfId="0" applyFont="1" applyFill="1" applyBorder="1" applyAlignment="1">
      <alignment/>
    </xf>
    <xf numFmtId="49" fontId="35" fillId="24" borderId="17" xfId="0" applyNumberFormat="1" applyFont="1" applyFill="1" applyBorder="1" applyAlignment="1">
      <alignment horizontal="right"/>
    </xf>
    <xf numFmtId="3" fontId="0" fillId="0" borderId="0" xfId="0" applyNumberFormat="1" applyFont="1" applyFill="1" applyAlignment="1">
      <alignment/>
    </xf>
    <xf numFmtId="3" fontId="36" fillId="0" borderId="0" xfId="0" applyNumberFormat="1" applyFont="1" applyFill="1" applyBorder="1" applyAlignment="1">
      <alignment/>
    </xf>
    <xf numFmtId="0" fontId="35" fillId="24" borderId="31" xfId="0" applyFont="1" applyFill="1" applyBorder="1" applyAlignment="1">
      <alignment/>
    </xf>
    <xf numFmtId="0" fontId="46" fillId="0" borderId="0" xfId="0" applyFont="1" applyAlignment="1">
      <alignment/>
    </xf>
    <xf numFmtId="0" fontId="35" fillId="24" borderId="17" xfId="0" applyFont="1" applyFill="1" applyBorder="1" applyAlignment="1">
      <alignment/>
    </xf>
    <xf numFmtId="0" fontId="0" fillId="25" borderId="17" xfId="0" applyFont="1" applyFill="1" applyBorder="1" applyAlignment="1">
      <alignment/>
    </xf>
    <xf numFmtId="0" fontId="0" fillId="0" borderId="0" xfId="307" applyFont="1">
      <alignment/>
      <protection/>
    </xf>
    <xf numFmtId="0" fontId="0" fillId="25" borderId="0" xfId="0" applyFont="1" applyFill="1" applyBorder="1" applyAlignment="1">
      <alignment wrapText="1"/>
    </xf>
    <xf numFmtId="9" fontId="0" fillId="25" borderId="0" xfId="247" applyFont="1" applyFill="1" applyBorder="1" applyAlignment="1">
      <alignment/>
    </xf>
    <xf numFmtId="3" fontId="0" fillId="25" borderId="0" xfId="0" applyNumberFormat="1" applyFont="1" applyFill="1" applyAlignment="1">
      <alignment horizontal="right"/>
    </xf>
    <xf numFmtId="3" fontId="5" fillId="0" borderId="0" xfId="0" applyNumberFormat="1" applyFont="1" applyAlignment="1">
      <alignment/>
    </xf>
    <xf numFmtId="3" fontId="31" fillId="0" borderId="0" xfId="0" applyNumberFormat="1" applyFont="1" applyFill="1" applyBorder="1" applyAlignment="1">
      <alignment/>
    </xf>
    <xf numFmtId="3" fontId="45" fillId="0" borderId="0" xfId="0" applyNumberFormat="1" applyFont="1" applyFill="1" applyBorder="1" applyAlignment="1">
      <alignment/>
    </xf>
    <xf numFmtId="0" fontId="33" fillId="0" borderId="0" xfId="0" applyFont="1" applyAlignment="1">
      <alignment/>
    </xf>
    <xf numFmtId="3" fontId="5" fillId="0" borderId="0" xfId="0" applyNumberFormat="1" applyFont="1" applyFill="1" applyBorder="1" applyAlignment="1">
      <alignment/>
    </xf>
    <xf numFmtId="15" fontId="35" fillId="24" borderId="31" xfId="0" applyNumberFormat="1" applyFont="1" applyFill="1" applyBorder="1" applyAlignment="1" quotePrefix="1">
      <alignment horizontal="right"/>
    </xf>
    <xf numFmtId="3" fontId="5" fillId="0" borderId="0" xfId="0" applyNumberFormat="1" applyFont="1" applyAlignment="1">
      <alignment horizontal="right"/>
    </xf>
    <xf numFmtId="0" fontId="5" fillId="0" borderId="0" xfId="0" applyFont="1" applyFill="1" applyBorder="1" applyAlignment="1">
      <alignment/>
    </xf>
    <xf numFmtId="0" fontId="5" fillId="0" borderId="0" xfId="0" applyFont="1" applyBorder="1" applyAlignment="1">
      <alignment/>
    </xf>
    <xf numFmtId="3" fontId="5" fillId="0" borderId="0" xfId="0" applyNumberFormat="1" applyFont="1" applyBorder="1" applyAlignment="1">
      <alignment/>
    </xf>
    <xf numFmtId="0" fontId="56" fillId="0" borderId="17" xfId="0" applyFont="1" applyBorder="1" applyAlignment="1">
      <alignment/>
    </xf>
    <xf numFmtId="3" fontId="5" fillId="0" borderId="17" xfId="0" applyNumberFormat="1" applyFont="1" applyBorder="1" applyAlignment="1">
      <alignment horizontal="right"/>
    </xf>
    <xf numFmtId="0" fontId="34" fillId="25" borderId="0" xfId="221" applyNumberFormat="1" applyFont="1" applyFill="1">
      <alignment/>
      <protection/>
    </xf>
    <xf numFmtId="0" fontId="4" fillId="25" borderId="0" xfId="0" applyFont="1" applyFill="1" applyAlignment="1">
      <alignment/>
    </xf>
    <xf numFmtId="0" fontId="4" fillId="24" borderId="32" xfId="0" applyFont="1" applyFill="1" applyBorder="1" applyAlignment="1">
      <alignment horizontal="right" wrapText="1"/>
    </xf>
    <xf numFmtId="3" fontId="4" fillId="25" borderId="31" xfId="0" applyNumberFormat="1" applyFont="1" applyFill="1" applyBorder="1" applyAlignment="1">
      <alignment/>
    </xf>
    <xf numFmtId="3" fontId="3" fillId="24" borderId="31" xfId="0" applyNumberFormat="1" applyFont="1" applyFill="1" applyBorder="1" applyAlignment="1">
      <alignment/>
    </xf>
    <xf numFmtId="0" fontId="5" fillId="24" borderId="31" xfId="0" applyFont="1" applyFill="1" applyBorder="1" applyAlignment="1">
      <alignment wrapText="1"/>
    </xf>
    <xf numFmtId="0" fontId="6" fillId="24" borderId="31" xfId="0" applyFont="1" applyFill="1" applyBorder="1" applyAlignment="1">
      <alignment/>
    </xf>
    <xf numFmtId="0" fontId="6" fillId="24" borderId="31" xfId="0" applyFont="1" applyFill="1" applyBorder="1" applyAlignment="1">
      <alignment horizontal="right" wrapText="1"/>
    </xf>
    <xf numFmtId="0" fontId="6" fillId="24" borderId="31" xfId="0" applyFont="1" applyFill="1" applyBorder="1" applyAlignment="1">
      <alignment wrapText="1"/>
    </xf>
    <xf numFmtId="3" fontId="3" fillId="24" borderId="17" xfId="0" applyNumberFormat="1" applyFont="1" applyFill="1" applyBorder="1" applyAlignment="1">
      <alignment/>
    </xf>
    <xf numFmtId="0" fontId="6" fillId="24" borderId="17" xfId="0" applyFont="1" applyFill="1" applyBorder="1" applyAlignment="1">
      <alignment/>
    </xf>
    <xf numFmtId="0" fontId="6" fillId="24" borderId="17" xfId="0" applyFont="1" applyFill="1" applyBorder="1" applyAlignment="1">
      <alignment horizontal="right" wrapText="1"/>
    </xf>
    <xf numFmtId="0" fontId="3" fillId="24" borderId="17" xfId="0" applyFont="1" applyFill="1" applyBorder="1" applyAlignment="1">
      <alignment horizontal="right" wrapText="1"/>
    </xf>
    <xf numFmtId="3" fontId="3" fillId="0" borderId="0" xfId="0" applyNumberFormat="1" applyFont="1" applyFill="1" applyBorder="1" applyAlignment="1">
      <alignment horizontal="right" wrapText="1"/>
    </xf>
    <xf numFmtId="3" fontId="6" fillId="0" borderId="0" xfId="0" applyNumberFormat="1" applyFont="1" applyFill="1" applyBorder="1" applyAlignment="1">
      <alignment horizontal="right" wrapText="1"/>
    </xf>
    <xf numFmtId="49" fontId="5" fillId="0" borderId="0" xfId="0" applyNumberFormat="1" applyFont="1" applyFill="1" applyBorder="1" applyAlignment="1">
      <alignment/>
    </xf>
    <xf numFmtId="0" fontId="6" fillId="0" borderId="17" xfId="0" applyFont="1" applyFill="1" applyBorder="1" applyAlignment="1">
      <alignment wrapText="1"/>
    </xf>
    <xf numFmtId="3" fontId="5" fillId="0" borderId="17" xfId="0" applyNumberFormat="1" applyFont="1" applyFill="1" applyBorder="1" applyAlignment="1">
      <alignment/>
    </xf>
    <xf numFmtId="3" fontId="6" fillId="0" borderId="17" xfId="0" applyNumberFormat="1" applyFont="1" applyFill="1" applyBorder="1" applyAlignment="1">
      <alignment/>
    </xf>
    <xf numFmtId="0" fontId="3" fillId="0" borderId="0" xfId="0" applyFont="1" applyFill="1" applyBorder="1" applyAlignment="1">
      <alignment wrapText="1"/>
    </xf>
    <xf numFmtId="3" fontId="4" fillId="0" borderId="0" xfId="0" applyNumberFormat="1" applyFont="1" applyFill="1" applyBorder="1" applyAlignment="1">
      <alignment/>
    </xf>
    <xf numFmtId="0" fontId="6" fillId="0" borderId="0" xfId="0" applyFont="1" applyFill="1" applyBorder="1" applyAlignment="1">
      <alignment wrapText="1"/>
    </xf>
    <xf numFmtId="3" fontId="6" fillId="0" borderId="17" xfId="0" applyNumberFormat="1" applyFont="1" applyFill="1" applyBorder="1" applyAlignment="1">
      <alignment horizontal="right" wrapText="1"/>
    </xf>
    <xf numFmtId="0" fontId="3" fillId="0" borderId="33" xfId="0" applyFont="1" applyFill="1" applyBorder="1" applyAlignment="1">
      <alignment/>
    </xf>
    <xf numFmtId="3" fontId="3" fillId="0" borderId="33" xfId="0" applyNumberFormat="1" applyFont="1" applyFill="1" applyBorder="1" applyAlignment="1">
      <alignment/>
    </xf>
    <xf numFmtId="177" fontId="6" fillId="0" borderId="0" xfId="0" applyNumberFormat="1" applyFont="1" applyFill="1" applyAlignment="1">
      <alignment/>
    </xf>
    <xf numFmtId="3" fontId="5" fillId="0" borderId="0" xfId="0" applyNumberFormat="1" applyFont="1" applyFill="1" applyBorder="1" applyAlignment="1">
      <alignment horizontal="right" vertical="top" wrapText="1"/>
    </xf>
    <xf numFmtId="3" fontId="5" fillId="0" borderId="17" xfId="0" applyNumberFormat="1" applyFont="1" applyFill="1" applyBorder="1" applyAlignment="1">
      <alignment horizontal="right" vertical="top" wrapText="1"/>
    </xf>
    <xf numFmtId="9" fontId="5" fillId="0" borderId="0" xfId="0" applyNumberFormat="1" applyFont="1" applyFill="1" applyBorder="1" applyAlignment="1">
      <alignment horizontal="right" vertical="top" wrapText="1"/>
    </xf>
    <xf numFmtId="176" fontId="5" fillId="0" borderId="17" xfId="0" applyNumberFormat="1" applyFont="1" applyFill="1" applyBorder="1" applyAlignment="1">
      <alignment horizontal="right" vertical="top" wrapText="1"/>
    </xf>
    <xf numFmtId="3" fontId="5" fillId="0" borderId="0" xfId="0" applyNumberFormat="1" applyFont="1" applyFill="1" applyAlignment="1">
      <alignment/>
    </xf>
    <xf numFmtId="183" fontId="0" fillId="42" borderId="0" xfId="0" applyNumberFormat="1" applyFont="1" applyFill="1" applyBorder="1" applyAlignment="1">
      <alignment horizontal="right"/>
    </xf>
    <xf numFmtId="183" fontId="0" fillId="42" borderId="17" xfId="0" applyNumberFormat="1" applyFont="1" applyFill="1" applyBorder="1" applyAlignment="1">
      <alignment horizontal="right"/>
    </xf>
    <xf numFmtId="183" fontId="35" fillId="42" borderId="0" xfId="0" applyNumberFormat="1" applyFont="1" applyFill="1" applyBorder="1" applyAlignment="1">
      <alignment horizontal="right"/>
    </xf>
    <xf numFmtId="0" fontId="4" fillId="24" borderId="32" xfId="0" applyFont="1" applyFill="1" applyBorder="1" applyAlignment="1">
      <alignment/>
    </xf>
    <xf numFmtId="0" fontId="5" fillId="0" borderId="0" xfId="0" applyFont="1" applyAlignment="1">
      <alignment wrapText="1"/>
    </xf>
    <xf numFmtId="3" fontId="4" fillId="0" borderId="0" xfId="0" applyNumberFormat="1" applyFont="1" applyFill="1" applyAlignment="1">
      <alignment horizontal="right"/>
    </xf>
    <xf numFmtId="49" fontId="4" fillId="24" borderId="32" xfId="0" applyNumberFormat="1" applyFont="1" applyFill="1" applyBorder="1" applyAlignment="1">
      <alignment wrapText="1" readingOrder="1"/>
    </xf>
    <xf numFmtId="0" fontId="4" fillId="24" borderId="32" xfId="0" applyFont="1" applyFill="1" applyBorder="1" applyAlignment="1">
      <alignment horizontal="right" wrapText="1" readingOrder="1"/>
    </xf>
    <xf numFmtId="49" fontId="5" fillId="25" borderId="31" xfId="0" applyNumberFormat="1" applyFont="1" applyFill="1" applyBorder="1" applyAlignment="1">
      <alignment vertical="center" readingOrder="1"/>
    </xf>
    <xf numFmtId="49" fontId="5" fillId="25" borderId="0" xfId="0" applyNumberFormat="1" applyFont="1" applyFill="1" applyBorder="1" applyAlignment="1">
      <alignment vertical="center" readingOrder="1"/>
    </xf>
    <xf numFmtId="3" fontId="4" fillId="25" borderId="0" xfId="0" applyNumberFormat="1" applyFont="1" applyFill="1" applyBorder="1" applyAlignment="1">
      <alignment/>
    </xf>
    <xf numFmtId="49" fontId="5" fillId="25" borderId="17" xfId="0" applyNumberFormat="1" applyFont="1" applyFill="1" applyBorder="1" applyAlignment="1">
      <alignment vertical="center" readingOrder="1"/>
    </xf>
    <xf numFmtId="3" fontId="4" fillId="25" borderId="17" xfId="0" applyNumberFormat="1" applyFont="1" applyFill="1" applyBorder="1" applyAlignment="1">
      <alignment/>
    </xf>
    <xf numFmtId="49" fontId="4" fillId="25" borderId="33" xfId="0" applyNumberFormat="1" applyFont="1" applyFill="1" applyBorder="1" applyAlignment="1">
      <alignment vertical="center" readingOrder="1"/>
    </xf>
    <xf numFmtId="3" fontId="4" fillId="25" borderId="33" xfId="0" applyNumberFormat="1" applyFont="1" applyFill="1" applyBorder="1" applyAlignment="1">
      <alignment/>
    </xf>
    <xf numFmtId="49" fontId="4" fillId="25" borderId="0" xfId="0" applyNumberFormat="1" applyFont="1" applyFill="1" applyBorder="1" applyAlignment="1">
      <alignment vertical="center" readingOrder="1"/>
    </xf>
    <xf numFmtId="191" fontId="5" fillId="25" borderId="0" xfId="97" applyNumberFormat="1" applyFont="1" applyFill="1" applyBorder="1" applyAlignment="1">
      <alignment/>
    </xf>
    <xf numFmtId="3" fontId="0" fillId="0" borderId="0" xfId="0" applyNumberFormat="1" applyFont="1" applyAlignment="1">
      <alignment/>
    </xf>
    <xf numFmtId="183" fontId="4" fillId="25" borderId="0" xfId="0" applyNumberFormat="1" applyFont="1" applyFill="1" applyBorder="1" applyAlignment="1">
      <alignment/>
    </xf>
    <xf numFmtId="0" fontId="6" fillId="0" borderId="0" xfId="221" applyNumberFormat="1" applyFont="1">
      <alignment/>
      <protection/>
    </xf>
    <xf numFmtId="0" fontId="6" fillId="0" borderId="0" xfId="0" applyFont="1" applyAlignment="1">
      <alignment/>
    </xf>
    <xf numFmtId="0" fontId="0" fillId="0" borderId="0" xfId="0" applyFont="1" applyAlignment="1">
      <alignment wrapText="1"/>
    </xf>
    <xf numFmtId="0" fontId="6" fillId="0" borderId="0" xfId="0" applyFont="1" applyAlignment="1">
      <alignment wrapText="1"/>
    </xf>
    <xf numFmtId="49" fontId="4" fillId="25" borderId="32" xfId="0" applyNumberFormat="1" applyFont="1" applyFill="1" applyBorder="1" applyAlignment="1">
      <alignment vertical="center" readingOrder="1"/>
    </xf>
    <xf numFmtId="49" fontId="5" fillId="25" borderId="34" xfId="0" applyNumberFormat="1" applyFont="1" applyFill="1" applyBorder="1" applyAlignment="1">
      <alignment vertical="justify" readingOrder="1"/>
    </xf>
    <xf numFmtId="3" fontId="5" fillId="25" borderId="34" xfId="0" applyNumberFormat="1" applyFont="1" applyFill="1" applyBorder="1" applyAlignment="1">
      <alignment/>
    </xf>
    <xf numFmtId="49" fontId="5" fillId="25" borderId="35" xfId="0" applyNumberFormat="1" applyFont="1" applyFill="1" applyBorder="1" applyAlignment="1">
      <alignment vertical="center" readingOrder="1"/>
    </xf>
    <xf numFmtId="3" fontId="5" fillId="25" borderId="35" xfId="0" applyNumberFormat="1" applyFont="1" applyFill="1" applyBorder="1" applyAlignment="1">
      <alignment/>
    </xf>
    <xf numFmtId="49" fontId="4" fillId="25" borderId="17" xfId="0" applyNumberFormat="1" applyFont="1" applyFill="1" applyBorder="1" applyAlignment="1">
      <alignment vertical="center" readingOrder="1"/>
    </xf>
    <xf numFmtId="183" fontId="0" fillId="0" borderId="0" xfId="0" applyNumberFormat="1" applyFont="1" applyAlignment="1">
      <alignment/>
    </xf>
    <xf numFmtId="3" fontId="5" fillId="0" borderId="0" xfId="0" applyNumberFormat="1" applyFont="1" applyBorder="1" applyAlignment="1" quotePrefix="1">
      <alignment horizontal="right"/>
    </xf>
    <xf numFmtId="3" fontId="5" fillId="0" borderId="17" xfId="0" applyNumberFormat="1" applyFont="1" applyBorder="1" applyAlignment="1" quotePrefix="1">
      <alignment horizontal="right"/>
    </xf>
    <xf numFmtId="3" fontId="4" fillId="0" borderId="25" xfId="0" applyNumberFormat="1" applyFont="1" applyBorder="1" applyAlignment="1" quotePrefix="1">
      <alignment horizontal="right"/>
    </xf>
    <xf numFmtId="3" fontId="5" fillId="0" borderId="0" xfId="0" applyNumberFormat="1" applyFont="1" applyFill="1" applyBorder="1" applyAlignment="1">
      <alignment horizontal="right"/>
    </xf>
    <xf numFmtId="3" fontId="3" fillId="43" borderId="31" xfId="0" applyNumberFormat="1" applyFont="1" applyFill="1" applyBorder="1" applyAlignment="1">
      <alignment/>
    </xf>
    <xf numFmtId="0" fontId="5" fillId="43" borderId="31" xfId="0" applyFont="1" applyFill="1" applyBorder="1" applyAlignment="1">
      <alignment wrapText="1"/>
    </xf>
    <xf numFmtId="0" fontId="6" fillId="43" borderId="31" xfId="0" applyFont="1" applyFill="1" applyBorder="1" applyAlignment="1">
      <alignment/>
    </xf>
    <xf numFmtId="0" fontId="6" fillId="43" borderId="31" xfId="0" applyFont="1" applyFill="1" applyBorder="1" applyAlignment="1">
      <alignment horizontal="right" wrapText="1"/>
    </xf>
    <xf numFmtId="0" fontId="6" fillId="43" borderId="31" xfId="0" applyFont="1" applyFill="1" applyBorder="1" applyAlignment="1">
      <alignment wrapText="1"/>
    </xf>
    <xf numFmtId="3" fontId="3" fillId="43" borderId="17" xfId="0" applyNumberFormat="1" applyFont="1" applyFill="1" applyBorder="1" applyAlignment="1">
      <alignment/>
    </xf>
    <xf numFmtId="0" fontId="6" fillId="43" borderId="17" xfId="0" applyFont="1" applyFill="1" applyBorder="1" applyAlignment="1">
      <alignment/>
    </xf>
    <xf numFmtId="0" fontId="6" fillId="43" borderId="17" xfId="0" applyFont="1" applyFill="1" applyBorder="1" applyAlignment="1">
      <alignment horizontal="right" wrapText="1"/>
    </xf>
    <xf numFmtId="0" fontId="3" fillId="43" borderId="17" xfId="0" applyFont="1" applyFill="1" applyBorder="1" applyAlignment="1">
      <alignment horizontal="right" wrapText="1"/>
    </xf>
    <xf numFmtId="3" fontId="6" fillId="0" borderId="17" xfId="0" applyNumberFormat="1" applyFont="1" applyFill="1" applyBorder="1" applyAlignment="1">
      <alignment horizontal="right"/>
    </xf>
    <xf numFmtId="3" fontId="4" fillId="0" borderId="0" xfId="0" applyNumberFormat="1" applyFont="1" applyFill="1" applyAlignment="1">
      <alignment/>
    </xf>
    <xf numFmtId="3" fontId="8" fillId="0" borderId="0" xfId="0" applyNumberFormat="1" applyFont="1" applyFill="1" applyAlignment="1">
      <alignment/>
    </xf>
    <xf numFmtId="3" fontId="4" fillId="0" borderId="17" xfId="0" applyNumberFormat="1" applyFont="1" applyFill="1" applyBorder="1" applyAlignment="1">
      <alignment/>
    </xf>
    <xf numFmtId="0" fontId="35" fillId="44" borderId="31" xfId="0" applyFont="1" applyFill="1" applyBorder="1" applyAlignment="1">
      <alignment horizontal="left"/>
    </xf>
    <xf numFmtId="0" fontId="0" fillId="44" borderId="31" xfId="0" applyFont="1" applyFill="1" applyBorder="1" applyAlignment="1">
      <alignment horizontal="right"/>
    </xf>
    <xf numFmtId="0" fontId="35" fillId="44" borderId="17" xfId="0" applyFont="1" applyFill="1" applyBorder="1" applyAlignment="1">
      <alignment/>
    </xf>
    <xf numFmtId="0" fontId="35" fillId="44" borderId="17" xfId="0" applyFont="1" applyFill="1" applyBorder="1" applyAlignment="1">
      <alignment horizontal="right"/>
    </xf>
    <xf numFmtId="187" fontId="35" fillId="44" borderId="17" xfId="0" applyNumberFormat="1" applyFont="1" applyFill="1" applyBorder="1" applyAlignment="1" quotePrefix="1">
      <alignment horizontal="right"/>
    </xf>
    <xf numFmtId="187" fontId="35" fillId="44" borderId="17" xfId="0" applyNumberFormat="1" applyFont="1" applyFill="1" applyBorder="1" applyAlignment="1">
      <alignment horizontal="right"/>
    </xf>
    <xf numFmtId="3" fontId="4" fillId="0" borderId="31" xfId="0" applyNumberFormat="1" applyFont="1" applyBorder="1" applyAlignment="1">
      <alignment vertical="top"/>
    </xf>
    <xf numFmtId="3" fontId="4" fillId="0" borderId="31" xfId="0" applyNumberFormat="1" applyFont="1" applyFill="1" applyBorder="1" applyAlignment="1">
      <alignment vertical="top"/>
    </xf>
    <xf numFmtId="0" fontId="5" fillId="0" borderId="0" xfId="0" applyFont="1" applyBorder="1" applyAlignment="1">
      <alignment wrapText="1"/>
    </xf>
    <xf numFmtId="0" fontId="4" fillId="0" borderId="31" xfId="0" applyFont="1" applyBorder="1" applyAlignment="1">
      <alignment vertical="top"/>
    </xf>
    <xf numFmtId="3" fontId="4" fillId="0" borderId="0" xfId="0" applyNumberFormat="1" applyFont="1" applyFill="1" applyAlignment="1">
      <alignment vertical="top" wrapText="1"/>
    </xf>
    <xf numFmtId="3" fontId="4" fillId="0" borderId="0" xfId="0" applyNumberFormat="1" applyFont="1" applyFill="1" applyBorder="1" applyAlignment="1">
      <alignment vertical="top"/>
    </xf>
    <xf numFmtId="3" fontId="5" fillId="0" borderId="0" xfId="0" applyNumberFormat="1" applyFont="1" applyFill="1" applyAlignment="1">
      <alignment wrapText="1"/>
    </xf>
    <xf numFmtId="3" fontId="4" fillId="0" borderId="32" xfId="0" applyNumberFormat="1" applyFont="1" applyFill="1" applyBorder="1" applyAlignment="1">
      <alignment vertical="center"/>
    </xf>
    <xf numFmtId="3" fontId="5" fillId="0" borderId="0" xfId="0" applyNumberFormat="1" applyFont="1" applyFill="1" applyBorder="1" applyAlignment="1">
      <alignment vertical="center"/>
    </xf>
    <xf numFmtId="0" fontId="4" fillId="24" borderId="17" xfId="0" applyFont="1" applyFill="1" applyBorder="1" applyAlignment="1">
      <alignment wrapText="1"/>
    </xf>
    <xf numFmtId="0" fontId="4" fillId="24" borderId="31" xfId="0" applyFont="1" applyFill="1" applyBorder="1" applyAlignment="1">
      <alignment wrapText="1"/>
    </xf>
    <xf numFmtId="0" fontId="4" fillId="0" borderId="0" xfId="0" applyFont="1" applyFill="1" applyAlignment="1">
      <alignment/>
    </xf>
    <xf numFmtId="0" fontId="58" fillId="0" borderId="0" xfId="0" applyFont="1" applyFill="1" applyAlignment="1">
      <alignment/>
    </xf>
    <xf numFmtId="0" fontId="58" fillId="0" borderId="31" xfId="0" applyFont="1" applyFill="1" applyBorder="1" applyAlignment="1">
      <alignment/>
    </xf>
    <xf numFmtId="182" fontId="4" fillId="0" borderId="31" xfId="0" applyNumberFormat="1" applyFont="1" applyFill="1" applyBorder="1" applyAlignment="1">
      <alignment horizontal="right"/>
    </xf>
    <xf numFmtId="182" fontId="5" fillId="0" borderId="0" xfId="0" applyNumberFormat="1" applyFont="1" applyFill="1" applyAlignment="1">
      <alignment horizontal="right"/>
    </xf>
    <xf numFmtId="182" fontId="5" fillId="0" borderId="0" xfId="0" applyNumberFormat="1" applyFont="1" applyFill="1" applyBorder="1" applyAlignment="1">
      <alignment horizontal="right"/>
    </xf>
    <xf numFmtId="182" fontId="4" fillId="0" borderId="0" xfId="0" applyNumberFormat="1" applyFont="1" applyFill="1" applyAlignment="1">
      <alignment horizontal="right"/>
    </xf>
    <xf numFmtId="182" fontId="5" fillId="0" borderId="31" xfId="0" applyNumberFormat="1" applyFont="1" applyFill="1" applyBorder="1" applyAlignment="1">
      <alignment horizontal="right"/>
    </xf>
    <xf numFmtId="0" fontId="4" fillId="24" borderId="31" xfId="0" applyFont="1" applyFill="1" applyBorder="1" applyAlignment="1">
      <alignment horizontal="center"/>
    </xf>
    <xf numFmtId="0" fontId="4" fillId="24" borderId="17" xfId="0" applyFont="1" applyFill="1" applyBorder="1" applyAlignment="1">
      <alignment horizontal="center"/>
    </xf>
    <xf numFmtId="3" fontId="5" fillId="45" borderId="0" xfId="0" applyNumberFormat="1" applyFont="1" applyFill="1" applyBorder="1" applyAlignment="1">
      <alignment/>
    </xf>
    <xf numFmtId="0" fontId="6" fillId="0" borderId="0" xfId="227" applyFont="1">
      <alignment/>
      <protection/>
    </xf>
    <xf numFmtId="3" fontId="7" fillId="0" borderId="0" xfId="229" applyNumberFormat="1" applyFont="1" applyFill="1" applyBorder="1">
      <alignment/>
      <protection/>
    </xf>
    <xf numFmtId="3" fontId="5" fillId="0" borderId="0" xfId="229" applyNumberFormat="1" applyFont="1" applyFill="1" applyBorder="1">
      <alignment/>
      <protection/>
    </xf>
    <xf numFmtId="0" fontId="9" fillId="0" borderId="0" xfId="0" applyFont="1" applyAlignment="1">
      <alignment wrapText="1"/>
    </xf>
    <xf numFmtId="174" fontId="4" fillId="0" borderId="31" xfId="229" applyNumberFormat="1" applyFont="1" applyFill="1" applyBorder="1" applyAlignment="1">
      <alignment vertical="center"/>
      <protection/>
    </xf>
    <xf numFmtId="3" fontId="4" fillId="0" borderId="31" xfId="229" applyNumberFormat="1" applyFont="1" applyFill="1" applyBorder="1" applyAlignment="1">
      <alignment vertical="center"/>
      <protection/>
    </xf>
    <xf numFmtId="3" fontId="4" fillId="0" borderId="17" xfId="229" applyNumberFormat="1" applyFont="1" applyFill="1" applyBorder="1" applyAlignment="1">
      <alignment vertical="center"/>
      <protection/>
    </xf>
    <xf numFmtId="0" fontId="34" fillId="0" borderId="0" xfId="222" applyNumberFormat="1" applyFont="1">
      <alignment/>
      <protection/>
    </xf>
    <xf numFmtId="0" fontId="124" fillId="0" borderId="0" xfId="222" applyNumberFormat="1" applyFont="1">
      <alignment/>
      <protection/>
    </xf>
    <xf numFmtId="49" fontId="5" fillId="0" borderId="0" xfId="222" applyNumberFormat="1" applyFont="1" applyFill="1" applyAlignment="1">
      <alignment horizontal="left" vertical="center"/>
      <protection/>
    </xf>
    <xf numFmtId="0" fontId="6" fillId="0" borderId="0" xfId="222" applyNumberFormat="1" applyFont="1">
      <alignment/>
      <protection/>
    </xf>
    <xf numFmtId="3" fontId="6" fillId="0" borderId="0" xfId="222" applyNumberFormat="1" applyFont="1">
      <alignment/>
      <protection/>
    </xf>
    <xf numFmtId="0" fontId="4" fillId="24" borderId="32" xfId="222" applyNumberFormat="1" applyFont="1" applyFill="1" applyBorder="1">
      <alignment/>
      <protection/>
    </xf>
    <xf numFmtId="0" fontId="4" fillId="24" borderId="32" xfId="222" applyNumberFormat="1" applyFont="1" applyFill="1" applyBorder="1" applyAlignment="1" quotePrefix="1">
      <alignment horizontal="right" indent="1"/>
      <protection/>
    </xf>
    <xf numFmtId="0" fontId="4" fillId="24" borderId="36" xfId="222" applyNumberFormat="1" applyFont="1" applyFill="1" applyBorder="1" applyAlignment="1" quotePrefix="1">
      <alignment horizontal="right"/>
      <protection/>
    </xf>
    <xf numFmtId="0" fontId="4" fillId="0" borderId="0" xfId="218" applyNumberFormat="1" applyFont="1" applyFill="1">
      <alignment/>
      <protection/>
    </xf>
    <xf numFmtId="0" fontId="4" fillId="0" borderId="0" xfId="218" applyNumberFormat="1" applyFont="1" applyFill="1" applyBorder="1" applyAlignment="1">
      <alignment horizontal="right"/>
      <protection/>
    </xf>
    <xf numFmtId="0" fontId="4" fillId="0" borderId="0" xfId="218" applyNumberFormat="1" applyFont="1" applyFill="1" applyBorder="1" applyAlignment="1">
      <alignment horizontal="right" indent="1"/>
      <protection/>
    </xf>
    <xf numFmtId="0" fontId="4" fillId="0" borderId="37" xfId="218" applyNumberFormat="1" applyFont="1" applyFill="1" applyBorder="1" applyAlignment="1">
      <alignment horizontal="right"/>
      <protection/>
    </xf>
    <xf numFmtId="0" fontId="4" fillId="0" borderId="38" xfId="218" applyNumberFormat="1" applyFont="1" applyFill="1" applyBorder="1" applyAlignment="1">
      <alignment horizontal="right" indent="1"/>
      <protection/>
    </xf>
    <xf numFmtId="0" fontId="6" fillId="0" borderId="0" xfId="222" applyNumberFormat="1" applyFont="1" applyAlignment="1">
      <alignment vertical="top"/>
      <protection/>
    </xf>
    <xf numFmtId="0" fontId="6" fillId="0" borderId="0" xfId="218" applyNumberFormat="1" applyFont="1" applyFill="1" applyAlignment="1">
      <alignment vertical="top"/>
      <protection/>
    </xf>
    <xf numFmtId="3" fontId="5" fillId="0" borderId="0" xfId="218" applyNumberFormat="1" applyFont="1" applyFill="1" applyBorder="1" applyAlignment="1">
      <alignment vertical="top"/>
      <protection/>
    </xf>
    <xf numFmtId="3" fontId="5" fillId="0" borderId="0" xfId="218" applyNumberFormat="1" applyFont="1" applyFill="1" applyBorder="1" applyAlignment="1">
      <alignment horizontal="right" vertical="top" indent="1"/>
      <protection/>
    </xf>
    <xf numFmtId="3" fontId="5" fillId="0" borderId="37" xfId="218" applyNumberFormat="1" applyFont="1" applyFill="1" applyBorder="1" applyAlignment="1">
      <alignment vertical="top"/>
      <protection/>
    </xf>
    <xf numFmtId="0" fontId="6" fillId="0" borderId="0" xfId="218" applyNumberFormat="1" applyFont="1" applyFill="1" applyAlignment="1">
      <alignment vertical="top" wrapText="1"/>
      <protection/>
    </xf>
    <xf numFmtId="0" fontId="6" fillId="0" borderId="0" xfId="218" applyNumberFormat="1" applyFont="1" applyFill="1" applyBorder="1" applyAlignment="1">
      <alignment vertical="top"/>
      <protection/>
    </xf>
    <xf numFmtId="0" fontId="4" fillId="0" borderId="32" xfId="218" applyNumberFormat="1" applyFont="1" applyFill="1" applyBorder="1">
      <alignment/>
      <protection/>
    </xf>
    <xf numFmtId="3" fontId="4" fillId="0" borderId="32" xfId="218" applyNumberFormat="1" applyFont="1" applyFill="1" applyBorder="1" applyAlignment="1">
      <alignment horizontal="right" indent="1"/>
      <protection/>
    </xf>
    <xf numFmtId="3" fontId="4" fillId="0" borderId="39" xfId="218" applyNumberFormat="1" applyFont="1" applyFill="1" applyBorder="1" applyAlignment="1">
      <alignment horizontal="right"/>
      <protection/>
    </xf>
    <xf numFmtId="3" fontId="4" fillId="0" borderId="33" xfId="218" applyNumberFormat="1" applyFont="1" applyFill="1" applyBorder="1" applyAlignment="1">
      <alignment horizontal="right"/>
      <protection/>
    </xf>
    <xf numFmtId="0" fontId="4" fillId="0" borderId="0" xfId="218" applyNumberFormat="1" applyFont="1" applyFill="1" applyBorder="1">
      <alignment/>
      <protection/>
    </xf>
    <xf numFmtId="3" fontId="4" fillId="0" borderId="0" xfId="218" applyNumberFormat="1" applyFont="1" applyFill="1" applyBorder="1" applyAlignment="1">
      <alignment horizontal="right"/>
      <protection/>
    </xf>
    <xf numFmtId="0" fontId="0" fillId="25" borderId="0" xfId="180" applyFont="1" applyFill="1" applyAlignment="1">
      <alignment/>
      <protection/>
    </xf>
    <xf numFmtId="0" fontId="61" fillId="25" borderId="0" xfId="180" applyFont="1" applyFill="1" applyAlignment="1">
      <alignment/>
      <protection/>
    </xf>
    <xf numFmtId="49" fontId="33" fillId="25" borderId="0" xfId="180" applyNumberFormat="1" applyFont="1" applyFill="1" applyAlignment="1">
      <alignment/>
      <protection/>
    </xf>
    <xf numFmtId="0" fontId="4" fillId="24" borderId="31" xfId="0" applyFont="1" applyFill="1" applyBorder="1" applyAlignment="1" quotePrefix="1">
      <alignment horizontal="right"/>
    </xf>
    <xf numFmtId="194" fontId="5" fillId="0" borderId="0" xfId="0" applyNumberFormat="1" applyFont="1" applyFill="1" applyBorder="1" applyAlignment="1">
      <alignment horizontal="right" vertical="top" wrapText="1"/>
    </xf>
    <xf numFmtId="9" fontId="5" fillId="0" borderId="0" xfId="248" applyNumberFormat="1" applyFont="1" applyFill="1" applyBorder="1" applyAlignment="1">
      <alignment horizontal="right" vertical="top" wrapText="1"/>
    </xf>
    <xf numFmtId="194" fontId="4" fillId="0" borderId="31" xfId="0" applyNumberFormat="1" applyFont="1" applyFill="1" applyBorder="1" applyAlignment="1">
      <alignment horizontal="right" vertical="top" wrapText="1"/>
    </xf>
    <xf numFmtId="194" fontId="4" fillId="0" borderId="0" xfId="0" applyNumberFormat="1" applyFont="1" applyFill="1" applyBorder="1" applyAlignment="1">
      <alignment horizontal="right" vertical="top" wrapText="1"/>
    </xf>
    <xf numFmtId="0" fontId="10" fillId="0" borderId="0" xfId="228" applyFont="1" applyBorder="1">
      <alignment/>
      <protection/>
    </xf>
    <xf numFmtId="0" fontId="10" fillId="0" borderId="0" xfId="228" applyFont="1">
      <alignment/>
      <protection/>
    </xf>
    <xf numFmtId="0" fontId="10" fillId="0" borderId="0" xfId="228" applyFont="1" applyFill="1" applyBorder="1">
      <alignment/>
      <protection/>
    </xf>
    <xf numFmtId="3" fontId="10" fillId="0" borderId="0" xfId="228" applyNumberFormat="1" applyFont="1" applyFill="1" applyBorder="1">
      <alignment/>
      <protection/>
    </xf>
    <xf numFmtId="3" fontId="10" fillId="0" borderId="0" xfId="228" applyNumberFormat="1" applyFont="1" applyBorder="1">
      <alignment/>
      <protection/>
    </xf>
    <xf numFmtId="0" fontId="10" fillId="0" borderId="0" xfId="0" applyFont="1" applyFill="1" applyBorder="1" applyAlignment="1">
      <alignment wrapText="1"/>
    </xf>
    <xf numFmtId="175" fontId="0" fillId="0" borderId="0" xfId="0" applyNumberFormat="1" applyFont="1" applyAlignment="1">
      <alignment/>
    </xf>
    <xf numFmtId="0" fontId="10" fillId="0" borderId="0" xfId="0" applyFont="1" applyFill="1" applyAlignment="1">
      <alignment/>
    </xf>
    <xf numFmtId="0" fontId="10" fillId="0" borderId="0" xfId="230" applyFont="1" applyFill="1" applyBorder="1">
      <alignment/>
      <protection/>
    </xf>
    <xf numFmtId="174" fontId="10" fillId="0" borderId="0" xfId="229" applyNumberFormat="1" applyFont="1" applyAlignment="1">
      <alignment horizontal="right"/>
      <protection/>
    </xf>
    <xf numFmtId="0" fontId="10" fillId="0" borderId="0" xfId="230" applyFont="1">
      <alignment/>
      <protection/>
    </xf>
    <xf numFmtId="0" fontId="10" fillId="0" borderId="0" xfId="326" applyFont="1" applyFill="1" applyBorder="1">
      <alignment/>
      <protection/>
    </xf>
    <xf numFmtId="0" fontId="36" fillId="0" borderId="0" xfId="0" applyFont="1" applyAlignment="1">
      <alignment/>
    </xf>
    <xf numFmtId="0" fontId="36" fillId="0" borderId="0" xfId="0" applyFont="1" applyAlignment="1">
      <alignment wrapText="1"/>
    </xf>
    <xf numFmtId="0" fontId="35" fillId="0" borderId="32" xfId="0" applyFont="1" applyFill="1" applyBorder="1" applyAlignment="1">
      <alignment vertical="center"/>
    </xf>
    <xf numFmtId="3" fontId="35" fillId="0" borderId="32" xfId="229" applyNumberFormat="1" applyFont="1" applyFill="1" applyBorder="1" applyAlignment="1">
      <alignment vertical="center"/>
      <protection/>
    </xf>
    <xf numFmtId="3" fontId="5" fillId="0" borderId="38" xfId="218" applyNumberFormat="1" applyFont="1" applyFill="1" applyBorder="1" applyAlignment="1">
      <alignment vertical="top"/>
      <protection/>
    </xf>
    <xf numFmtId="3" fontId="4" fillId="0" borderId="40" xfId="218" applyNumberFormat="1" applyFont="1" applyFill="1" applyBorder="1" applyAlignment="1">
      <alignment horizontal="right"/>
      <protection/>
    </xf>
    <xf numFmtId="194" fontId="5" fillId="45" borderId="0" xfId="0" applyNumberFormat="1" applyFont="1" applyFill="1" applyBorder="1" applyAlignment="1">
      <alignment horizontal="right" vertical="top" wrapText="1"/>
    </xf>
    <xf numFmtId="0" fontId="35" fillId="43" borderId="32" xfId="0" applyFont="1" applyFill="1" applyBorder="1" applyAlignment="1">
      <alignment/>
    </xf>
    <xf numFmtId="0" fontId="4" fillId="24" borderId="17" xfId="0" applyFont="1" applyFill="1" applyBorder="1" applyAlignment="1">
      <alignment/>
    </xf>
    <xf numFmtId="189" fontId="35" fillId="25" borderId="0" xfId="0" applyNumberFormat="1" applyFont="1" applyFill="1" applyAlignment="1">
      <alignment/>
    </xf>
    <xf numFmtId="1" fontId="35" fillId="45" borderId="0" xfId="0" applyNumberFormat="1" applyFont="1" applyFill="1" applyBorder="1" applyAlignment="1">
      <alignment/>
    </xf>
    <xf numFmtId="189" fontId="0" fillId="25" borderId="0" xfId="0" applyNumberFormat="1" applyFont="1" applyFill="1" applyAlignment="1">
      <alignment/>
    </xf>
    <xf numFmtId="1" fontId="0" fillId="45" borderId="0" xfId="0" applyNumberFormat="1" applyFont="1" applyFill="1" applyBorder="1" applyAlignment="1">
      <alignment/>
    </xf>
    <xf numFmtId="189" fontId="0" fillId="25" borderId="17" xfId="0" applyNumberFormat="1" applyFont="1" applyFill="1" applyBorder="1" applyAlignment="1">
      <alignment/>
    </xf>
    <xf numFmtId="1" fontId="0" fillId="45" borderId="17" xfId="0" applyNumberFormat="1" applyFont="1" applyFill="1" applyBorder="1" applyAlignment="1">
      <alignment/>
    </xf>
    <xf numFmtId="3" fontId="35" fillId="45" borderId="0" xfId="0" applyNumberFormat="1" applyFont="1" applyFill="1" applyBorder="1" applyAlignment="1">
      <alignment/>
    </xf>
    <xf numFmtId="189" fontId="5" fillId="25" borderId="0" xfId="0" applyNumberFormat="1" applyFont="1" applyFill="1" applyAlignment="1">
      <alignment/>
    </xf>
    <xf numFmtId="0" fontId="4" fillId="43" borderId="32" xfId="0" applyFont="1" applyFill="1" applyBorder="1" applyAlignment="1">
      <alignment wrapText="1"/>
    </xf>
    <xf numFmtId="0" fontId="9" fillId="25" borderId="0" xfId="0" applyFont="1" applyFill="1" applyAlignment="1">
      <alignment/>
    </xf>
    <xf numFmtId="0" fontId="5" fillId="0" borderId="0" xfId="0" applyFont="1" applyAlignment="1">
      <alignment/>
    </xf>
    <xf numFmtId="0" fontId="5" fillId="0" borderId="0" xfId="0" applyFont="1" applyAlignment="1">
      <alignment horizontal="left"/>
    </xf>
    <xf numFmtId="0" fontId="5" fillId="0" borderId="17" xfId="0" applyFont="1" applyFill="1" applyBorder="1" applyAlignment="1">
      <alignment/>
    </xf>
    <xf numFmtId="3" fontId="3" fillId="0" borderId="31" xfId="0" applyNumberFormat="1" applyFont="1" applyFill="1" applyBorder="1" applyAlignment="1">
      <alignment/>
    </xf>
    <xf numFmtId="0" fontId="4" fillId="0" borderId="31" xfId="0" applyFont="1" applyFill="1" applyBorder="1" applyAlignment="1">
      <alignment/>
    </xf>
    <xf numFmtId="3" fontId="6" fillId="0" borderId="0" xfId="0" applyNumberFormat="1" applyFont="1" applyFill="1" applyAlignment="1">
      <alignment wrapText="1"/>
    </xf>
    <xf numFmtId="3" fontId="6" fillId="0" borderId="0" xfId="0" applyNumberFormat="1" applyFont="1" applyFill="1" applyBorder="1" applyAlignment="1">
      <alignment wrapText="1"/>
    </xf>
    <xf numFmtId="3" fontId="3" fillId="0" borderId="31" xfId="0" applyNumberFormat="1" applyFont="1" applyFill="1" applyBorder="1" applyAlignment="1">
      <alignment horizontal="left"/>
    </xf>
    <xf numFmtId="3" fontId="3" fillId="0" borderId="0" xfId="0" applyNumberFormat="1" applyFont="1" applyFill="1" applyBorder="1" applyAlignment="1">
      <alignment horizontal="left"/>
    </xf>
    <xf numFmtId="174" fontId="3" fillId="0" borderId="31" xfId="0" applyNumberFormat="1" applyFont="1" applyFill="1" applyBorder="1" applyAlignment="1">
      <alignment/>
    </xf>
    <xf numFmtId="0" fontId="5" fillId="0" borderId="0" xfId="307" applyFont="1" applyBorder="1">
      <alignment/>
      <protection/>
    </xf>
    <xf numFmtId="49" fontId="4" fillId="43" borderId="32" xfId="0" applyNumberFormat="1" applyFont="1" applyFill="1" applyBorder="1" applyAlignment="1">
      <alignment wrapText="1"/>
    </xf>
    <xf numFmtId="0" fontId="0" fillId="45" borderId="0" xfId="0" applyFont="1" applyFill="1" applyAlignment="1">
      <alignment/>
    </xf>
    <xf numFmtId="0" fontId="33" fillId="0" borderId="0" xfId="0" applyNumberFormat="1" applyFont="1" applyFill="1" applyAlignment="1">
      <alignment vertical="center" readingOrder="1"/>
    </xf>
    <xf numFmtId="49" fontId="33" fillId="0" borderId="0" xfId="0" applyNumberFormat="1" applyFont="1" applyFill="1" applyBorder="1" applyAlignment="1">
      <alignment vertical="center" readingOrder="1"/>
    </xf>
    <xf numFmtId="0" fontId="35" fillId="43" borderId="32" xfId="0" applyFont="1" applyFill="1" applyBorder="1" applyAlignment="1">
      <alignment horizontal="right" wrapText="1"/>
    </xf>
    <xf numFmtId="0" fontId="0" fillId="25" borderId="0" xfId="0" applyFont="1" applyFill="1" applyAlignment="1">
      <alignment/>
    </xf>
    <xf numFmtId="0" fontId="0" fillId="25" borderId="17" xfId="0" applyFont="1" applyFill="1" applyBorder="1" applyAlignment="1">
      <alignment/>
    </xf>
    <xf numFmtId="49" fontId="127" fillId="43" borderId="31" xfId="0" applyNumberFormat="1" applyFont="1" applyFill="1" applyBorder="1" applyAlignment="1">
      <alignment/>
    </xf>
    <xf numFmtId="49" fontId="127" fillId="43" borderId="17" xfId="0" applyNumberFormat="1" applyFont="1" applyFill="1" applyBorder="1" applyAlignment="1">
      <alignment/>
    </xf>
    <xf numFmtId="0" fontId="35" fillId="43" borderId="17" xfId="0" applyNumberFormat="1" applyFont="1" applyFill="1" applyBorder="1" applyAlignment="1">
      <alignment horizontal="right"/>
    </xf>
    <xf numFmtId="0" fontId="127" fillId="45" borderId="0" xfId="0" applyFont="1" applyFill="1" applyAlignment="1">
      <alignment/>
    </xf>
    <xf numFmtId="0" fontId="128" fillId="45" borderId="0" xfId="0" applyFont="1" applyFill="1" applyAlignment="1">
      <alignment/>
    </xf>
    <xf numFmtId="3" fontId="0" fillId="45" borderId="0" xfId="0" applyNumberFormat="1" applyFont="1" applyFill="1" applyAlignment="1">
      <alignment/>
    </xf>
    <xf numFmtId="176" fontId="0" fillId="45" borderId="0" xfId="0" applyNumberFormat="1" applyFont="1" applyFill="1" applyAlignment="1">
      <alignment/>
    </xf>
    <xf numFmtId="4" fontId="0" fillId="45" borderId="0" xfId="0" applyNumberFormat="1" applyFont="1" applyFill="1" applyAlignment="1">
      <alignment/>
    </xf>
    <xf numFmtId="4" fontId="128" fillId="45" borderId="0" xfId="0" applyNumberFormat="1" applyFont="1" applyFill="1" applyAlignment="1">
      <alignment/>
    </xf>
    <xf numFmtId="176" fontId="128" fillId="45" borderId="0" xfId="247" applyNumberFormat="1" applyFont="1" applyFill="1" applyAlignment="1">
      <alignment/>
    </xf>
    <xf numFmtId="3" fontId="128" fillId="45" borderId="0" xfId="0" applyNumberFormat="1" applyFont="1" applyFill="1" applyAlignment="1">
      <alignment/>
    </xf>
    <xf numFmtId="176" fontId="128" fillId="45" borderId="0" xfId="0" applyNumberFormat="1" applyFont="1" applyFill="1" applyAlignment="1">
      <alignment/>
    </xf>
    <xf numFmtId="176" fontId="128" fillId="45" borderId="0" xfId="0" applyNumberFormat="1" applyFont="1" applyFill="1" applyAlignment="1">
      <alignment horizontal="right" indent="1"/>
    </xf>
    <xf numFmtId="176" fontId="128" fillId="45" borderId="0" xfId="0" applyNumberFormat="1" applyFont="1" applyFill="1" applyBorder="1" applyAlignment="1">
      <alignment/>
    </xf>
    <xf numFmtId="0" fontId="0" fillId="45" borderId="0" xfId="0" applyFont="1" applyFill="1" applyBorder="1" applyAlignment="1">
      <alignment/>
    </xf>
    <xf numFmtId="3" fontId="0" fillId="45" borderId="0" xfId="0" applyNumberFormat="1" applyFont="1" applyFill="1" applyBorder="1" applyAlignment="1">
      <alignment horizontal="right" indent="1"/>
    </xf>
    <xf numFmtId="3" fontId="128" fillId="45" borderId="0" xfId="0" applyNumberFormat="1" applyFont="1" applyFill="1" applyBorder="1" applyAlignment="1">
      <alignment/>
    </xf>
    <xf numFmtId="0" fontId="128" fillId="45" borderId="0" xfId="0" applyFont="1" applyFill="1" applyBorder="1" applyAlignment="1">
      <alignment horizontal="right" indent="1"/>
    </xf>
    <xf numFmtId="0" fontId="128" fillId="45" borderId="0" xfId="0" applyFont="1" applyFill="1" applyBorder="1" applyAlignment="1">
      <alignment/>
    </xf>
    <xf numFmtId="3" fontId="128" fillId="45" borderId="0" xfId="0" applyNumberFormat="1" applyFont="1" applyFill="1" applyBorder="1" applyAlignment="1">
      <alignment horizontal="right" indent="1"/>
    </xf>
    <xf numFmtId="0" fontId="127" fillId="43" borderId="31" xfId="0" applyFont="1" applyFill="1" applyBorder="1" applyAlignment="1">
      <alignment/>
    </xf>
    <xf numFmtId="0" fontId="127" fillId="43" borderId="17" xfId="0" applyFont="1" applyFill="1" applyBorder="1" applyAlignment="1">
      <alignment/>
    </xf>
    <xf numFmtId="0" fontId="128" fillId="45" borderId="17" xfId="0" applyFont="1" applyFill="1" applyBorder="1" applyAlignment="1">
      <alignment/>
    </xf>
    <xf numFmtId="3" fontId="0" fillId="45" borderId="17" xfId="0" applyNumberFormat="1" applyFont="1" applyFill="1" applyBorder="1" applyAlignment="1">
      <alignment/>
    </xf>
    <xf numFmtId="3" fontId="35" fillId="45" borderId="31" xfId="0" applyNumberFormat="1" applyFont="1" applyFill="1" applyBorder="1" applyAlignment="1">
      <alignment/>
    </xf>
    <xf numFmtId="3" fontId="35" fillId="45" borderId="0" xfId="0" applyNumberFormat="1" applyFont="1" applyFill="1" applyAlignment="1">
      <alignment/>
    </xf>
    <xf numFmtId="3" fontId="0" fillId="45" borderId="0" xfId="0" applyNumberFormat="1" applyFont="1" applyFill="1" applyBorder="1" applyAlignment="1">
      <alignment/>
    </xf>
    <xf numFmtId="3" fontId="127" fillId="45" borderId="0" xfId="0" applyNumberFormat="1" applyFont="1" applyFill="1" applyBorder="1" applyAlignment="1">
      <alignment/>
    </xf>
    <xf numFmtId="0" fontId="35" fillId="45" borderId="0" xfId="180" applyFont="1" applyFill="1" applyBorder="1" quotePrefix="1">
      <alignment/>
      <protection/>
    </xf>
    <xf numFmtId="3" fontId="127" fillId="45" borderId="0" xfId="0" applyNumberFormat="1" applyFont="1" applyFill="1" applyAlignment="1">
      <alignment/>
    </xf>
    <xf numFmtId="0" fontId="35" fillId="45" borderId="0" xfId="0" applyFont="1" applyFill="1" applyBorder="1" applyAlignment="1">
      <alignment horizontal="right" wrapText="1"/>
    </xf>
    <xf numFmtId="0" fontId="35" fillId="45" borderId="0" xfId="0" applyFont="1" applyFill="1" applyAlignment="1">
      <alignment/>
    </xf>
    <xf numFmtId="1" fontId="35" fillId="45" borderId="0" xfId="0" applyNumberFormat="1" applyFont="1" applyFill="1" applyBorder="1" applyAlignment="1">
      <alignment horizontal="right"/>
    </xf>
    <xf numFmtId="1" fontId="0" fillId="45" borderId="0" xfId="0" applyNumberFormat="1" applyFont="1" applyFill="1" applyBorder="1" applyAlignment="1">
      <alignment horizontal="right"/>
    </xf>
    <xf numFmtId="2" fontId="0" fillId="45" borderId="0" xfId="0" applyNumberFormat="1" applyFont="1" applyFill="1" applyAlignment="1">
      <alignment/>
    </xf>
    <xf numFmtId="188" fontId="0" fillId="45" borderId="0" xfId="0" applyNumberFormat="1" applyFont="1" applyFill="1" applyAlignment="1">
      <alignment/>
    </xf>
    <xf numFmtId="0" fontId="0" fillId="45" borderId="0" xfId="0" applyFont="1" applyFill="1" applyAlignment="1">
      <alignment horizontal="right"/>
    </xf>
    <xf numFmtId="0" fontId="0" fillId="45" borderId="0" xfId="0" applyFont="1" applyFill="1" applyAlignment="1">
      <alignment horizontal="center"/>
    </xf>
    <xf numFmtId="188" fontId="0" fillId="45" borderId="0" xfId="0" applyNumberFormat="1" applyFont="1" applyFill="1" applyAlignment="1">
      <alignment horizontal="center"/>
    </xf>
    <xf numFmtId="179" fontId="0" fillId="45" borderId="0" xfId="0" applyNumberFormat="1" applyFont="1" applyFill="1" applyAlignment="1">
      <alignment horizontal="center"/>
    </xf>
    <xf numFmtId="15" fontId="0" fillId="45" borderId="0" xfId="0" applyNumberFormat="1" applyFont="1" applyFill="1" applyAlignment="1">
      <alignment horizontal="center"/>
    </xf>
    <xf numFmtId="188" fontId="0" fillId="0" borderId="0" xfId="0" applyNumberFormat="1" applyFont="1" applyAlignment="1">
      <alignment/>
    </xf>
    <xf numFmtId="0" fontId="0" fillId="0" borderId="0" xfId="0" applyFont="1" applyAlignment="1">
      <alignment horizontal="center"/>
    </xf>
    <xf numFmtId="179" fontId="0" fillId="0" borderId="0" xfId="0" applyNumberFormat="1" applyFont="1" applyAlignment="1">
      <alignment horizontal="center"/>
    </xf>
    <xf numFmtId="188" fontId="0" fillId="0" borderId="0" xfId="0" applyNumberFormat="1" applyFont="1" applyAlignment="1">
      <alignment horizontal="center"/>
    </xf>
    <xf numFmtId="15" fontId="0" fillId="0" borderId="0" xfId="0" applyNumberFormat="1" applyFont="1" applyAlignment="1">
      <alignment horizontal="center"/>
    </xf>
    <xf numFmtId="0" fontId="0" fillId="0" borderId="0" xfId="0" applyFont="1" applyAlignment="1">
      <alignment horizontal="right"/>
    </xf>
    <xf numFmtId="176" fontId="128" fillId="45" borderId="0" xfId="0" applyNumberFormat="1" applyFont="1" applyFill="1" applyBorder="1" applyAlignment="1">
      <alignment horizontal="right" indent="1"/>
    </xf>
    <xf numFmtId="3" fontId="4" fillId="45" borderId="0" xfId="0" applyNumberFormat="1" applyFont="1" applyFill="1" applyBorder="1" applyAlignment="1">
      <alignment/>
    </xf>
    <xf numFmtId="194" fontId="4" fillId="0" borderId="41" xfId="0" applyNumberFormat="1" applyFont="1" applyFill="1" applyBorder="1" applyAlignment="1">
      <alignment horizontal="right" vertical="top" wrapText="1"/>
    </xf>
    <xf numFmtId="194" fontId="4" fillId="0" borderId="42" xfId="0" applyNumberFormat="1" applyFont="1" applyFill="1" applyBorder="1" applyAlignment="1">
      <alignment horizontal="right" vertical="top" wrapText="1"/>
    </xf>
    <xf numFmtId="9" fontId="5" fillId="0" borderId="42" xfId="0" applyNumberFormat="1" applyFont="1" applyFill="1" applyBorder="1" applyAlignment="1">
      <alignment horizontal="right" vertical="top" wrapText="1"/>
    </xf>
    <xf numFmtId="176" fontId="5" fillId="0" borderId="43" xfId="0" applyNumberFormat="1" applyFont="1" applyFill="1" applyBorder="1" applyAlignment="1">
      <alignment horizontal="right" vertical="top" wrapText="1"/>
    </xf>
    <xf numFmtId="0" fontId="65" fillId="46" borderId="32" xfId="0" applyFont="1" applyFill="1" applyBorder="1" applyAlignment="1">
      <alignment horizontal="right" wrapText="1"/>
    </xf>
    <xf numFmtId="0" fontId="0" fillId="45" borderId="0" xfId="231" applyFont="1" applyFill="1">
      <alignment/>
      <protection/>
    </xf>
    <xf numFmtId="3" fontId="45" fillId="24" borderId="31" xfId="231" applyNumberFormat="1" applyFont="1" applyFill="1" applyBorder="1" applyAlignment="1">
      <alignment/>
      <protection/>
    </xf>
    <xf numFmtId="0" fontId="45" fillId="24" borderId="31" xfId="231" applyFont="1" applyFill="1" applyBorder="1" applyAlignment="1">
      <alignment horizontal="right"/>
      <protection/>
    </xf>
    <xf numFmtId="0" fontId="45" fillId="24" borderId="17" xfId="231" applyNumberFormat="1" applyFont="1" applyFill="1" applyBorder="1">
      <alignment/>
      <protection/>
    </xf>
    <xf numFmtId="49" fontId="45" fillId="24" borderId="17" xfId="231" applyNumberFormat="1" applyFont="1" applyFill="1" applyBorder="1" applyAlignment="1">
      <alignment horizontal="right" wrapText="1"/>
      <protection/>
    </xf>
    <xf numFmtId="3" fontId="36" fillId="45" borderId="0" xfId="231" applyNumberFormat="1" applyFont="1" applyFill="1" applyBorder="1" applyAlignment="1">
      <alignment/>
      <protection/>
    </xf>
    <xf numFmtId="3" fontId="0" fillId="45" borderId="0" xfId="231" applyNumberFormat="1" applyFont="1" applyFill="1" applyAlignment="1">
      <alignment/>
      <protection/>
    </xf>
    <xf numFmtId="3" fontId="0" fillId="45" borderId="17" xfId="231" applyNumberFormat="1" applyFont="1" applyFill="1" applyBorder="1" applyAlignment="1">
      <alignment/>
      <protection/>
    </xf>
    <xf numFmtId="3" fontId="35" fillId="45" borderId="31" xfId="231" applyNumberFormat="1" applyFont="1" applyFill="1" applyBorder="1" applyAlignment="1">
      <alignment/>
      <protection/>
    </xf>
    <xf numFmtId="3" fontId="35" fillId="45" borderId="0" xfId="231" applyNumberFormat="1" applyFont="1" applyFill="1" applyAlignment="1">
      <alignment/>
      <protection/>
    </xf>
    <xf numFmtId="3" fontId="45" fillId="45" borderId="0" xfId="231" applyNumberFormat="1" applyFont="1" applyFill="1" applyBorder="1" applyAlignment="1">
      <alignment/>
      <protection/>
    </xf>
    <xf numFmtId="3" fontId="0" fillId="45" borderId="0" xfId="231" applyNumberFormat="1" applyFont="1" applyFill="1">
      <alignment/>
      <protection/>
    </xf>
    <xf numFmtId="3" fontId="0" fillId="45" borderId="0" xfId="231" applyNumberFormat="1" applyFont="1" applyFill="1" applyBorder="1" applyAlignment="1">
      <alignment/>
      <protection/>
    </xf>
    <xf numFmtId="3" fontId="35" fillId="45" borderId="0" xfId="231" applyNumberFormat="1" applyFont="1" applyFill="1" applyBorder="1" applyAlignment="1">
      <alignment/>
      <protection/>
    </xf>
    <xf numFmtId="3" fontId="35" fillId="45" borderId="32" xfId="231" applyNumberFormat="1" applyFont="1" applyFill="1" applyBorder="1" applyAlignment="1">
      <alignment/>
      <protection/>
    </xf>
    <xf numFmtId="3" fontId="45" fillId="45" borderId="32" xfId="231" applyNumberFormat="1" applyFont="1" applyFill="1" applyBorder="1" applyAlignment="1">
      <alignment/>
      <protection/>
    </xf>
    <xf numFmtId="3" fontId="67" fillId="45" borderId="0" xfId="231" applyNumberFormat="1" applyFont="1" applyFill="1">
      <alignment/>
      <protection/>
    </xf>
    <xf numFmtId="3" fontId="0" fillId="45" borderId="17" xfId="231" applyNumberFormat="1" applyFont="1" applyFill="1" applyBorder="1">
      <alignment/>
      <protection/>
    </xf>
    <xf numFmtId="3" fontId="35" fillId="45" borderId="0" xfId="231" applyNumberFormat="1" applyFont="1" applyFill="1">
      <alignment/>
      <protection/>
    </xf>
    <xf numFmtId="3" fontId="36" fillId="45" borderId="0" xfId="231" applyNumberFormat="1" applyFont="1" applyFill="1">
      <alignment/>
      <protection/>
    </xf>
    <xf numFmtId="3" fontId="35" fillId="45" borderId="32" xfId="231" applyNumberFormat="1" applyFont="1" applyFill="1" applyBorder="1">
      <alignment/>
      <protection/>
    </xf>
    <xf numFmtId="10" fontId="0" fillId="45" borderId="0" xfId="248" applyNumberFormat="1" applyFont="1" applyFill="1" applyBorder="1" applyAlignment="1" quotePrefix="1">
      <alignment horizontal="right"/>
    </xf>
    <xf numFmtId="10" fontId="0" fillId="45" borderId="17" xfId="248" applyNumberFormat="1" applyFont="1" applyFill="1" applyBorder="1" applyAlignment="1" quotePrefix="1">
      <alignment horizontal="right"/>
    </xf>
    <xf numFmtId="10" fontId="35" fillId="45" borderId="0" xfId="248" applyNumberFormat="1" applyFont="1" applyFill="1" applyBorder="1" applyAlignment="1" quotePrefix="1">
      <alignment horizontal="right"/>
    </xf>
    <xf numFmtId="10" fontId="35" fillId="45" borderId="32" xfId="248" applyNumberFormat="1" applyFont="1" applyFill="1" applyBorder="1" applyAlignment="1" quotePrefix="1">
      <alignment horizontal="right"/>
    </xf>
    <xf numFmtId="49" fontId="129" fillId="43" borderId="31" xfId="0" applyNumberFormat="1" applyFont="1" applyFill="1" applyBorder="1" applyAlignment="1">
      <alignment/>
    </xf>
    <xf numFmtId="49" fontId="129" fillId="43" borderId="17" xfId="0" applyNumberFormat="1" applyFont="1" applyFill="1" applyBorder="1" applyAlignment="1">
      <alignment/>
    </xf>
    <xf numFmtId="0" fontId="4" fillId="43" borderId="17" xfId="0" applyNumberFormat="1" applyFont="1" applyFill="1" applyBorder="1" applyAlignment="1">
      <alignment horizontal="right"/>
    </xf>
    <xf numFmtId="0" fontId="130" fillId="45" borderId="0" xfId="0" applyFont="1" applyFill="1" applyAlignment="1">
      <alignment/>
    </xf>
    <xf numFmtId="3" fontId="5" fillId="45" borderId="0" xfId="0" applyNumberFormat="1" applyFont="1" applyFill="1" applyAlignment="1">
      <alignment/>
    </xf>
    <xf numFmtId="0" fontId="130" fillId="45" borderId="0" xfId="0" applyFont="1" applyFill="1" applyBorder="1" applyAlignment="1">
      <alignment/>
    </xf>
    <xf numFmtId="0" fontId="129" fillId="45" borderId="0" xfId="0" applyFont="1" applyFill="1" applyBorder="1" applyAlignment="1">
      <alignment/>
    </xf>
    <xf numFmtId="0" fontId="131" fillId="45" borderId="0" xfId="180" applyFont="1" applyFill="1" applyBorder="1" applyAlignment="1" quotePrefix="1">
      <alignment horizontal="center"/>
      <protection/>
    </xf>
    <xf numFmtId="3" fontId="132" fillId="45" borderId="0" xfId="0" applyNumberFormat="1" applyFont="1" applyFill="1" applyBorder="1" applyAlignment="1">
      <alignment horizontal="center"/>
    </xf>
    <xf numFmtId="3" fontId="129" fillId="45" borderId="0" xfId="0" applyNumberFormat="1" applyFont="1" applyFill="1" applyBorder="1" applyAlignment="1">
      <alignment/>
    </xf>
    <xf numFmtId="3" fontId="130" fillId="45" borderId="0" xfId="0" applyNumberFormat="1" applyFont="1" applyFill="1" applyBorder="1" applyAlignment="1">
      <alignment/>
    </xf>
    <xf numFmtId="0" fontId="130" fillId="45" borderId="0" xfId="0" applyFont="1" applyFill="1" applyBorder="1" applyAlignment="1">
      <alignment horizontal="right" indent="1"/>
    </xf>
    <xf numFmtId="0" fontId="5" fillId="45" borderId="0" xfId="231" applyFont="1" applyFill="1" applyAlignment="1">
      <alignment/>
      <protection/>
    </xf>
    <xf numFmtId="3" fontId="35" fillId="45" borderId="33" xfId="231" applyNumberFormat="1" applyFont="1" applyFill="1" applyBorder="1" applyAlignment="1">
      <alignment/>
      <protection/>
    </xf>
    <xf numFmtId="10" fontId="35" fillId="45" borderId="33" xfId="248" applyNumberFormat="1" applyFont="1" applyFill="1" applyBorder="1" applyAlignment="1" quotePrefix="1">
      <alignment horizontal="right"/>
    </xf>
    <xf numFmtId="0" fontId="4" fillId="24" borderId="32" xfId="0" applyFont="1" applyFill="1" applyBorder="1" applyAlignment="1">
      <alignment horizontal="right"/>
    </xf>
    <xf numFmtId="3" fontId="65" fillId="45" borderId="0" xfId="0" applyNumberFormat="1" applyFont="1" applyFill="1" applyBorder="1" applyAlignment="1">
      <alignment/>
    </xf>
    <xf numFmtId="3" fontId="1" fillId="45" borderId="0" xfId="0" applyNumberFormat="1" applyFont="1" applyFill="1" applyBorder="1" applyAlignment="1">
      <alignment/>
    </xf>
    <xf numFmtId="3" fontId="65" fillId="24" borderId="32" xfId="0" applyNumberFormat="1" applyFont="1" applyFill="1" applyBorder="1" applyAlignment="1">
      <alignment/>
    </xf>
    <xf numFmtId="3" fontId="1" fillId="25" borderId="0" xfId="0" applyNumberFormat="1" applyFont="1" applyFill="1" applyAlignment="1">
      <alignment/>
    </xf>
    <xf numFmtId="3" fontId="65" fillId="25" borderId="0" xfId="0" applyNumberFormat="1" applyFont="1" applyFill="1" applyAlignment="1">
      <alignment/>
    </xf>
    <xf numFmtId="3" fontId="65" fillId="24" borderId="17" xfId="0" applyNumberFormat="1" applyFont="1" applyFill="1" applyBorder="1" applyAlignment="1">
      <alignment horizontal="right"/>
    </xf>
    <xf numFmtId="0" fontId="0" fillId="25" borderId="0" xfId="0" applyFont="1" applyFill="1" applyAlignment="1">
      <alignment horizontal="left"/>
    </xf>
    <xf numFmtId="0" fontId="0" fillId="25" borderId="17" xfId="0" applyFont="1" applyFill="1" applyBorder="1" applyAlignment="1">
      <alignment horizontal="left"/>
    </xf>
    <xf numFmtId="0" fontId="0" fillId="0" borderId="17" xfId="180" applyFont="1" applyFill="1" applyBorder="1" applyAlignment="1">
      <alignment horizontal="left" indent="1"/>
      <protection/>
    </xf>
    <xf numFmtId="0" fontId="0" fillId="0" borderId="17" xfId="180" applyFont="1" applyFill="1" applyBorder="1">
      <alignment/>
      <protection/>
    </xf>
    <xf numFmtId="0" fontId="35" fillId="0" borderId="17" xfId="180" applyFont="1" applyFill="1" applyBorder="1">
      <alignment/>
      <protection/>
    </xf>
    <xf numFmtId="0" fontId="0" fillId="25" borderId="0" xfId="180" applyFont="1" applyFill="1" applyBorder="1" applyAlignment="1">
      <alignment horizontal="left" indent="1"/>
      <protection/>
    </xf>
    <xf numFmtId="0" fontId="0" fillId="25" borderId="0" xfId="180" applyFont="1" applyFill="1" applyBorder="1">
      <alignment/>
      <protection/>
    </xf>
    <xf numFmtId="0" fontId="35" fillId="25" borderId="0" xfId="180" applyFont="1" applyFill="1" applyBorder="1">
      <alignment/>
      <protection/>
    </xf>
    <xf numFmtId="3" fontId="5" fillId="45" borderId="34" xfId="0" applyNumberFormat="1" applyFont="1" applyFill="1" applyBorder="1" applyAlignment="1">
      <alignment/>
    </xf>
    <xf numFmtId="49" fontId="4" fillId="45" borderId="0" xfId="0" applyNumberFormat="1" applyFont="1" applyFill="1" applyBorder="1" applyAlignment="1">
      <alignment vertical="center" readingOrder="1"/>
    </xf>
    <xf numFmtId="49" fontId="5" fillId="45" borderId="17" xfId="0" applyNumberFormat="1" applyFont="1" applyFill="1" applyBorder="1" applyAlignment="1">
      <alignment vertical="center" readingOrder="1"/>
    </xf>
    <xf numFmtId="3" fontId="5" fillId="45" borderId="17" xfId="0" applyNumberFormat="1" applyFont="1" applyFill="1" applyBorder="1" applyAlignment="1">
      <alignment/>
    </xf>
    <xf numFmtId="49" fontId="5" fillId="45" borderId="0" xfId="0" applyNumberFormat="1" applyFont="1" applyFill="1" applyBorder="1" applyAlignment="1">
      <alignment vertical="center" readingOrder="1"/>
    </xf>
    <xf numFmtId="49" fontId="5" fillId="45" borderId="34" xfId="0" applyNumberFormat="1" applyFont="1" applyFill="1" applyBorder="1" applyAlignment="1">
      <alignment vertical="center" readingOrder="1"/>
    </xf>
    <xf numFmtId="49" fontId="5" fillId="45" borderId="35" xfId="0" applyNumberFormat="1" applyFont="1" applyFill="1" applyBorder="1" applyAlignment="1">
      <alignment vertical="center" readingOrder="1"/>
    </xf>
    <xf numFmtId="3" fontId="5" fillId="45" borderId="35" xfId="0" applyNumberFormat="1" applyFont="1" applyFill="1" applyBorder="1" applyAlignment="1">
      <alignment/>
    </xf>
    <xf numFmtId="49" fontId="4" fillId="45" borderId="32" xfId="0" applyNumberFormat="1" applyFont="1" applyFill="1" applyBorder="1" applyAlignment="1">
      <alignment vertical="center" readingOrder="1"/>
    </xf>
    <xf numFmtId="3" fontId="4" fillId="45" borderId="32" xfId="0" applyNumberFormat="1" applyFont="1" applyFill="1" applyBorder="1" applyAlignment="1">
      <alignment/>
    </xf>
    <xf numFmtId="49" fontId="4" fillId="45" borderId="33" xfId="0" applyNumberFormat="1" applyFont="1" applyFill="1" applyBorder="1" applyAlignment="1">
      <alignment vertical="center" readingOrder="1"/>
    </xf>
    <xf numFmtId="3" fontId="4" fillId="45" borderId="33" xfId="0" applyNumberFormat="1" applyFont="1" applyFill="1" applyBorder="1" applyAlignment="1">
      <alignment/>
    </xf>
    <xf numFmtId="0" fontId="5" fillId="45" borderId="0" xfId="0" applyNumberFormat="1" applyFont="1" applyFill="1" applyAlignment="1">
      <alignment vertical="center" readingOrder="1"/>
    </xf>
    <xf numFmtId="183" fontId="0" fillId="45" borderId="0" xfId="0" applyNumberFormat="1" applyFont="1" applyFill="1" applyAlignment="1">
      <alignment/>
    </xf>
    <xf numFmtId="49" fontId="0" fillId="45" borderId="0" xfId="0" applyNumberFormat="1" applyFont="1" applyFill="1" applyAlignment="1">
      <alignment vertical="center" readingOrder="1"/>
    </xf>
    <xf numFmtId="3" fontId="5" fillId="45" borderId="0" xfId="0" applyNumberFormat="1" applyFont="1" applyFill="1" applyBorder="1" applyAlignment="1">
      <alignment vertical="center"/>
    </xf>
    <xf numFmtId="174" fontId="6" fillId="0" borderId="0" xfId="0" applyNumberFormat="1" applyFont="1" applyFill="1" applyBorder="1" applyAlignment="1">
      <alignment horizontal="right"/>
    </xf>
    <xf numFmtId="186" fontId="9" fillId="0" borderId="0" xfId="0" applyNumberFormat="1" applyFont="1" applyFill="1" applyBorder="1" applyAlignment="1" applyProtection="1">
      <alignment horizontal="right"/>
      <protection/>
    </xf>
    <xf numFmtId="2" fontId="6" fillId="0" borderId="0" xfId="0" applyNumberFormat="1" applyFont="1" applyFill="1" applyAlignment="1">
      <alignment horizontal="right"/>
    </xf>
    <xf numFmtId="0" fontId="6" fillId="0" borderId="0" xfId="0" applyFont="1" applyFill="1" applyAlignment="1">
      <alignment/>
    </xf>
    <xf numFmtId="0" fontId="41" fillId="0" borderId="0" xfId="0" applyFont="1" applyFill="1" applyBorder="1" applyAlignment="1">
      <alignment/>
    </xf>
    <xf numFmtId="0" fontId="62" fillId="0" borderId="0" xfId="0" applyFont="1" applyFill="1" applyAlignment="1">
      <alignment horizontal="right"/>
    </xf>
    <xf numFmtId="3" fontId="6" fillId="0" borderId="0" xfId="0" applyNumberFormat="1" applyFont="1" applyFill="1" applyAlignment="1">
      <alignment horizontal="right"/>
    </xf>
    <xf numFmtId="176" fontId="130" fillId="45" borderId="0" xfId="0" applyNumberFormat="1" applyFont="1" applyFill="1" applyAlignment="1">
      <alignment/>
    </xf>
    <xf numFmtId="176" fontId="5" fillId="45" borderId="0" xfId="248" applyNumberFormat="1" applyFont="1" applyFill="1" applyAlignment="1">
      <alignment horizontal="right"/>
    </xf>
    <xf numFmtId="3" fontId="128" fillId="45" borderId="17" xfId="0" applyNumberFormat="1" applyFont="1" applyFill="1" applyBorder="1" applyAlignment="1">
      <alignment/>
    </xf>
    <xf numFmtId="0" fontId="1" fillId="45" borderId="17" xfId="0" applyFont="1" applyFill="1" applyBorder="1" applyAlignment="1">
      <alignment/>
    </xf>
    <xf numFmtId="0" fontId="35" fillId="24" borderId="32" xfId="0" applyFont="1" applyFill="1" applyBorder="1" applyAlignment="1">
      <alignment horizontal="left" vertical="center" wrapText="1"/>
    </xf>
    <xf numFmtId="0" fontId="35" fillId="24" borderId="32" xfId="0" applyFont="1" applyFill="1" applyBorder="1" applyAlignment="1">
      <alignment horizontal="right" vertical="center" wrapText="1"/>
    </xf>
    <xf numFmtId="0" fontId="0" fillId="25" borderId="31" xfId="0" applyFont="1" applyFill="1" applyBorder="1" applyAlignment="1">
      <alignment vertical="center"/>
    </xf>
    <xf numFmtId="191" fontId="0" fillId="25" borderId="31" xfId="100" applyNumberFormat="1" applyFont="1" applyFill="1" applyBorder="1" applyAlignment="1">
      <alignment horizontal="right" vertical="center"/>
    </xf>
    <xf numFmtId="0" fontId="0" fillId="25" borderId="0" xfId="0" applyFont="1" applyFill="1" applyBorder="1" applyAlignment="1">
      <alignment vertical="center"/>
    </xf>
    <xf numFmtId="191" fontId="0" fillId="25" borderId="0" xfId="100" applyNumberFormat="1" applyFont="1" applyFill="1" applyBorder="1" applyAlignment="1">
      <alignment horizontal="right" vertical="center"/>
    </xf>
    <xf numFmtId="0" fontId="35" fillId="25" borderId="32" xfId="0" applyFont="1" applyFill="1" applyBorder="1" applyAlignment="1">
      <alignment/>
    </xf>
    <xf numFmtId="191" fontId="35" fillId="25" borderId="32" xfId="100" applyNumberFormat="1" applyFont="1" applyFill="1" applyBorder="1" applyAlignment="1">
      <alignment horizontal="right"/>
    </xf>
    <xf numFmtId="0" fontId="0" fillId="25" borderId="17" xfId="0" applyFont="1" applyFill="1" applyBorder="1" applyAlignment="1">
      <alignment vertical="center"/>
    </xf>
    <xf numFmtId="191" fontId="0" fillId="25" borderId="17" xfId="100" applyNumberFormat="1" applyFont="1" applyFill="1" applyBorder="1" applyAlignment="1">
      <alignment horizontal="right" vertical="center"/>
    </xf>
    <xf numFmtId="9" fontId="35" fillId="25" borderId="0" xfId="248" applyFont="1" applyFill="1" applyAlignment="1">
      <alignment horizontal="right"/>
    </xf>
    <xf numFmtId="9" fontId="35" fillId="25" borderId="0" xfId="248" applyNumberFormat="1" applyFont="1" applyFill="1" applyAlignment="1">
      <alignment horizontal="right"/>
    </xf>
    <xf numFmtId="0" fontId="0" fillId="25" borderId="0" xfId="0" applyFont="1" applyFill="1" applyAlignment="1">
      <alignment wrapText="1"/>
    </xf>
    <xf numFmtId="0" fontId="31" fillId="0" borderId="0" xfId="0" applyFont="1" applyFill="1" applyAlignment="1">
      <alignment/>
    </xf>
    <xf numFmtId="0" fontId="101" fillId="0" borderId="0" xfId="180" applyFont="1" applyFill="1" applyBorder="1">
      <alignment/>
      <protection/>
    </xf>
    <xf numFmtId="0" fontId="102" fillId="0" borderId="0" xfId="180" applyFont="1" applyFill="1" applyBorder="1">
      <alignment/>
      <protection/>
    </xf>
    <xf numFmtId="0" fontId="101" fillId="0" borderId="0" xfId="230" applyFont="1" applyFill="1" applyBorder="1">
      <alignment/>
      <protection/>
    </xf>
    <xf numFmtId="0" fontId="0" fillId="0" borderId="0" xfId="180" applyFill="1" applyAlignment="1">
      <alignment wrapText="1"/>
      <protection/>
    </xf>
    <xf numFmtId="173" fontId="5" fillId="25" borderId="0" xfId="0" applyNumberFormat="1" applyFont="1" applyFill="1" applyAlignment="1">
      <alignment horizontal="right" indent="1"/>
    </xf>
    <xf numFmtId="173" fontId="5" fillId="47" borderId="31" xfId="0" applyNumberFormat="1" applyFont="1" applyFill="1" applyBorder="1" applyAlignment="1">
      <alignment horizontal="right" indent="1"/>
    </xf>
    <xf numFmtId="173" fontId="5" fillId="47" borderId="38" xfId="0" applyNumberFormat="1" applyFont="1" applyFill="1" applyBorder="1" applyAlignment="1">
      <alignment horizontal="right" indent="1"/>
    </xf>
    <xf numFmtId="175" fontId="5" fillId="25" borderId="0" xfId="0" applyNumberFormat="1" applyFont="1" applyFill="1" applyAlignment="1">
      <alignment horizontal="right" indent="1"/>
    </xf>
    <xf numFmtId="175" fontId="5" fillId="47" borderId="0" xfId="0" applyNumberFormat="1" applyFont="1" applyFill="1" applyAlignment="1">
      <alignment horizontal="right" indent="1"/>
    </xf>
    <xf numFmtId="173" fontId="5" fillId="47" borderId="0" xfId="0" applyNumberFormat="1" applyFont="1" applyFill="1" applyBorder="1" applyAlignment="1">
      <alignment horizontal="right" indent="1"/>
    </xf>
    <xf numFmtId="0" fontId="127" fillId="45" borderId="17" xfId="0" applyFont="1" applyFill="1" applyBorder="1" applyAlignment="1">
      <alignment/>
    </xf>
    <xf numFmtId="3" fontId="35" fillId="45" borderId="17" xfId="0" applyNumberFormat="1" applyFont="1" applyFill="1" applyBorder="1" applyAlignment="1">
      <alignment/>
    </xf>
    <xf numFmtId="0" fontId="1" fillId="45" borderId="0" xfId="0" applyFont="1" applyFill="1" applyBorder="1" applyAlignment="1">
      <alignment horizontal="right"/>
    </xf>
    <xf numFmtId="0" fontId="1" fillId="45" borderId="0" xfId="0" applyFont="1" applyFill="1" applyBorder="1" applyAlignment="1">
      <alignment horizontal="center"/>
    </xf>
    <xf numFmtId="0" fontId="1" fillId="45" borderId="0" xfId="0" applyFont="1" applyFill="1" applyBorder="1" applyAlignment="1">
      <alignment/>
    </xf>
    <xf numFmtId="188" fontId="1" fillId="45" borderId="0" xfId="0" applyNumberFormat="1" applyFont="1" applyFill="1" applyBorder="1" applyAlignment="1">
      <alignment/>
    </xf>
    <xf numFmtId="179" fontId="1" fillId="45" borderId="0" xfId="0" applyNumberFormat="1" applyFont="1" applyFill="1" applyBorder="1" applyAlignment="1">
      <alignment horizontal="center"/>
    </xf>
    <xf numFmtId="188" fontId="1" fillId="45" borderId="0" xfId="0" applyNumberFormat="1" applyFont="1" applyFill="1" applyBorder="1" applyAlignment="1">
      <alignment horizontal="center"/>
    </xf>
    <xf numFmtId="15" fontId="1" fillId="45" borderId="0" xfId="0" applyNumberFormat="1" applyFont="1" applyFill="1" applyBorder="1" applyAlignment="1">
      <alignment horizontal="center"/>
    </xf>
    <xf numFmtId="0" fontId="1" fillId="45" borderId="0" xfId="0" applyFont="1" applyFill="1" applyBorder="1" applyAlignment="1" quotePrefix="1">
      <alignment horizontal="right"/>
    </xf>
    <xf numFmtId="3" fontId="103" fillId="0" borderId="0" xfId="0" applyNumberFormat="1" applyFont="1" applyFill="1" applyBorder="1" applyAlignment="1">
      <alignment/>
    </xf>
    <xf numFmtId="3" fontId="1" fillId="0" borderId="0" xfId="0" applyNumberFormat="1" applyFont="1" applyFill="1" applyBorder="1" applyAlignment="1">
      <alignment/>
    </xf>
    <xf numFmtId="176" fontId="0" fillId="45" borderId="0" xfId="0" applyNumberFormat="1" applyFont="1" applyFill="1" applyAlignment="1">
      <alignment horizontal="right"/>
    </xf>
    <xf numFmtId="176" fontId="130" fillId="45" borderId="0" xfId="0" applyNumberFormat="1" applyFont="1" applyFill="1" applyAlignment="1">
      <alignment horizontal="right"/>
    </xf>
    <xf numFmtId="0" fontId="4" fillId="24" borderId="17" xfId="0" applyFont="1" applyFill="1" applyBorder="1" applyAlignment="1">
      <alignment horizontal="right" indent="1"/>
    </xf>
    <xf numFmtId="0" fontId="4" fillId="24" borderId="44" xfId="0" applyFont="1" applyFill="1" applyBorder="1" applyAlignment="1">
      <alignment horizontal="right" indent="1"/>
    </xf>
    <xf numFmtId="0" fontId="10" fillId="0" borderId="0" xfId="180" applyFont="1" applyFill="1" applyBorder="1" applyAlignment="1">
      <alignment wrapText="1"/>
      <protection/>
    </xf>
    <xf numFmtId="0" fontId="3" fillId="45" borderId="0" xfId="0" applyFont="1" applyFill="1" applyBorder="1" applyAlignment="1">
      <alignment/>
    </xf>
    <xf numFmtId="0" fontId="4" fillId="45" borderId="31" xfId="0" applyFont="1" applyFill="1" applyBorder="1" applyAlignment="1">
      <alignment/>
    </xf>
    <xf numFmtId="0" fontId="4" fillId="45" borderId="32" xfId="0" applyFont="1" applyFill="1" applyBorder="1" applyAlignment="1">
      <alignment/>
    </xf>
    <xf numFmtId="3" fontId="6" fillId="0" borderId="0" xfId="0" applyNumberFormat="1" applyFont="1" applyAlignment="1">
      <alignment/>
    </xf>
    <xf numFmtId="3" fontId="6" fillId="0" borderId="17" xfId="0" applyNumberFormat="1" applyFont="1" applyBorder="1" applyAlignment="1">
      <alignment/>
    </xf>
    <xf numFmtId="0" fontId="6" fillId="0" borderId="0" xfId="0" applyFont="1" applyFill="1" applyAlignment="1">
      <alignment/>
    </xf>
    <xf numFmtId="2" fontId="6" fillId="0" borderId="0" xfId="0" applyNumberFormat="1" applyFont="1" applyFill="1" applyAlignment="1" quotePrefix="1">
      <alignment horizontal="right"/>
    </xf>
    <xf numFmtId="1" fontId="6" fillId="0" borderId="0" xfId="0" applyNumberFormat="1" applyFont="1" applyFill="1" applyAlignment="1">
      <alignment horizontal="right"/>
    </xf>
    <xf numFmtId="3" fontId="5" fillId="0" borderId="0" xfId="0" applyNumberFormat="1" applyFont="1" applyBorder="1" applyAlignment="1">
      <alignment wrapText="1"/>
    </xf>
    <xf numFmtId="3" fontId="5" fillId="0" borderId="17" xfId="0" applyNumberFormat="1" applyFont="1" applyBorder="1" applyAlignment="1">
      <alignment/>
    </xf>
    <xf numFmtId="3" fontId="4" fillId="0" borderId="0" xfId="0" applyNumberFormat="1" applyFont="1" applyFill="1" applyAlignment="1">
      <alignment vertical="top"/>
    </xf>
    <xf numFmtId="0" fontId="3" fillId="24" borderId="31" xfId="0" applyFont="1" applyFill="1" applyBorder="1" applyAlignment="1">
      <alignment/>
    </xf>
    <xf numFmtId="0" fontId="3" fillId="24" borderId="17" xfId="0" applyFont="1" applyFill="1" applyBorder="1" applyAlignment="1">
      <alignment/>
    </xf>
    <xf numFmtId="0" fontId="5" fillId="0" borderId="0" xfId="0" applyFont="1" applyFill="1" applyBorder="1" applyAlignment="1">
      <alignment wrapText="1"/>
    </xf>
    <xf numFmtId="3" fontId="6" fillId="0" borderId="0" xfId="0" applyNumberFormat="1" applyFont="1" applyFill="1" applyAlignment="1">
      <alignment/>
    </xf>
    <xf numFmtId="173" fontId="6" fillId="0" borderId="0" xfId="0" applyNumberFormat="1" applyFont="1" applyFill="1" applyAlignment="1">
      <alignment horizontal="right"/>
    </xf>
    <xf numFmtId="0" fontId="6" fillId="0" borderId="0" xfId="0" applyFont="1" applyAlignment="1">
      <alignment/>
    </xf>
    <xf numFmtId="0" fontId="66" fillId="0" borderId="0" xfId="0" applyFont="1" applyAlignment="1">
      <alignment/>
    </xf>
    <xf numFmtId="4" fontId="6" fillId="0" borderId="0" xfId="0" applyNumberFormat="1" applyFont="1" applyFill="1" applyAlignment="1">
      <alignment horizontal="right"/>
    </xf>
    <xf numFmtId="175" fontId="6" fillId="0" borderId="0" xfId="0" applyNumberFormat="1" applyFont="1" applyFill="1" applyAlignment="1">
      <alignment horizontal="right"/>
    </xf>
    <xf numFmtId="175" fontId="6" fillId="45" borderId="0" xfId="0" applyNumberFormat="1" applyFont="1" applyFill="1" applyAlignment="1">
      <alignment horizontal="right"/>
    </xf>
    <xf numFmtId="1" fontId="0" fillId="0" borderId="0" xfId="0" applyNumberFormat="1" applyFont="1" applyAlignment="1">
      <alignment/>
    </xf>
    <xf numFmtId="0" fontId="4" fillId="0" borderId="32" xfId="0" applyFont="1" applyFill="1" applyBorder="1" applyAlignment="1">
      <alignment vertical="center"/>
    </xf>
    <xf numFmtId="3" fontId="37" fillId="45" borderId="0" xfId="231" applyNumberFormat="1" applyFont="1" applyFill="1" applyBorder="1" applyAlignment="1">
      <alignment/>
      <protection/>
    </xf>
    <xf numFmtId="174" fontId="6" fillId="0" borderId="0" xfId="0" applyNumberFormat="1" applyFont="1" applyFill="1" applyAlignment="1">
      <alignment/>
    </xf>
    <xf numFmtId="174" fontId="6" fillId="0" borderId="0" xfId="198" applyNumberFormat="1" applyFont="1" applyFill="1">
      <alignment/>
      <protection/>
    </xf>
    <xf numFmtId="174" fontId="6" fillId="0" borderId="0" xfId="198" applyNumberFormat="1" applyFont="1" applyFill="1" applyBorder="1">
      <alignment/>
      <protection/>
    </xf>
    <xf numFmtId="174" fontId="5" fillId="0" borderId="0" xfId="0" applyNumberFormat="1" applyFont="1" applyFill="1" applyBorder="1" applyAlignment="1">
      <alignment/>
    </xf>
    <xf numFmtId="174" fontId="5" fillId="0" borderId="0" xfId="229" applyNumberFormat="1" applyFont="1" applyFill="1" applyAlignment="1">
      <alignment horizontal="right"/>
      <protection/>
    </xf>
    <xf numFmtId="0" fontId="31" fillId="0" borderId="0" xfId="180" applyFont="1" applyFill="1">
      <alignment/>
      <protection/>
    </xf>
    <xf numFmtId="0" fontId="10" fillId="0" borderId="0" xfId="180" applyFont="1" applyFill="1" applyBorder="1">
      <alignment/>
      <protection/>
    </xf>
    <xf numFmtId="1" fontId="0" fillId="25" borderId="0" xfId="0" applyNumberFormat="1" applyFont="1" applyFill="1" applyAlignment="1">
      <alignment/>
    </xf>
    <xf numFmtId="1" fontId="35" fillId="25" borderId="0" xfId="0" applyNumberFormat="1" applyFont="1" applyFill="1" applyAlignment="1">
      <alignment/>
    </xf>
    <xf numFmtId="49" fontId="45" fillId="24" borderId="32" xfId="232" applyNumberFormat="1" applyFont="1" applyFill="1" applyBorder="1" applyAlignment="1">
      <alignment horizontal="left" wrapText="1"/>
      <protection/>
    </xf>
    <xf numFmtId="49" fontId="45" fillId="24" borderId="32" xfId="232" applyNumberFormat="1" applyFont="1" applyFill="1" applyBorder="1" applyAlignment="1">
      <alignment horizontal="right" wrapText="1"/>
      <protection/>
    </xf>
    <xf numFmtId="49" fontId="45" fillId="45" borderId="0" xfId="0" applyNumberFormat="1" applyFont="1" applyFill="1" applyAlignment="1">
      <alignment horizontal="left" vertical="center"/>
    </xf>
    <xf numFmtId="3" fontId="45" fillId="45" borderId="0" xfId="0" applyNumberFormat="1" applyFont="1" applyFill="1" applyAlignment="1">
      <alignment horizontal="right" vertical="center" wrapText="1"/>
    </xf>
    <xf numFmtId="49" fontId="36" fillId="45" borderId="0" xfId="0" applyNumberFormat="1" applyFont="1" applyFill="1" applyAlignment="1">
      <alignment horizontal="left" vertical="center"/>
    </xf>
    <xf numFmtId="3" fontId="36" fillId="45" borderId="0" xfId="0" applyNumberFormat="1" applyFont="1" applyFill="1" applyAlignment="1">
      <alignment horizontal="right" vertical="center" wrapText="1"/>
    </xf>
    <xf numFmtId="3" fontId="36" fillId="45" borderId="0" xfId="0" applyNumberFormat="1" applyFont="1" applyFill="1" applyAlignment="1">
      <alignment/>
    </xf>
    <xf numFmtId="49" fontId="45" fillId="45" borderId="25" xfId="0" applyNumberFormat="1" applyFont="1" applyFill="1" applyBorder="1" applyAlignment="1">
      <alignment horizontal="left" vertical="center"/>
    </xf>
    <xf numFmtId="3" fontId="45" fillId="45" borderId="25" xfId="0" applyNumberFormat="1" applyFont="1" applyFill="1" applyBorder="1" applyAlignment="1">
      <alignment horizontal="right" vertical="center" wrapText="1"/>
    </xf>
    <xf numFmtId="49" fontId="45" fillId="45" borderId="0" xfId="0" applyNumberFormat="1" applyFont="1" applyFill="1" applyBorder="1" applyAlignment="1">
      <alignment horizontal="left" vertical="top"/>
    </xf>
    <xf numFmtId="49" fontId="45" fillId="45" borderId="0" xfId="0" applyNumberFormat="1" applyFont="1" applyFill="1" applyBorder="1" applyAlignment="1">
      <alignment horizontal="left" vertical="center"/>
    </xf>
    <xf numFmtId="3" fontId="45" fillId="45" borderId="0" xfId="0" applyNumberFormat="1" applyFont="1" applyFill="1" applyBorder="1" applyAlignment="1">
      <alignment horizontal="right" vertical="center" wrapText="1"/>
    </xf>
    <xf numFmtId="49" fontId="45" fillId="45" borderId="17" xfId="0" applyNumberFormat="1" applyFont="1" applyFill="1" applyBorder="1" applyAlignment="1">
      <alignment horizontal="left" vertical="center"/>
    </xf>
    <xf numFmtId="3" fontId="45" fillId="45" borderId="17" xfId="0" applyNumberFormat="1" applyFont="1" applyFill="1" applyBorder="1" applyAlignment="1">
      <alignment horizontal="right" vertical="center" wrapText="1"/>
    </xf>
    <xf numFmtId="3" fontId="45" fillId="45" borderId="0" xfId="0" applyNumberFormat="1" applyFont="1" applyFill="1" applyBorder="1" applyAlignment="1">
      <alignment horizontal="right" vertical="top" wrapText="1"/>
    </xf>
    <xf numFmtId="188" fontId="4" fillId="45" borderId="17" xfId="0" applyNumberFormat="1" applyFont="1" applyFill="1" applyBorder="1" applyAlignment="1">
      <alignment/>
    </xf>
    <xf numFmtId="0" fontId="5" fillId="45" borderId="17" xfId="0" applyFont="1" applyFill="1" applyBorder="1" applyAlignment="1">
      <alignment horizontal="right"/>
    </xf>
    <xf numFmtId="0" fontId="5" fillId="45" borderId="17" xfId="0" applyFont="1" applyFill="1" applyBorder="1" applyAlignment="1">
      <alignment horizontal="center"/>
    </xf>
    <xf numFmtId="0" fontId="5" fillId="45" borderId="17" xfId="0" applyFont="1" applyFill="1" applyBorder="1" applyAlignment="1">
      <alignment/>
    </xf>
    <xf numFmtId="188" fontId="5" fillId="45" borderId="0" xfId="0" applyNumberFormat="1" applyFont="1" applyFill="1" applyAlignment="1">
      <alignment/>
    </xf>
    <xf numFmtId="0" fontId="5" fillId="45" borderId="0" xfId="0" applyFont="1" applyFill="1" applyAlignment="1">
      <alignment horizontal="right"/>
    </xf>
    <xf numFmtId="179" fontId="5" fillId="45" borderId="0" xfId="0" applyNumberFormat="1" applyFont="1" applyFill="1" applyAlignment="1">
      <alignment horizontal="center"/>
    </xf>
    <xf numFmtId="188" fontId="5" fillId="45" borderId="0" xfId="0" applyNumberFormat="1" applyFont="1" applyFill="1" applyAlignment="1">
      <alignment horizontal="center"/>
    </xf>
    <xf numFmtId="0" fontId="5" fillId="45" borderId="0" xfId="0" applyFont="1" applyFill="1" applyAlignment="1">
      <alignment horizontal="center"/>
    </xf>
    <xf numFmtId="0" fontId="5" fillId="45" borderId="0" xfId="0" applyFont="1" applyFill="1" applyAlignment="1">
      <alignment/>
    </xf>
    <xf numFmtId="15" fontId="5" fillId="45" borderId="0" xfId="0" applyNumberFormat="1" applyFont="1" applyFill="1" applyAlignment="1">
      <alignment horizontal="center"/>
    </xf>
    <xf numFmtId="0" fontId="5" fillId="45" borderId="0" xfId="0" applyFont="1" applyFill="1" applyAlignment="1" quotePrefix="1">
      <alignment horizontal="right"/>
    </xf>
    <xf numFmtId="0" fontId="65" fillId="24" borderId="31" xfId="0" applyNumberFormat="1" applyFont="1" applyFill="1" applyBorder="1" applyAlignment="1">
      <alignment horizontal="left" vertical="top" wrapText="1"/>
    </xf>
    <xf numFmtId="0" fontId="65" fillId="45" borderId="31" xfId="0" applyFont="1" applyFill="1" applyBorder="1" applyAlignment="1">
      <alignment/>
    </xf>
    <xf numFmtId="0" fontId="65" fillId="24" borderId="17" xfId="0" applyFont="1" applyFill="1" applyBorder="1" applyAlignment="1">
      <alignment horizontal="left" indent="1"/>
    </xf>
    <xf numFmtId="0" fontId="1" fillId="25" borderId="0" xfId="0" applyFont="1" applyFill="1" applyAlignment="1">
      <alignment horizontal="left" indent="1"/>
    </xf>
    <xf numFmtId="0" fontId="65" fillId="25" borderId="0" xfId="0" applyFont="1" applyFill="1" applyAlignment="1">
      <alignment horizontal="left"/>
    </xf>
    <xf numFmtId="0" fontId="65" fillId="25" borderId="0" xfId="0" applyFont="1" applyFill="1" applyBorder="1" applyAlignment="1">
      <alignment horizontal="left"/>
    </xf>
    <xf numFmtId="0" fontId="65" fillId="24" borderId="17" xfId="0" applyFont="1" applyFill="1" applyBorder="1" applyAlignment="1">
      <alignment/>
    </xf>
    <xf numFmtId="0" fontId="65" fillId="24" borderId="32" xfId="0" applyNumberFormat="1" applyFont="1" applyFill="1" applyBorder="1" applyAlignment="1">
      <alignment horizontal="right" wrapText="1"/>
    </xf>
    <xf numFmtId="49" fontId="4" fillId="24" borderId="32" xfId="0" applyNumberFormat="1" applyFont="1" applyFill="1" applyBorder="1" applyAlignment="1">
      <alignment horizontal="right" wrapText="1"/>
    </xf>
    <xf numFmtId="0" fontId="4" fillId="0" borderId="33" xfId="0" applyFont="1" applyBorder="1" applyAlignment="1">
      <alignment wrapText="1"/>
    </xf>
    <xf numFmtId="0" fontId="9" fillId="0" borderId="0" xfId="0" applyFont="1" applyAlignment="1">
      <alignment/>
    </xf>
    <xf numFmtId="3" fontId="6" fillId="45" borderId="0" xfId="0" applyNumberFormat="1" applyFont="1" applyFill="1" applyBorder="1" applyAlignment="1">
      <alignment horizontal="right" wrapText="1"/>
    </xf>
    <xf numFmtId="3" fontId="5" fillId="45" borderId="0" xfId="0" applyNumberFormat="1" applyFont="1" applyFill="1" applyBorder="1" applyAlignment="1">
      <alignment horizontal="right"/>
    </xf>
    <xf numFmtId="3" fontId="6" fillId="45" borderId="17" xfId="0" applyNumberFormat="1" applyFont="1" applyFill="1" applyBorder="1" applyAlignment="1">
      <alignment horizontal="right" wrapText="1"/>
    </xf>
    <xf numFmtId="3" fontId="6" fillId="45" borderId="17" xfId="0" applyNumberFormat="1" applyFont="1" applyFill="1" applyBorder="1" applyAlignment="1">
      <alignment/>
    </xf>
    <xf numFmtId="3" fontId="0" fillId="0" borderId="0" xfId="0" applyNumberFormat="1" applyFont="1" applyFill="1" applyBorder="1" applyAlignment="1">
      <alignment/>
    </xf>
    <xf numFmtId="3" fontId="3" fillId="45" borderId="0" xfId="0" applyNumberFormat="1" applyFont="1" applyFill="1" applyBorder="1" applyAlignment="1">
      <alignment horizontal="right" wrapText="1"/>
    </xf>
    <xf numFmtId="3" fontId="4" fillId="0" borderId="0" xfId="0" applyNumberFormat="1" applyFont="1" applyFill="1" applyBorder="1" applyAlignment="1">
      <alignment horizontal="right" wrapText="1"/>
    </xf>
    <xf numFmtId="3" fontId="6" fillId="45" borderId="0" xfId="0" applyNumberFormat="1" applyFont="1" applyFill="1" applyAlignment="1">
      <alignment/>
    </xf>
    <xf numFmtId="0" fontId="65" fillId="24" borderId="31" xfId="0" applyFont="1" applyFill="1" applyBorder="1" applyAlignment="1" quotePrefix="1">
      <alignment horizontal="right"/>
    </xf>
    <xf numFmtId="0" fontId="65" fillId="24" borderId="17" xfId="0" applyFont="1" applyFill="1" applyBorder="1" applyAlignment="1">
      <alignment horizontal="right"/>
    </xf>
    <xf numFmtId="0" fontId="1" fillId="24" borderId="31" xfId="0" applyFont="1" applyFill="1" applyBorder="1" applyAlignment="1">
      <alignment/>
    </xf>
    <xf numFmtId="0" fontId="1" fillId="24" borderId="17" xfId="0" applyFont="1" applyFill="1" applyBorder="1" applyAlignment="1">
      <alignment/>
    </xf>
    <xf numFmtId="0" fontId="5" fillId="24" borderId="31" xfId="0" applyFont="1" applyFill="1" applyBorder="1" applyAlignment="1">
      <alignment/>
    </xf>
    <xf numFmtId="0" fontId="5" fillId="24" borderId="17" xfId="0" applyFont="1" applyFill="1" applyBorder="1" applyAlignment="1">
      <alignment/>
    </xf>
    <xf numFmtId="0" fontId="4" fillId="0" borderId="0" xfId="0" applyFont="1" applyFill="1" applyBorder="1" applyAlignment="1">
      <alignment vertical="top"/>
    </xf>
    <xf numFmtId="0" fontId="5" fillId="0" borderId="0" xfId="0" applyFont="1" applyFill="1" applyBorder="1" applyAlignment="1">
      <alignment vertical="top" wrapText="1"/>
    </xf>
    <xf numFmtId="0" fontId="5" fillId="0" borderId="17" xfId="0" applyFont="1" applyFill="1" applyBorder="1" applyAlignment="1">
      <alignment vertical="top" wrapText="1"/>
    </xf>
    <xf numFmtId="0" fontId="4" fillId="0" borderId="0" xfId="0" applyFont="1" applyFill="1" applyBorder="1" applyAlignment="1">
      <alignment horizontal="left" vertical="top"/>
    </xf>
    <xf numFmtId="0" fontId="4" fillId="0" borderId="7" xfId="0" applyFont="1" applyFill="1" applyBorder="1" applyAlignment="1">
      <alignment vertical="top" wrapText="1"/>
    </xf>
    <xf numFmtId="0" fontId="4" fillId="0" borderId="45" xfId="0" applyFont="1" applyFill="1" applyBorder="1" applyAlignment="1">
      <alignment vertical="top" wrapText="1"/>
    </xf>
    <xf numFmtId="0" fontId="5" fillId="0" borderId="45" xfId="0" applyFont="1" applyFill="1" applyBorder="1" applyAlignment="1">
      <alignment vertical="top" wrapText="1"/>
    </xf>
    <xf numFmtId="0" fontId="5" fillId="0" borderId="46" xfId="0" applyFont="1" applyFill="1" applyBorder="1" applyAlignment="1">
      <alignment vertical="top" wrapText="1"/>
    </xf>
    <xf numFmtId="0" fontId="65" fillId="0" borderId="0" xfId="0" applyFont="1" applyAlignment="1">
      <alignment/>
    </xf>
    <xf numFmtId="0" fontId="1" fillId="0" borderId="0" xfId="0" applyFont="1" applyAlignment="1">
      <alignment/>
    </xf>
    <xf numFmtId="183" fontId="65" fillId="0" borderId="0" xfId="0" applyNumberFormat="1" applyFont="1" applyFill="1" applyAlignment="1">
      <alignment horizontal="right"/>
    </xf>
    <xf numFmtId="195" fontId="1" fillId="0" borderId="0" xfId="0" applyNumberFormat="1" applyFont="1" applyAlignment="1">
      <alignment horizontal="right"/>
    </xf>
    <xf numFmtId="183" fontId="1" fillId="0" borderId="0" xfId="0" applyNumberFormat="1" applyFont="1" applyFill="1" applyBorder="1" applyAlignment="1">
      <alignment horizontal="right" vertical="center" wrapText="1"/>
    </xf>
    <xf numFmtId="0" fontId="1" fillId="0" borderId="17" xfId="0" applyFont="1" applyBorder="1" applyAlignment="1">
      <alignment/>
    </xf>
    <xf numFmtId="9" fontId="1" fillId="0" borderId="0" xfId="248" applyFont="1" applyFill="1" applyBorder="1" applyAlignment="1">
      <alignment horizontal="right" vertical="center" wrapText="1"/>
    </xf>
    <xf numFmtId="9" fontId="1" fillId="0" borderId="17" xfId="248" applyNumberFormat="1" applyFont="1" applyFill="1" applyBorder="1" applyAlignment="1">
      <alignment horizontal="right" vertical="center" wrapText="1"/>
    </xf>
    <xf numFmtId="9" fontId="65" fillId="0" borderId="0" xfId="248" applyNumberFormat="1" applyFont="1" applyFill="1" applyBorder="1" applyAlignment="1">
      <alignment horizontal="right" vertical="center" wrapText="1"/>
    </xf>
    <xf numFmtId="9" fontId="1" fillId="0" borderId="0" xfId="0" applyNumberFormat="1" applyFont="1" applyAlignment="1">
      <alignment/>
    </xf>
    <xf numFmtId="0" fontId="65" fillId="0" borderId="7" xfId="0" applyFont="1" applyBorder="1" applyAlignment="1">
      <alignment/>
    </xf>
    <xf numFmtId="0" fontId="65" fillId="0" borderId="45" xfId="0" applyFont="1" applyBorder="1" applyAlignment="1">
      <alignment/>
    </xf>
    <xf numFmtId="9" fontId="1" fillId="0" borderId="45" xfId="0" applyNumberFormat="1" applyFont="1" applyBorder="1" applyAlignment="1">
      <alignment/>
    </xf>
    <xf numFmtId="0" fontId="1" fillId="0" borderId="46" xfId="0" applyFont="1" applyFill="1" applyBorder="1" applyAlignment="1">
      <alignment/>
    </xf>
    <xf numFmtId="9" fontId="1" fillId="0" borderId="0" xfId="0" applyNumberFormat="1" applyFont="1" applyFill="1" applyBorder="1" applyAlignment="1">
      <alignment horizontal="right" vertical="center" wrapText="1"/>
    </xf>
    <xf numFmtId="195" fontId="65" fillId="0" borderId="31" xfId="0" applyNumberFormat="1" applyFont="1" applyFill="1" applyBorder="1" applyAlignment="1">
      <alignment horizontal="right"/>
    </xf>
    <xf numFmtId="195" fontId="65" fillId="0" borderId="0" xfId="0" applyNumberFormat="1" applyFont="1" applyFill="1" applyBorder="1" applyAlignment="1">
      <alignment horizontal="right" vertical="center" wrapText="1"/>
    </xf>
    <xf numFmtId="176" fontId="1" fillId="0" borderId="17" xfId="0" applyNumberFormat="1" applyFont="1" applyBorder="1" applyAlignment="1">
      <alignment horizontal="right"/>
    </xf>
    <xf numFmtId="3" fontId="1" fillId="0" borderId="0" xfId="0" applyNumberFormat="1" applyFont="1" applyFill="1" applyAlignment="1">
      <alignment/>
    </xf>
    <xf numFmtId="191" fontId="4" fillId="45" borderId="0" xfId="97" applyNumberFormat="1" applyFont="1" applyFill="1" applyAlignment="1">
      <alignment/>
    </xf>
    <xf numFmtId="191" fontId="5" fillId="45" borderId="0" xfId="97" applyNumberFormat="1" applyFont="1" applyFill="1" applyAlignment="1">
      <alignment/>
    </xf>
    <xf numFmtId="0" fontId="4" fillId="43" borderId="32" xfId="0" applyFont="1" applyFill="1" applyBorder="1" applyAlignment="1">
      <alignment horizontal="right" wrapText="1"/>
    </xf>
    <xf numFmtId="0" fontId="5" fillId="45" borderId="0" xfId="0" applyFont="1" applyFill="1" applyBorder="1" applyAlignment="1">
      <alignment/>
    </xf>
    <xf numFmtId="176" fontId="5" fillId="45" borderId="0" xfId="0" applyNumberFormat="1" applyFont="1" applyFill="1" applyBorder="1" applyAlignment="1">
      <alignment/>
    </xf>
    <xf numFmtId="176" fontId="4" fillId="45" borderId="0" xfId="0" applyNumberFormat="1" applyFont="1" applyFill="1" applyAlignment="1">
      <alignment/>
    </xf>
    <xf numFmtId="176" fontId="5" fillId="45" borderId="17" xfId="0" applyNumberFormat="1" applyFont="1" applyFill="1" applyBorder="1" applyAlignment="1">
      <alignment/>
    </xf>
    <xf numFmtId="176" fontId="4" fillId="45" borderId="17" xfId="0" applyNumberFormat="1" applyFont="1" applyFill="1" applyBorder="1" applyAlignment="1">
      <alignment/>
    </xf>
    <xf numFmtId="191" fontId="5" fillId="45" borderId="0" xfId="97" applyNumberFormat="1" applyFont="1" applyFill="1" applyBorder="1" applyAlignment="1">
      <alignment/>
    </xf>
    <xf numFmtId="176" fontId="4" fillId="45" borderId="0" xfId="0" applyNumberFormat="1" applyFont="1" applyFill="1" applyBorder="1" applyAlignment="1">
      <alignment/>
    </xf>
    <xf numFmtId="176" fontId="133" fillId="45" borderId="0" xfId="0" applyNumberFormat="1" applyFont="1" applyFill="1" applyAlignment="1">
      <alignment horizontal="right" vertical="center" wrapText="1"/>
    </xf>
    <xf numFmtId="176" fontId="133" fillId="45" borderId="17" xfId="0" applyNumberFormat="1" applyFont="1" applyFill="1" applyBorder="1" applyAlignment="1">
      <alignment horizontal="right" vertical="center" wrapText="1"/>
    </xf>
    <xf numFmtId="0" fontId="65" fillId="24" borderId="32" xfId="0" applyFont="1" applyFill="1" applyBorder="1" applyAlignment="1">
      <alignment/>
    </xf>
    <xf numFmtId="3" fontId="1" fillId="0" borderId="0" xfId="0" applyNumberFormat="1" applyFont="1" applyAlignment="1">
      <alignment/>
    </xf>
    <xf numFmtId="3" fontId="1" fillId="0" borderId="0" xfId="0" applyNumberFormat="1" applyFont="1" applyBorder="1" applyAlignment="1">
      <alignment/>
    </xf>
    <xf numFmtId="3" fontId="65" fillId="0" borderId="31" xfId="0" applyNumberFormat="1" applyFont="1" applyBorder="1" applyAlignment="1">
      <alignment vertical="top"/>
    </xf>
    <xf numFmtId="0" fontId="1" fillId="0" borderId="0" xfId="0" applyFont="1" applyAlignment="1">
      <alignment wrapText="1"/>
    </xf>
    <xf numFmtId="0" fontId="1" fillId="0" borderId="0" xfId="0" applyFont="1" applyBorder="1" applyAlignment="1">
      <alignment wrapText="1"/>
    </xf>
    <xf numFmtId="0" fontId="65" fillId="0" borderId="31" xfId="0" applyFont="1" applyBorder="1" applyAlignment="1">
      <alignment vertical="top"/>
    </xf>
    <xf numFmtId="3" fontId="65" fillId="0" borderId="0" xfId="0" applyNumberFormat="1" applyFont="1" applyFill="1" applyAlignment="1">
      <alignment vertical="top" wrapText="1"/>
    </xf>
    <xf numFmtId="3" fontId="1" fillId="0" borderId="0" xfId="0" applyNumberFormat="1" applyFont="1" applyFill="1" applyAlignment="1">
      <alignment wrapText="1"/>
    </xf>
    <xf numFmtId="3" fontId="65" fillId="0" borderId="32" xfId="0" applyNumberFormat="1" applyFont="1" applyFill="1" applyBorder="1" applyAlignment="1">
      <alignment vertical="center"/>
    </xf>
    <xf numFmtId="3" fontId="65" fillId="0" borderId="31" xfId="0" applyNumberFormat="1" applyFont="1" applyFill="1" applyBorder="1" applyAlignment="1">
      <alignment vertical="top"/>
    </xf>
    <xf numFmtId="3" fontId="65" fillId="0" borderId="0" xfId="0" applyNumberFormat="1" applyFont="1" applyFill="1" applyBorder="1" applyAlignment="1">
      <alignment vertical="top"/>
    </xf>
    <xf numFmtId="3" fontId="1" fillId="0" borderId="0" xfId="0" applyNumberFormat="1" applyFont="1" applyFill="1" applyBorder="1" applyAlignment="1">
      <alignment vertical="center"/>
    </xf>
    <xf numFmtId="0" fontId="1" fillId="0" borderId="0" xfId="0" applyFont="1" applyBorder="1" applyAlignment="1">
      <alignment/>
    </xf>
    <xf numFmtId="4" fontId="5" fillId="48" borderId="0" xfId="0" applyNumberFormat="1" applyFont="1" applyFill="1" applyBorder="1" applyAlignment="1">
      <alignment/>
    </xf>
    <xf numFmtId="2" fontId="5" fillId="48" borderId="0" xfId="0" applyNumberFormat="1" applyFont="1" applyFill="1" applyAlignment="1">
      <alignment/>
    </xf>
    <xf numFmtId="3" fontId="5" fillId="48" borderId="0" xfId="0" applyNumberFormat="1" applyFont="1" applyFill="1" applyBorder="1" applyAlignment="1">
      <alignment/>
    </xf>
    <xf numFmtId="173" fontId="5" fillId="48" borderId="0" xfId="0" applyNumberFormat="1" applyFont="1" applyFill="1" applyAlignment="1">
      <alignment/>
    </xf>
    <xf numFmtId="175" fontId="5" fillId="48" borderId="0" xfId="0" applyNumberFormat="1" applyFont="1" applyFill="1" applyBorder="1" applyAlignment="1">
      <alignment/>
    </xf>
    <xf numFmtId="0" fontId="5" fillId="48" borderId="0" xfId="0" applyFont="1" applyFill="1" applyAlignment="1">
      <alignment/>
    </xf>
    <xf numFmtId="0" fontId="5" fillId="48" borderId="0" xfId="0" applyFont="1" applyFill="1" applyBorder="1" applyAlignment="1">
      <alignment/>
    </xf>
    <xf numFmtId="3" fontId="5" fillId="48" borderId="0" xfId="0" applyNumberFormat="1" applyFont="1" applyFill="1" applyAlignment="1">
      <alignment/>
    </xf>
    <xf numFmtId="4" fontId="1" fillId="48" borderId="0" xfId="0" applyNumberFormat="1" applyFont="1" applyFill="1" applyBorder="1" applyAlignment="1">
      <alignment/>
    </xf>
    <xf numFmtId="2" fontId="1" fillId="48" borderId="0" xfId="0" applyNumberFormat="1" applyFont="1" applyFill="1" applyAlignment="1">
      <alignment/>
    </xf>
    <xf numFmtId="3" fontId="1" fillId="48" borderId="0" xfId="0" applyNumberFormat="1" applyFont="1" applyFill="1" applyBorder="1" applyAlignment="1">
      <alignment/>
    </xf>
    <xf numFmtId="173" fontId="1" fillId="48" borderId="0" xfId="0" applyNumberFormat="1" applyFont="1" applyFill="1" applyAlignment="1">
      <alignment/>
    </xf>
    <xf numFmtId="175" fontId="1" fillId="48" borderId="0" xfId="0" applyNumberFormat="1" applyFont="1" applyFill="1" applyBorder="1" applyAlignment="1">
      <alignment/>
    </xf>
    <xf numFmtId="0" fontId="1" fillId="48" borderId="0" xfId="0" applyFont="1" applyFill="1" applyAlignment="1">
      <alignment/>
    </xf>
    <xf numFmtId="173" fontId="1" fillId="48" borderId="0" xfId="0" applyNumberFormat="1" applyFont="1" applyFill="1" applyAlignment="1">
      <alignment horizontal="right"/>
    </xf>
    <xf numFmtId="0" fontId="101" fillId="48" borderId="0" xfId="0" applyFont="1" applyFill="1" applyAlignment="1">
      <alignment/>
    </xf>
    <xf numFmtId="3" fontId="1" fillId="48" borderId="0" xfId="0" applyNumberFormat="1" applyFont="1" applyFill="1" applyAlignment="1">
      <alignment/>
    </xf>
    <xf numFmtId="0" fontId="1" fillId="48" borderId="0" xfId="0" applyFont="1" applyFill="1" applyBorder="1" applyAlignment="1">
      <alignment/>
    </xf>
    <xf numFmtId="0" fontId="35" fillId="48" borderId="7" xfId="15" applyFont="1" applyFill="1" applyBorder="1" applyAlignment="1" quotePrefix="1">
      <alignment vertical="center" wrapText="1"/>
      <protection/>
    </xf>
    <xf numFmtId="0" fontId="35" fillId="48" borderId="41" xfId="15" applyFont="1" applyFill="1" applyBorder="1" applyAlignment="1" quotePrefix="1">
      <alignment horizontal="center" vertical="center" wrapText="1"/>
      <protection/>
    </xf>
    <xf numFmtId="0" fontId="35" fillId="48" borderId="46" xfId="15" applyFont="1" applyFill="1" applyBorder="1" applyAlignment="1" quotePrefix="1">
      <alignment vertical="center" wrapText="1"/>
      <protection/>
    </xf>
    <xf numFmtId="0" fontId="35" fillId="48" borderId="43" xfId="15" applyFont="1" applyFill="1" applyBorder="1" applyAlignment="1" quotePrefix="1">
      <alignment vertical="center" wrapText="1"/>
      <protection/>
    </xf>
    <xf numFmtId="0" fontId="0" fillId="48" borderId="17" xfId="15" applyFont="1" applyFill="1" applyBorder="1" applyAlignment="1" quotePrefix="1">
      <alignment horizontal="center" wrapText="1"/>
      <protection/>
    </xf>
    <xf numFmtId="0" fontId="35" fillId="48" borderId="43" xfId="15" applyFont="1" applyFill="1" applyBorder="1" applyAlignment="1" quotePrefix="1">
      <alignment horizontal="center" wrapText="1"/>
      <protection/>
    </xf>
    <xf numFmtId="0" fontId="0" fillId="45" borderId="45" xfId="15" applyFont="1" applyFill="1" applyBorder="1" applyAlignment="1">
      <alignment horizontal="left" vertical="center" wrapText="1"/>
      <protection/>
    </xf>
    <xf numFmtId="1" fontId="35" fillId="45" borderId="42" xfId="97" applyNumberFormat="1" applyFont="1" applyFill="1" applyBorder="1" applyAlignment="1" applyProtection="1">
      <alignment horizontal="center" vertical="center"/>
      <protection locked="0"/>
    </xf>
    <xf numFmtId="1" fontId="35" fillId="45" borderId="42" xfId="236" applyNumberFormat="1" applyFont="1" applyFill="1" applyBorder="1" applyAlignment="1">
      <alignment horizontal="center" vertical="center"/>
      <protection locked="0"/>
    </xf>
    <xf numFmtId="0" fontId="0" fillId="45" borderId="46" xfId="15" applyFont="1" applyFill="1" applyBorder="1" applyAlignment="1">
      <alignment horizontal="left" vertical="center" wrapText="1"/>
      <protection/>
    </xf>
    <xf numFmtId="1" fontId="35" fillId="45" borderId="29" xfId="97" applyNumberFormat="1" applyFont="1" applyFill="1" applyBorder="1" applyAlignment="1" applyProtection="1">
      <alignment horizontal="center" vertical="center"/>
      <protection locked="0"/>
    </xf>
    <xf numFmtId="1" fontId="35" fillId="45" borderId="17" xfId="101" applyNumberFormat="1" applyFont="1" applyFill="1" applyBorder="1" applyAlignment="1" applyProtection="1">
      <alignment horizontal="center" vertical="center"/>
      <protection locked="0"/>
    </xf>
    <xf numFmtId="1" fontId="35" fillId="45" borderId="29" xfId="101" applyNumberFormat="1" applyFont="1" applyFill="1" applyBorder="1" applyAlignment="1" applyProtection="1">
      <alignment horizontal="center" vertical="center"/>
      <protection locked="0"/>
    </xf>
    <xf numFmtId="1" fontId="35" fillId="45" borderId="11" xfId="101" applyNumberFormat="1" applyFont="1" applyFill="1" applyBorder="1" applyAlignment="1" applyProtection="1">
      <alignment horizontal="center" vertical="center"/>
      <protection locked="0"/>
    </xf>
    <xf numFmtId="1" fontId="35" fillId="45" borderId="32" xfId="101" applyNumberFormat="1" applyFont="1" applyFill="1" applyBorder="1" applyAlignment="1" applyProtection="1">
      <alignment horizontal="center" vertical="center"/>
      <protection locked="0"/>
    </xf>
    <xf numFmtId="1" fontId="35" fillId="45" borderId="43" xfId="101" applyNumberFormat="1" applyFont="1" applyFill="1" applyBorder="1" applyAlignment="1" applyProtection="1">
      <alignment horizontal="center" vertical="center"/>
      <protection locked="0"/>
    </xf>
    <xf numFmtId="210" fontId="0" fillId="45" borderId="11" xfId="236" applyNumberFormat="1" applyFont="1" applyFill="1" applyBorder="1" applyAlignment="1">
      <alignment horizontal="left" vertical="center"/>
      <protection locked="0"/>
    </xf>
    <xf numFmtId="210" fontId="35" fillId="45" borderId="29" xfId="236" applyNumberFormat="1" applyFont="1" applyFill="1" applyBorder="1" applyAlignment="1">
      <alignment horizontal="right" vertical="center"/>
      <protection locked="0"/>
    </xf>
    <xf numFmtId="210" fontId="35" fillId="45" borderId="11" xfId="236" applyNumberFormat="1" applyFont="1" applyFill="1" applyBorder="1" applyAlignment="1">
      <alignment horizontal="left" vertical="center"/>
      <protection locked="0"/>
    </xf>
    <xf numFmtId="210" fontId="35" fillId="45" borderId="43" xfId="236" applyNumberFormat="1" applyFont="1" applyFill="1" applyBorder="1" applyAlignment="1">
      <alignment horizontal="right" vertical="center"/>
      <protection locked="0"/>
    </xf>
    <xf numFmtId="1" fontId="128" fillId="45" borderId="0" xfId="101" applyNumberFormat="1" applyFont="1" applyFill="1" applyBorder="1" applyAlignment="1">
      <alignment horizontal="center"/>
    </xf>
    <xf numFmtId="1" fontId="128" fillId="45" borderId="7" xfId="101" applyNumberFormat="1" applyFont="1" applyFill="1" applyBorder="1" applyAlignment="1">
      <alignment horizontal="center"/>
    </xf>
    <xf numFmtId="1" fontId="128" fillId="45" borderId="31" xfId="101" applyNumberFormat="1" applyFont="1" applyFill="1" applyBorder="1" applyAlignment="1">
      <alignment horizontal="center"/>
    </xf>
    <xf numFmtId="1" fontId="128" fillId="45" borderId="45" xfId="101" applyNumberFormat="1" applyFont="1" applyFill="1" applyBorder="1" applyAlignment="1">
      <alignment horizontal="center"/>
    </xf>
    <xf numFmtId="1" fontId="128" fillId="45" borderId="46" xfId="101" applyNumberFormat="1" applyFont="1" applyFill="1" applyBorder="1" applyAlignment="1">
      <alignment horizontal="center"/>
    </xf>
    <xf numFmtId="1" fontId="128" fillId="45" borderId="17" xfId="101" applyNumberFormat="1" applyFont="1" applyFill="1" applyBorder="1" applyAlignment="1">
      <alignment horizontal="center"/>
    </xf>
    <xf numFmtId="1" fontId="35" fillId="45" borderId="43" xfId="236" applyNumberFormat="1" applyFont="1" applyFill="1" applyBorder="1" applyAlignment="1">
      <alignment horizontal="center" vertical="center"/>
      <protection locked="0"/>
    </xf>
    <xf numFmtId="0" fontId="35" fillId="45" borderId="46" xfId="15" applyFont="1" applyFill="1" applyBorder="1" applyAlignment="1">
      <alignment horizontal="left" vertical="center" wrapText="1"/>
      <protection/>
    </xf>
    <xf numFmtId="1" fontId="128" fillId="45" borderId="11" xfId="101" applyNumberFormat="1" applyFont="1" applyFill="1" applyBorder="1" applyAlignment="1">
      <alignment horizontal="center"/>
    </xf>
    <xf numFmtId="1" fontId="128" fillId="45" borderId="32" xfId="101" applyNumberFormat="1" applyFont="1" applyFill="1" applyBorder="1" applyAlignment="1">
      <alignment horizontal="center"/>
    </xf>
    <xf numFmtId="1" fontId="127" fillId="45" borderId="17" xfId="101" applyNumberFormat="1" applyFont="1" applyFill="1" applyBorder="1" applyAlignment="1">
      <alignment horizontal="center" vertical="center"/>
    </xf>
    <xf numFmtId="0" fontId="4" fillId="43" borderId="32" xfId="0" applyFont="1" applyFill="1" applyBorder="1" applyAlignment="1">
      <alignment horizontal="center" wrapText="1"/>
    </xf>
    <xf numFmtId="0" fontId="4" fillId="46" borderId="32" xfId="0" applyFont="1" applyFill="1" applyBorder="1" applyAlignment="1">
      <alignment horizontal="right" wrapText="1"/>
    </xf>
    <xf numFmtId="0" fontId="4" fillId="45" borderId="0" xfId="0" applyFont="1" applyFill="1" applyAlignment="1">
      <alignment/>
    </xf>
    <xf numFmtId="1" fontId="4" fillId="45" borderId="0" xfId="0" applyNumberFormat="1" applyFont="1" applyFill="1" applyAlignment="1">
      <alignment horizontal="right"/>
    </xf>
    <xf numFmtId="49" fontId="6" fillId="45" borderId="0" xfId="0" applyNumberFormat="1" applyFont="1" applyFill="1" applyAlignment="1">
      <alignment/>
    </xf>
    <xf numFmtId="1" fontId="5" fillId="45" borderId="0" xfId="0" applyNumberFormat="1" applyFont="1" applyFill="1" applyAlignment="1">
      <alignment horizontal="right"/>
    </xf>
    <xf numFmtId="49" fontId="6" fillId="45" borderId="17" xfId="0" applyNumberFormat="1" applyFont="1" applyFill="1" applyBorder="1" applyAlignment="1">
      <alignment/>
    </xf>
    <xf numFmtId="1" fontId="5" fillId="45" borderId="17" xfId="0" applyNumberFormat="1" applyFont="1" applyFill="1" applyBorder="1" applyAlignment="1">
      <alignment horizontal="right"/>
    </xf>
    <xf numFmtId="0" fontId="33" fillId="0" borderId="0" xfId="0" applyFont="1" applyFill="1" applyAlignment="1" quotePrefix="1">
      <alignment/>
    </xf>
    <xf numFmtId="3" fontId="5" fillId="45" borderId="0" xfId="0" applyNumberFormat="1" applyFont="1" applyFill="1" applyBorder="1" applyAlignment="1" quotePrefix="1">
      <alignment horizontal="right"/>
    </xf>
    <xf numFmtId="174" fontId="4" fillId="0" borderId="0" xfId="229" applyNumberFormat="1" applyFont="1" applyFill="1" applyBorder="1" applyAlignment="1">
      <alignment vertical="center"/>
      <protection/>
    </xf>
    <xf numFmtId="3" fontId="4" fillId="0" borderId="0" xfId="229" applyNumberFormat="1" applyFont="1" applyFill="1" applyBorder="1" applyAlignment="1">
      <alignment vertical="center"/>
      <protection/>
    </xf>
    <xf numFmtId="0" fontId="9" fillId="0" borderId="0" xfId="0" applyFont="1" applyBorder="1" applyAlignment="1">
      <alignment wrapText="1"/>
    </xf>
    <xf numFmtId="3" fontId="5" fillId="45" borderId="31" xfId="0" applyNumberFormat="1" applyFont="1" applyFill="1" applyBorder="1" applyAlignment="1">
      <alignment/>
    </xf>
    <xf numFmtId="3" fontId="5" fillId="45" borderId="32" xfId="0" applyNumberFormat="1" applyFont="1" applyFill="1" applyBorder="1" applyAlignment="1">
      <alignment/>
    </xf>
    <xf numFmtId="0" fontId="3" fillId="45" borderId="0" xfId="0" applyFont="1" applyFill="1" applyBorder="1" applyAlignment="1">
      <alignment horizontal="left" indent="1"/>
    </xf>
    <xf numFmtId="186" fontId="9" fillId="0" borderId="0" xfId="0" applyNumberFormat="1" applyFont="1" applyFill="1" applyAlignment="1" applyProtection="1">
      <alignment horizontal="right"/>
      <protection/>
    </xf>
    <xf numFmtId="3" fontId="9" fillId="0" borderId="0" xfId="0" applyNumberFormat="1" applyFont="1" applyFill="1" applyAlignment="1" applyProtection="1">
      <alignment horizontal="right"/>
      <protection/>
    </xf>
    <xf numFmtId="3" fontId="3" fillId="0" borderId="31" xfId="0" applyNumberFormat="1" applyFont="1" applyFill="1" applyBorder="1" applyAlignment="1">
      <alignment horizontal="right"/>
    </xf>
    <xf numFmtId="3" fontId="62" fillId="0" borderId="31" xfId="0" applyNumberFormat="1" applyFont="1" applyFill="1" applyBorder="1" applyAlignment="1" applyProtection="1">
      <alignment horizontal="right"/>
      <protection/>
    </xf>
    <xf numFmtId="3" fontId="62" fillId="0" borderId="0" xfId="0" applyNumberFormat="1" applyFont="1" applyFill="1" applyBorder="1" applyAlignment="1" applyProtection="1">
      <alignment horizontal="right"/>
      <protection/>
    </xf>
    <xf numFmtId="3" fontId="9" fillId="0" borderId="0" xfId="0" applyNumberFormat="1" applyFont="1" applyFill="1" applyBorder="1" applyAlignment="1" applyProtection="1">
      <alignment horizontal="right"/>
      <protection/>
    </xf>
    <xf numFmtId="3" fontId="41" fillId="0" borderId="0" xfId="0" applyNumberFormat="1" applyFont="1" applyFill="1" applyBorder="1" applyAlignment="1">
      <alignment/>
    </xf>
    <xf numFmtId="1" fontId="5" fillId="25" borderId="0" xfId="0" applyNumberFormat="1" applyFont="1" applyFill="1" applyAlignment="1">
      <alignment/>
    </xf>
    <xf numFmtId="1" fontId="5" fillId="25" borderId="17" xfId="0" applyNumberFormat="1" applyFont="1" applyFill="1" applyBorder="1" applyAlignment="1">
      <alignment/>
    </xf>
    <xf numFmtId="1" fontId="4" fillId="25" borderId="0" xfId="0" applyNumberFormat="1" applyFont="1" applyFill="1" applyAlignment="1">
      <alignment/>
    </xf>
    <xf numFmtId="3" fontId="3" fillId="45" borderId="0" xfId="0" applyNumberFormat="1" applyFont="1" applyFill="1" applyBorder="1" applyAlignment="1">
      <alignment horizontal="right"/>
    </xf>
    <xf numFmtId="3" fontId="6" fillId="45" borderId="0" xfId="0" applyNumberFormat="1" applyFont="1" applyFill="1" applyBorder="1" applyAlignment="1">
      <alignment horizontal="right"/>
    </xf>
    <xf numFmtId="3" fontId="3" fillId="45" borderId="0" xfId="0" applyNumberFormat="1" applyFont="1" applyFill="1" applyBorder="1" applyAlignment="1">
      <alignment/>
    </xf>
    <xf numFmtId="3" fontId="6" fillId="45" borderId="0" xfId="0" applyNumberFormat="1" applyFont="1" applyFill="1" applyBorder="1" applyAlignment="1">
      <alignment/>
    </xf>
    <xf numFmtId="3" fontId="3" fillId="45" borderId="33" xfId="0" applyNumberFormat="1" applyFont="1" applyFill="1" applyBorder="1" applyAlignment="1">
      <alignment/>
    </xf>
    <xf numFmtId="0" fontId="3" fillId="0" borderId="47" xfId="0" applyFont="1" applyFill="1" applyBorder="1" applyAlignment="1">
      <alignment/>
    </xf>
    <xf numFmtId="3" fontId="5" fillId="0" borderId="0" xfId="0" applyNumberFormat="1" applyFont="1" applyFill="1" applyBorder="1" applyAlignment="1">
      <alignment horizontal="right" wrapText="1"/>
    </xf>
    <xf numFmtId="3" fontId="5" fillId="45" borderId="0" xfId="0" applyNumberFormat="1" applyFont="1" applyFill="1" applyBorder="1" applyAlignment="1">
      <alignment horizontal="right" wrapText="1"/>
    </xf>
    <xf numFmtId="0" fontId="3" fillId="0" borderId="33" xfId="0" applyFont="1" applyFill="1" applyBorder="1" applyAlignment="1">
      <alignment wrapText="1"/>
    </xf>
    <xf numFmtId="0" fontId="4" fillId="0" borderId="33" xfId="0" applyFont="1" applyFill="1" applyBorder="1" applyAlignment="1">
      <alignment/>
    </xf>
    <xf numFmtId="3" fontId="4" fillId="0" borderId="33" xfId="0" applyNumberFormat="1" applyFont="1" applyFill="1" applyBorder="1" applyAlignment="1">
      <alignment/>
    </xf>
    <xf numFmtId="195" fontId="5" fillId="0" borderId="0" xfId="0" applyNumberFormat="1" applyFont="1" applyAlignment="1">
      <alignment horizontal="right"/>
    </xf>
    <xf numFmtId="183" fontId="5" fillId="0" borderId="0" xfId="0" applyNumberFormat="1" applyFont="1" applyFill="1" applyBorder="1" applyAlignment="1">
      <alignment horizontal="right" vertical="center" wrapText="1"/>
    </xf>
    <xf numFmtId="9" fontId="5" fillId="0" borderId="0" xfId="248" applyFont="1" applyFill="1" applyBorder="1" applyAlignment="1">
      <alignment horizontal="right" vertical="center" wrapText="1"/>
    </xf>
    <xf numFmtId="9" fontId="5" fillId="0" borderId="17" xfId="248" applyNumberFormat="1" applyFont="1" applyFill="1" applyBorder="1" applyAlignment="1">
      <alignment horizontal="right" vertical="center" wrapText="1"/>
    </xf>
    <xf numFmtId="9" fontId="4" fillId="0" borderId="0" xfId="248" applyNumberFormat="1" applyFont="1" applyFill="1" applyBorder="1" applyAlignment="1">
      <alignment horizontal="right" vertical="center" wrapText="1"/>
    </xf>
    <xf numFmtId="9" fontId="5" fillId="0" borderId="0" xfId="0" applyNumberFormat="1" applyFont="1" applyFill="1" applyBorder="1" applyAlignment="1">
      <alignment horizontal="right" vertical="center" wrapText="1"/>
    </xf>
    <xf numFmtId="0" fontId="3" fillId="0" borderId="0" xfId="0" applyFont="1" applyFill="1" applyBorder="1" applyAlignment="1">
      <alignment/>
    </xf>
    <xf numFmtId="0" fontId="4" fillId="24" borderId="32" xfId="0" applyNumberFormat="1" applyFont="1" applyFill="1" applyBorder="1" applyAlignment="1">
      <alignment horizontal="right" wrapText="1"/>
    </xf>
    <xf numFmtId="3" fontId="4" fillId="24" borderId="32" xfId="0" applyNumberFormat="1" applyFont="1" applyFill="1" applyBorder="1" applyAlignment="1">
      <alignment/>
    </xf>
    <xf numFmtId="3" fontId="4" fillId="25" borderId="0" xfId="0" applyNumberFormat="1" applyFont="1" applyFill="1" applyAlignment="1">
      <alignment/>
    </xf>
    <xf numFmtId="3" fontId="4" fillId="24" borderId="17" xfId="0" applyNumberFormat="1" applyFont="1" applyFill="1" applyBorder="1" applyAlignment="1">
      <alignment horizontal="right"/>
    </xf>
    <xf numFmtId="1" fontId="65" fillId="45" borderId="0" xfId="0" applyNumberFormat="1" applyFont="1" applyFill="1" applyAlignment="1">
      <alignment horizontal="right"/>
    </xf>
    <xf numFmtId="1" fontId="1" fillId="45" borderId="0" xfId="0" applyNumberFormat="1" applyFont="1" applyFill="1" applyAlignment="1">
      <alignment horizontal="right"/>
    </xf>
    <xf numFmtId="1" fontId="1" fillId="45" borderId="17" xfId="0" applyNumberFormat="1" applyFont="1" applyFill="1" applyBorder="1" applyAlignment="1">
      <alignment horizontal="right"/>
    </xf>
    <xf numFmtId="195" fontId="4" fillId="0" borderId="31" xfId="0" applyNumberFormat="1" applyFont="1" applyFill="1" applyBorder="1" applyAlignment="1">
      <alignment horizontal="right"/>
    </xf>
    <xf numFmtId="195" fontId="4" fillId="0" borderId="0" xfId="0" applyNumberFormat="1" applyFont="1" applyFill="1" applyBorder="1" applyAlignment="1">
      <alignment horizontal="right" vertical="center" wrapText="1"/>
    </xf>
    <xf numFmtId="176" fontId="5" fillId="0" borderId="17" xfId="0" applyNumberFormat="1" applyFont="1" applyBorder="1" applyAlignment="1">
      <alignment horizontal="right"/>
    </xf>
    <xf numFmtId="4" fontId="5" fillId="0" borderId="0" xfId="0" applyNumberFormat="1" applyFont="1" applyFill="1" applyBorder="1" applyAlignment="1">
      <alignment/>
    </xf>
    <xf numFmtId="3" fontId="5" fillId="48" borderId="0" xfId="0" applyNumberFormat="1" applyFont="1" applyFill="1" applyAlignment="1">
      <alignment horizontal="right"/>
    </xf>
    <xf numFmtId="174" fontId="7" fillId="0" borderId="0" xfId="229" applyNumberFormat="1" applyFont="1" applyFill="1" applyAlignment="1">
      <alignment horizontal="right"/>
      <protection/>
    </xf>
    <xf numFmtId="0" fontId="7" fillId="0" borderId="0" xfId="230" applyFont="1" applyFill="1" applyBorder="1">
      <alignment/>
      <protection/>
    </xf>
    <xf numFmtId="175" fontId="0" fillId="25" borderId="0" xfId="0" applyNumberFormat="1" applyFont="1" applyFill="1" applyBorder="1" applyAlignment="1">
      <alignment/>
    </xf>
    <xf numFmtId="175" fontId="0" fillId="25" borderId="17" xfId="0" applyNumberFormat="1" applyFont="1" applyFill="1" applyBorder="1" applyAlignment="1">
      <alignment/>
    </xf>
    <xf numFmtId="175" fontId="0" fillId="25" borderId="0" xfId="0" applyNumberFormat="1" applyFont="1" applyFill="1" applyAlignment="1">
      <alignment/>
    </xf>
    <xf numFmtId="0" fontId="128" fillId="0" borderId="0" xfId="0" applyFont="1" applyAlignment="1">
      <alignment/>
    </xf>
    <xf numFmtId="0" fontId="128" fillId="0" borderId="17" xfId="0" applyFont="1" applyBorder="1" applyAlignment="1">
      <alignment/>
    </xf>
    <xf numFmtId="3" fontId="128" fillId="0" borderId="0" xfId="0" applyNumberFormat="1" applyFont="1" applyAlignment="1">
      <alignment/>
    </xf>
    <xf numFmtId="0" fontId="128" fillId="0" borderId="0" xfId="0" applyFont="1" applyFill="1" applyBorder="1" applyAlignment="1">
      <alignment vertical="center"/>
    </xf>
    <xf numFmtId="213" fontId="128" fillId="0" borderId="31" xfId="254" applyNumberFormat="1" applyFont="1" applyFill="1" applyBorder="1" applyAlignment="1">
      <alignment horizontal="center" vertical="center"/>
    </xf>
    <xf numFmtId="213" fontId="128" fillId="0" borderId="0" xfId="254" applyNumberFormat="1" applyFont="1" applyFill="1" applyBorder="1" applyAlignment="1">
      <alignment horizontal="center" vertical="center"/>
    </xf>
    <xf numFmtId="0" fontId="127" fillId="0" borderId="17" xfId="0" applyFont="1" applyFill="1" applyBorder="1" applyAlignment="1">
      <alignment vertical="center"/>
    </xf>
    <xf numFmtId="213" fontId="127" fillId="0" borderId="17" xfId="254" applyNumberFormat="1" applyFont="1" applyFill="1" applyBorder="1" applyAlignment="1">
      <alignment horizontal="center" vertical="center"/>
    </xf>
    <xf numFmtId="0" fontId="4" fillId="48" borderId="0" xfId="180" applyFont="1" applyFill="1" applyBorder="1" applyAlignment="1">
      <alignment horizontal="left" indent="1"/>
      <protection/>
    </xf>
    <xf numFmtId="0" fontId="5" fillId="48" borderId="0" xfId="180" applyFont="1" applyFill="1" applyBorder="1">
      <alignment/>
      <protection/>
    </xf>
    <xf numFmtId="0" fontId="4" fillId="48" borderId="0" xfId="180" applyFont="1" applyFill="1" applyBorder="1" applyAlignment="1">
      <alignment horizontal="center"/>
      <protection/>
    </xf>
    <xf numFmtId="3" fontId="5" fillId="0" borderId="17" xfId="180" applyNumberFormat="1" applyFont="1" applyFill="1" applyBorder="1" applyAlignment="1">
      <alignment horizontal="center"/>
      <protection/>
    </xf>
    <xf numFmtId="0" fontId="5" fillId="0" borderId="32" xfId="180" applyFont="1" applyFill="1" applyBorder="1" applyAlignment="1">
      <alignment horizontal="left"/>
      <protection/>
    </xf>
    <xf numFmtId="9" fontId="5" fillId="0" borderId="17" xfId="180" applyNumberFormat="1" applyFont="1" applyFill="1" applyBorder="1" applyAlignment="1">
      <alignment horizontal="center"/>
      <protection/>
    </xf>
    <xf numFmtId="3" fontId="5" fillId="0" borderId="32" xfId="180" applyNumberFormat="1" applyFont="1" applyFill="1" applyBorder="1" applyAlignment="1">
      <alignment horizontal="center"/>
      <protection/>
    </xf>
    <xf numFmtId="1" fontId="5" fillId="0" borderId="32" xfId="180" applyNumberFormat="1" applyFont="1" applyFill="1" applyBorder="1" applyAlignment="1">
      <alignment horizontal="center"/>
      <protection/>
    </xf>
    <xf numFmtId="1" fontId="5" fillId="0" borderId="0" xfId="180" applyNumberFormat="1" applyFont="1" applyFill="1" applyBorder="1" applyAlignment="1">
      <alignment horizontal="center"/>
      <protection/>
    </xf>
    <xf numFmtId="3" fontId="5" fillId="0" borderId="0" xfId="180" applyNumberFormat="1" applyFont="1" applyFill="1" applyBorder="1" applyAlignment="1">
      <alignment horizontal="center"/>
      <protection/>
    </xf>
    <xf numFmtId="0" fontId="4" fillId="48" borderId="0" xfId="180" applyFont="1" applyFill="1" applyBorder="1" applyAlignment="1">
      <alignment horizontal="left" wrapText="1" indent="1"/>
      <protection/>
    </xf>
    <xf numFmtId="0" fontId="5" fillId="0" borderId="17" xfId="180" applyFont="1" applyFill="1" applyBorder="1" applyAlignment="1">
      <alignment horizontal="center"/>
      <protection/>
    </xf>
    <xf numFmtId="0" fontId="5" fillId="0" borderId="32" xfId="180" applyFont="1" applyFill="1" applyBorder="1" applyAlignment="1">
      <alignment horizontal="right"/>
      <protection/>
    </xf>
    <xf numFmtId="9" fontId="5" fillId="0" borderId="17" xfId="252" applyNumberFormat="1" applyFont="1" applyFill="1" applyBorder="1" applyAlignment="1">
      <alignment horizontal="center"/>
    </xf>
    <xf numFmtId="9" fontId="5" fillId="0" borderId="17" xfId="261" applyNumberFormat="1" applyFont="1" applyFill="1" applyBorder="1" applyAlignment="1">
      <alignment horizontal="center"/>
    </xf>
    <xf numFmtId="0" fontId="5" fillId="0" borderId="0" xfId="180" applyFont="1" applyFill="1" applyBorder="1">
      <alignment/>
      <protection/>
    </xf>
    <xf numFmtId="0" fontId="5" fillId="0" borderId="0" xfId="180" applyFont="1" applyFill="1" applyBorder="1" applyAlignment="1">
      <alignment horizontal="right"/>
      <protection/>
    </xf>
    <xf numFmtId="9" fontId="5" fillId="0" borderId="0" xfId="252" applyNumberFormat="1" applyFont="1" applyFill="1" applyBorder="1" applyAlignment="1">
      <alignment horizontal="center"/>
    </xf>
    <xf numFmtId="9" fontId="5" fillId="0" borderId="0" xfId="261" applyNumberFormat="1" applyFont="1" applyFill="1" applyBorder="1" applyAlignment="1">
      <alignment horizontal="center"/>
    </xf>
    <xf numFmtId="0" fontId="5" fillId="0" borderId="17" xfId="180" applyFont="1" applyFill="1" applyBorder="1" applyAlignment="1">
      <alignment horizontal="left" indent="1"/>
      <protection/>
    </xf>
    <xf numFmtId="0" fontId="5" fillId="0" borderId="17" xfId="180" applyFont="1" applyFill="1" applyBorder="1">
      <alignment/>
      <protection/>
    </xf>
    <xf numFmtId="195" fontId="65" fillId="0" borderId="41" xfId="0" applyNumberFormat="1" applyFont="1" applyFill="1" applyBorder="1" applyAlignment="1">
      <alignment horizontal="right"/>
    </xf>
    <xf numFmtId="195" fontId="65" fillId="0" borderId="42" xfId="0" applyNumberFormat="1" applyFont="1" applyFill="1" applyBorder="1" applyAlignment="1">
      <alignment horizontal="right" vertical="center" wrapText="1"/>
    </xf>
    <xf numFmtId="9" fontId="1" fillId="0" borderId="42" xfId="0" applyNumberFormat="1" applyFont="1" applyFill="1" applyBorder="1" applyAlignment="1">
      <alignment horizontal="right" vertical="center" wrapText="1"/>
    </xf>
    <xf numFmtId="176" fontId="1" fillId="0" borderId="43" xfId="0" applyNumberFormat="1" applyFont="1" applyBorder="1" applyAlignment="1">
      <alignment horizontal="right"/>
    </xf>
    <xf numFmtId="0" fontId="106" fillId="24" borderId="31" xfId="0" applyFont="1" applyFill="1" applyBorder="1" applyAlignment="1">
      <alignment wrapText="1"/>
    </xf>
    <xf numFmtId="0" fontId="106" fillId="24" borderId="31" xfId="0" applyFont="1" applyFill="1" applyBorder="1" applyAlignment="1">
      <alignment horizontal="right"/>
    </xf>
    <xf numFmtId="0" fontId="106" fillId="24" borderId="31" xfId="0" applyFont="1" applyFill="1" applyBorder="1" applyAlignment="1" quotePrefix="1">
      <alignment horizontal="right"/>
    </xf>
    <xf numFmtId="0" fontId="106" fillId="24" borderId="17" xfId="0" applyFont="1" applyFill="1" applyBorder="1" applyAlignment="1">
      <alignment wrapText="1"/>
    </xf>
    <xf numFmtId="0" fontId="106" fillId="24" borderId="17" xfId="0" applyFont="1" applyFill="1" applyBorder="1" applyAlignment="1">
      <alignment horizontal="right"/>
    </xf>
    <xf numFmtId="0" fontId="106" fillId="0" borderId="0" xfId="0" applyFont="1" applyFill="1" applyAlignment="1">
      <alignment/>
    </xf>
    <xf numFmtId="3" fontId="106" fillId="0" borderId="0" xfId="0" applyNumberFormat="1" applyFont="1" applyFill="1" applyAlignment="1">
      <alignment horizontal="right"/>
    </xf>
    <xf numFmtId="0" fontId="10" fillId="0" borderId="0" xfId="0" applyFont="1" applyFill="1" applyAlignment="1">
      <alignment/>
    </xf>
    <xf numFmtId="3" fontId="10" fillId="0" borderId="0" xfId="0" applyNumberFormat="1" applyFont="1" applyFill="1" applyBorder="1" applyAlignment="1">
      <alignment/>
    </xf>
    <xf numFmtId="0" fontId="106" fillId="0" borderId="31" xfId="0" applyFont="1" applyFill="1" applyBorder="1" applyAlignment="1">
      <alignment/>
    </xf>
    <xf numFmtId="3" fontId="106" fillId="0" borderId="31" xfId="0" applyNumberFormat="1" applyFont="1" applyFill="1" applyBorder="1" applyAlignment="1">
      <alignment horizontal="right"/>
    </xf>
    <xf numFmtId="0" fontId="10" fillId="0" borderId="0" xfId="0" applyFont="1" applyFill="1" applyAlignment="1">
      <alignment horizontal="right"/>
    </xf>
    <xf numFmtId="3" fontId="106" fillId="0" borderId="31" xfId="0" applyNumberFormat="1" applyFont="1" applyBorder="1" applyAlignment="1">
      <alignment horizontal="right"/>
    </xf>
    <xf numFmtId="0" fontId="106" fillId="0" borderId="0" xfId="0" applyFont="1" applyFill="1" applyBorder="1" applyAlignment="1">
      <alignment/>
    </xf>
    <xf numFmtId="0" fontId="109" fillId="0" borderId="0" xfId="0" applyFont="1" applyFill="1" applyAlignment="1">
      <alignment wrapText="1"/>
    </xf>
    <xf numFmtId="0" fontId="10" fillId="0" borderId="0" xfId="0" applyFont="1" applyFill="1" applyBorder="1" applyAlignment="1">
      <alignment/>
    </xf>
    <xf numFmtId="175" fontId="10" fillId="0" borderId="0" xfId="0" applyNumberFormat="1" applyFont="1" applyFill="1" applyBorder="1" applyAlignment="1">
      <alignment horizontal="right"/>
    </xf>
    <xf numFmtId="0" fontId="10" fillId="0" borderId="0" xfId="0" applyFont="1" applyFill="1" applyAlignment="1">
      <alignment horizontal="left" wrapText="1"/>
    </xf>
    <xf numFmtId="3" fontId="10" fillId="0" borderId="0" xfId="0" applyNumberFormat="1" applyFont="1" applyFill="1" applyAlignment="1" quotePrefix="1">
      <alignment horizontal="right" wrapText="1"/>
    </xf>
    <xf numFmtId="0" fontId="10" fillId="0" borderId="0" xfId="0" applyFont="1" applyFill="1" applyAlignment="1">
      <alignment wrapText="1"/>
    </xf>
    <xf numFmtId="175" fontId="10" fillId="0" borderId="0" xfId="0" applyNumberFormat="1" applyFont="1" applyFill="1" applyAlignment="1" quotePrefix="1">
      <alignment horizontal="right"/>
    </xf>
    <xf numFmtId="175" fontId="10" fillId="0" borderId="0" xfId="0" applyNumberFormat="1" applyFont="1" applyFill="1" applyAlignment="1">
      <alignment horizontal="right"/>
    </xf>
    <xf numFmtId="3" fontId="10" fillId="0" borderId="0" xfId="0" applyNumberFormat="1" applyFont="1" applyFill="1" applyAlignment="1" quotePrefix="1">
      <alignment horizontal="right"/>
    </xf>
    <xf numFmtId="0" fontId="10" fillId="0" borderId="0" xfId="0" applyFont="1" applyFill="1" applyBorder="1" applyAlignment="1">
      <alignment horizontal="left"/>
    </xf>
    <xf numFmtId="3" fontId="10" fillId="0" borderId="0" xfId="307" applyNumberFormat="1" applyFont="1" applyFill="1" applyAlignment="1">
      <alignment horizontal="right"/>
      <protection/>
    </xf>
    <xf numFmtId="0" fontId="106" fillId="0" borderId="0" xfId="0" applyFont="1" applyFill="1" applyBorder="1" applyAlignment="1">
      <alignment horizontal="left"/>
    </xf>
    <xf numFmtId="3" fontId="10" fillId="0" borderId="0" xfId="0" applyNumberFormat="1" applyFont="1" applyFill="1" applyBorder="1" applyAlignment="1">
      <alignment horizontal="right"/>
    </xf>
    <xf numFmtId="0" fontId="10" fillId="0" borderId="0" xfId="233" applyFont="1" applyFill="1">
      <alignment/>
      <protection/>
    </xf>
    <xf numFmtId="3" fontId="10" fillId="0" borderId="0" xfId="0" applyNumberFormat="1" applyFont="1" applyFill="1" applyAlignment="1" quotePrefix="1">
      <alignment horizontal="left"/>
    </xf>
    <xf numFmtId="3" fontId="10" fillId="0" borderId="0" xfId="0" applyNumberFormat="1" applyFont="1" applyFill="1" applyAlignment="1">
      <alignment horizontal="right"/>
    </xf>
    <xf numFmtId="0" fontId="10" fillId="0" borderId="0" xfId="233" applyFont="1" applyFill="1" quotePrefix="1">
      <alignment/>
      <protection/>
    </xf>
    <xf numFmtId="0" fontId="10" fillId="0" borderId="17" xfId="233" applyFont="1" applyFill="1" applyBorder="1">
      <alignment/>
      <protection/>
    </xf>
    <xf numFmtId="3" fontId="10" fillId="0" borderId="17" xfId="0" applyNumberFormat="1" applyFont="1" applyFill="1" applyBorder="1" applyAlignment="1" quotePrefix="1">
      <alignment horizontal="left"/>
    </xf>
    <xf numFmtId="3" fontId="10" fillId="0" borderId="17" xfId="0" applyNumberFormat="1" applyFont="1" applyFill="1" applyBorder="1" applyAlignment="1">
      <alignment horizontal="right"/>
    </xf>
    <xf numFmtId="0" fontId="3" fillId="43" borderId="31" xfId="0" applyFont="1" applyFill="1" applyBorder="1" applyAlignment="1">
      <alignment/>
    </xf>
    <xf numFmtId="3" fontId="4" fillId="43" borderId="32" xfId="0" applyNumberFormat="1" applyFont="1" applyFill="1" applyBorder="1" applyAlignment="1">
      <alignment horizontal="right"/>
    </xf>
    <xf numFmtId="0" fontId="7" fillId="43" borderId="32" xfId="0" applyFont="1" applyFill="1" applyBorder="1" applyAlignment="1">
      <alignment horizontal="center"/>
    </xf>
    <xf numFmtId="0" fontId="3" fillId="43" borderId="31" xfId="0" applyFont="1" applyFill="1" applyBorder="1" applyAlignment="1">
      <alignment horizontal="right"/>
    </xf>
    <xf numFmtId="0" fontId="3" fillId="43" borderId="17" xfId="0" applyFont="1" applyFill="1" applyBorder="1" applyAlignment="1">
      <alignment/>
    </xf>
    <xf numFmtId="49" fontId="4" fillId="43" borderId="17" xfId="0" applyNumberFormat="1" applyFont="1" applyFill="1" applyBorder="1" applyAlignment="1">
      <alignment horizontal="right"/>
    </xf>
    <xf numFmtId="3" fontId="8" fillId="43" borderId="17" xfId="0" applyNumberFormat="1" applyFont="1" applyFill="1" applyBorder="1" applyAlignment="1">
      <alignment horizontal="right"/>
    </xf>
    <xf numFmtId="1" fontId="110" fillId="0" borderId="0" xfId="0" applyNumberFormat="1" applyFont="1" applyAlignment="1">
      <alignment/>
    </xf>
    <xf numFmtId="0" fontId="33" fillId="0" borderId="0" xfId="0" applyFont="1" applyAlignment="1">
      <alignment vertical="center"/>
    </xf>
    <xf numFmtId="9" fontId="5" fillId="25" borderId="0" xfId="0" applyNumberFormat="1" applyFont="1" applyFill="1" applyAlignment="1">
      <alignment/>
    </xf>
    <xf numFmtId="9" fontId="5" fillId="25" borderId="17" xfId="0" applyNumberFormat="1" applyFont="1" applyFill="1" applyBorder="1" applyAlignment="1">
      <alignment/>
    </xf>
    <xf numFmtId="0" fontId="4" fillId="25" borderId="0" xfId="0" applyFont="1" applyFill="1" applyBorder="1" applyAlignment="1">
      <alignment/>
    </xf>
    <xf numFmtId="49" fontId="65" fillId="24" borderId="31" xfId="0" applyNumberFormat="1" applyFont="1" applyFill="1" applyBorder="1" applyAlignment="1">
      <alignment horizontal="right" wrapText="1"/>
    </xf>
    <xf numFmtId="3" fontId="4" fillId="43" borderId="32" xfId="0" applyNumberFormat="1" applyFont="1" applyFill="1" applyBorder="1" applyAlignment="1">
      <alignment horizontal="center"/>
    </xf>
    <xf numFmtId="0" fontId="6" fillId="0" borderId="0" xfId="0" applyFont="1" applyFill="1" applyAlignment="1">
      <alignment/>
    </xf>
    <xf numFmtId="0" fontId="0" fillId="0" borderId="0" xfId="0" applyFont="1" applyAlignment="1">
      <alignment/>
    </xf>
    <xf numFmtId="0" fontId="6" fillId="0" borderId="0" xfId="0" applyFont="1" applyFill="1" applyAlignment="1">
      <alignment wrapText="1"/>
    </xf>
    <xf numFmtId="0" fontId="10" fillId="0" borderId="0" xfId="180" applyFont="1" applyFill="1" applyBorder="1" applyAlignment="1">
      <alignment wrapText="1"/>
      <protection/>
    </xf>
    <xf numFmtId="0" fontId="0" fillId="0" borderId="0" xfId="0" applyFont="1" applyAlignment="1">
      <alignment wrapText="1"/>
    </xf>
    <xf numFmtId="0" fontId="4" fillId="24" borderId="48" xfId="218" applyNumberFormat="1" applyFont="1" applyFill="1" applyBorder="1" applyAlignment="1">
      <alignment horizontal="center"/>
      <protection/>
    </xf>
    <xf numFmtId="0" fontId="4" fillId="24" borderId="49" xfId="218" applyNumberFormat="1" applyFont="1" applyFill="1" applyBorder="1" applyAlignment="1">
      <alignment horizontal="center"/>
      <protection/>
    </xf>
    <xf numFmtId="0" fontId="10" fillId="0" borderId="0" xfId="248" applyNumberFormat="1" applyFont="1" applyFill="1" applyBorder="1" applyAlignment="1">
      <alignment horizontal="left" wrapText="1"/>
    </xf>
    <xf numFmtId="0" fontId="35" fillId="48" borderId="7" xfId="136" applyFont="1" applyFill="1" applyBorder="1" applyAlignment="1">
      <alignment horizontal="center" vertical="center" wrapText="1"/>
      <protection/>
    </xf>
    <xf numFmtId="0" fontId="35" fillId="48" borderId="31" xfId="136" applyFont="1" applyFill="1" applyBorder="1" applyAlignment="1">
      <alignment horizontal="center" vertical="center" wrapText="1"/>
      <protection/>
    </xf>
    <xf numFmtId="0" fontId="35" fillId="48" borderId="41" xfId="136" applyFont="1" applyFill="1" applyBorder="1" applyAlignment="1">
      <alignment horizontal="center" vertical="center" wrapText="1"/>
      <protection/>
    </xf>
    <xf numFmtId="0" fontId="5" fillId="0" borderId="32" xfId="180" applyFont="1" applyFill="1" applyBorder="1" applyAlignment="1">
      <alignment horizontal="left"/>
      <protection/>
    </xf>
    <xf numFmtId="0" fontId="5" fillId="0" borderId="32" xfId="180" applyFont="1" applyFill="1" applyBorder="1" applyAlignment="1">
      <alignment/>
      <protection/>
    </xf>
    <xf numFmtId="0" fontId="5" fillId="0" borderId="31" xfId="180" applyFont="1" applyFill="1" applyBorder="1" applyAlignment="1">
      <alignment horizontal="left" wrapText="1"/>
      <protection/>
    </xf>
    <xf numFmtId="0" fontId="5" fillId="0" borderId="31" xfId="180" applyFont="1" applyFill="1" applyBorder="1" applyAlignment="1">
      <alignment/>
      <protection/>
    </xf>
    <xf numFmtId="0" fontId="5" fillId="0" borderId="17" xfId="180" applyFont="1" applyFill="1" applyBorder="1" applyAlignment="1">
      <alignment horizontal="left"/>
      <protection/>
    </xf>
    <xf numFmtId="0" fontId="5" fillId="0" borderId="17" xfId="180" applyFont="1" applyFill="1" applyBorder="1" applyAlignment="1">
      <alignment/>
      <protection/>
    </xf>
    <xf numFmtId="0" fontId="5" fillId="0" borderId="32" xfId="180" applyFont="1" applyFill="1" applyBorder="1" applyAlignment="1">
      <alignment horizontal="left" wrapText="1"/>
      <protection/>
    </xf>
    <xf numFmtId="0" fontId="1" fillId="45" borderId="0" xfId="180" applyFont="1" applyFill="1" applyBorder="1" applyAlignment="1">
      <alignment horizontal="left" wrapText="1"/>
      <protection/>
    </xf>
    <xf numFmtId="0" fontId="0" fillId="0" borderId="0" xfId="0" applyAlignment="1">
      <alignment wrapText="1"/>
    </xf>
    <xf numFmtId="0" fontId="0" fillId="45" borderId="0" xfId="0" applyFill="1" applyAlignment="1">
      <alignment wrapText="1"/>
    </xf>
    <xf numFmtId="0" fontId="107" fillId="0" borderId="0" xfId="0" applyFont="1" applyFill="1" applyAlignment="1">
      <alignment horizontal="left" wrapText="1"/>
    </xf>
    <xf numFmtId="0" fontId="107" fillId="0" borderId="0" xfId="0" applyFont="1" applyFill="1" applyBorder="1" applyAlignment="1">
      <alignment horizontal="left" wrapText="1"/>
    </xf>
    <xf numFmtId="0" fontId="4" fillId="24" borderId="31" xfId="0" applyNumberFormat="1" applyFont="1" applyFill="1" applyBorder="1" applyAlignment="1">
      <alignment horizontal="center"/>
    </xf>
    <xf numFmtId="0" fontId="0" fillId="0" borderId="31" xfId="0" applyFont="1" applyBorder="1" applyAlignment="1">
      <alignment horizontal="center"/>
    </xf>
    <xf numFmtId="0" fontId="0" fillId="0" borderId="50" xfId="0" applyFont="1" applyBorder="1" applyAlignment="1">
      <alignment horizontal="center"/>
    </xf>
  </cellXfs>
  <cellStyles count="410">
    <cellStyle name="Normal" xfId="0"/>
    <cellStyle name="=C:\WINNT35\SYSTEM32\COMMAND.CO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Dekorfärg1" xfId="28"/>
    <cellStyle name="20% - Dekorfärg2" xfId="29"/>
    <cellStyle name="20% - Dekorfärg3" xfId="30"/>
    <cellStyle name="20% - Dekorfärg4" xfId="31"/>
    <cellStyle name="20% - Dekorfärg5" xfId="32"/>
    <cellStyle name="20% - Dekorfärg6" xfId="33"/>
    <cellStyle name="40% - Accent1" xfId="34"/>
    <cellStyle name="40% - Accent1 2" xfId="35"/>
    <cellStyle name="40% - Accent2" xfId="36"/>
    <cellStyle name="40% - Accent2 2" xfId="37"/>
    <cellStyle name="40% - Accent3" xfId="38"/>
    <cellStyle name="40% - Accent3 2" xfId="39"/>
    <cellStyle name="40% - Accent4" xfId="40"/>
    <cellStyle name="40% - Accent4 2" xfId="41"/>
    <cellStyle name="40% - Accent5" xfId="42"/>
    <cellStyle name="40% - Accent5 2" xfId="43"/>
    <cellStyle name="40% - Accent5 2 2" xfId="44"/>
    <cellStyle name="40% - Accent6" xfId="45"/>
    <cellStyle name="40% - Accent6 2" xfId="46"/>
    <cellStyle name="40% - Dekorfärg1" xfId="47"/>
    <cellStyle name="40% - Dekorfärg2" xfId="48"/>
    <cellStyle name="40% - Dekorfärg3" xfId="49"/>
    <cellStyle name="40% - Dekorfärg4" xfId="50"/>
    <cellStyle name="40% - Dekorfärg5" xfId="51"/>
    <cellStyle name="40% - Dekorfärg6" xfId="52"/>
    <cellStyle name="60% - Accent1" xfId="53"/>
    <cellStyle name="60% - Accent1 2" xfId="54"/>
    <cellStyle name="60% - Accent2" xfId="55"/>
    <cellStyle name="60% - Accent2 2" xfId="56"/>
    <cellStyle name="60% - Accent3" xfId="57"/>
    <cellStyle name="60% - Accent3 2" xfId="58"/>
    <cellStyle name="60% - Accent4" xfId="59"/>
    <cellStyle name="60% - Accent4 2" xfId="60"/>
    <cellStyle name="60% - Accent5" xfId="61"/>
    <cellStyle name="60% - Accent5 2" xfId="62"/>
    <cellStyle name="60% - Accent6" xfId="63"/>
    <cellStyle name="60% - Accent6 2" xfId="64"/>
    <cellStyle name="60% - Dekorfärg1" xfId="65"/>
    <cellStyle name="60% - Dekorfärg2" xfId="66"/>
    <cellStyle name="60% - Dekorfärg3" xfId="67"/>
    <cellStyle name="60% - Dekorfärg4" xfId="68"/>
    <cellStyle name="60% - Dekorfärg5" xfId="69"/>
    <cellStyle name="60% - Dekorfärg6" xfId="70"/>
    <cellStyle name="Accent1" xfId="71"/>
    <cellStyle name="Accent1 2" xfId="72"/>
    <cellStyle name="Accent2" xfId="73"/>
    <cellStyle name="Accent2 2" xfId="74"/>
    <cellStyle name="Accent3" xfId="75"/>
    <cellStyle name="Accent3 2" xfId="76"/>
    <cellStyle name="Accent4" xfId="77"/>
    <cellStyle name="Accent4 2" xfId="78"/>
    <cellStyle name="Accent5" xfId="79"/>
    <cellStyle name="Accent5 2" xfId="80"/>
    <cellStyle name="Accent6" xfId="81"/>
    <cellStyle name="Accent6 2" xfId="82"/>
    <cellStyle name="Anteckning" xfId="83"/>
    <cellStyle name="ÅRPressTxt2" xfId="84"/>
    <cellStyle name="ASCB - Summa" xfId="85"/>
    <cellStyle name="Availability" xfId="86"/>
    <cellStyle name="Bad" xfId="87"/>
    <cellStyle name="Bad 2" xfId="88"/>
    <cellStyle name="Bad 2 2" xfId="89"/>
    <cellStyle name="Beräkning" xfId="90"/>
    <cellStyle name="Bra" xfId="91"/>
    <cellStyle name="Calculation" xfId="92"/>
    <cellStyle name="Calculation 2" xfId="93"/>
    <cellStyle name="Check Cell" xfId="94"/>
    <cellStyle name="Check Cell 2" xfId="95"/>
    <cellStyle name="checkExposure" xfId="96"/>
    <cellStyle name="Comma" xfId="97"/>
    <cellStyle name="Comma [0]" xfId="98"/>
    <cellStyle name="Comma 2" xfId="99"/>
    <cellStyle name="Comma 2 2" xfId="100"/>
    <cellStyle name="Comma 3" xfId="101"/>
    <cellStyle name="Comma 9" xfId="102"/>
    <cellStyle name="Comment" xfId="103"/>
    <cellStyle name="Currency" xfId="104"/>
    <cellStyle name="Currency [0]" xfId="105"/>
    <cellStyle name="Currency 2" xfId="106"/>
    <cellStyle name="Dålig" xfId="107"/>
    <cellStyle name="Data" xfId="108"/>
    <cellStyle name="Date" xfId="109"/>
    <cellStyle name="Dezimal [0]_Jul94" xfId="110"/>
    <cellStyle name="Dezimal_Jul94" xfId="111"/>
    <cellStyle name="Euro" xfId="112"/>
    <cellStyle name="Explanatory Text" xfId="113"/>
    <cellStyle name="Explanatory Text 2" xfId="114"/>
    <cellStyle name="Färg1" xfId="115"/>
    <cellStyle name="Färg2" xfId="116"/>
    <cellStyle name="Färg3" xfId="117"/>
    <cellStyle name="Färg4" xfId="118"/>
    <cellStyle name="Färg5" xfId="119"/>
    <cellStyle name="Färg6" xfId="120"/>
    <cellStyle name="Followed Hyperlink" xfId="121"/>
    <cellStyle name="Förklarande text" xfId="122"/>
    <cellStyle name="Format 1" xfId="123"/>
    <cellStyle name="Good" xfId="124"/>
    <cellStyle name="Good 2" xfId="125"/>
    <cellStyle name="GPM_Allocation" xfId="126"/>
    <cellStyle name="greyed" xfId="127"/>
    <cellStyle name="Heading 1" xfId="128"/>
    <cellStyle name="Heading 1 2" xfId="129"/>
    <cellStyle name="Heading 2" xfId="130"/>
    <cellStyle name="Heading 2 2" xfId="131"/>
    <cellStyle name="Heading 3" xfId="132"/>
    <cellStyle name="Heading 3 2" xfId="133"/>
    <cellStyle name="Heading 4" xfId="134"/>
    <cellStyle name="Heading 4 2" xfId="135"/>
    <cellStyle name="HeadingTable" xfId="136"/>
    <cellStyle name="highlightExposure" xfId="137"/>
    <cellStyle name="highlightPD" xfId="138"/>
    <cellStyle name="highlightPercentage" xfId="139"/>
    <cellStyle name="highlightText" xfId="140"/>
    <cellStyle name="Hyperlänk 2" xfId="141"/>
    <cellStyle name="Hyperlink" xfId="142"/>
    <cellStyle name="Indata" xfId="143"/>
    <cellStyle name="Indata 2" xfId="144"/>
    <cellStyle name="Input" xfId="145"/>
    <cellStyle name="Input 2" xfId="146"/>
    <cellStyle name="Input%" xfId="147"/>
    <cellStyle name="inputDate" xfId="148"/>
    <cellStyle name="InputDate 2" xfId="149"/>
    <cellStyle name="InputDecimal" xfId="150"/>
    <cellStyle name="inputExposure" xfId="151"/>
    <cellStyle name="inputMaturity" xfId="152"/>
    <cellStyle name="inputParameterE" xfId="153"/>
    <cellStyle name="inputPD" xfId="154"/>
    <cellStyle name="inputPercentage" xfId="155"/>
    <cellStyle name="inputPercentageL" xfId="156"/>
    <cellStyle name="inputPercentageS" xfId="157"/>
    <cellStyle name="inputSelection" xfId="158"/>
    <cellStyle name="inputText" xfId="159"/>
    <cellStyle name="InputValue" xfId="160"/>
    <cellStyle name="Kontrollcell" xfId="161"/>
    <cellStyle name="Länkad cell" xfId="162"/>
    <cellStyle name="Linked Cell" xfId="163"/>
    <cellStyle name="Linked Cell 2" xfId="164"/>
    <cellStyle name="Local_Data_Formula" xfId="165"/>
    <cellStyle name="Neutral" xfId="166"/>
    <cellStyle name="Neutral 2" xfId="167"/>
    <cellStyle name="Neutral 2 2" xfId="168"/>
    <cellStyle name="Normal - Style1" xfId="169"/>
    <cellStyle name="Normal 10" xfId="170"/>
    <cellStyle name="Normal 11" xfId="171"/>
    <cellStyle name="Normal 11 2" xfId="172"/>
    <cellStyle name="Normal 12" xfId="173"/>
    <cellStyle name="Normal 13" xfId="174"/>
    <cellStyle name="Normal 14" xfId="175"/>
    <cellStyle name="Normal 15" xfId="176"/>
    <cellStyle name="Normal 16" xfId="177"/>
    <cellStyle name="Normal 17" xfId="178"/>
    <cellStyle name="Normal 18" xfId="179"/>
    <cellStyle name="Normal 2" xfId="180"/>
    <cellStyle name="Normal 2 17" xfId="181"/>
    <cellStyle name="Normal 2 2" xfId="182"/>
    <cellStyle name="Normal 2 3" xfId="183"/>
    <cellStyle name="Normal 2 3 2" xfId="184"/>
    <cellStyle name="Normal 2 4" xfId="185"/>
    <cellStyle name="Normal 2 5" xfId="186"/>
    <cellStyle name="Normal 2 5 2" xfId="187"/>
    <cellStyle name="Normal 2 6" xfId="188"/>
    <cellStyle name="Normal 3" xfId="189"/>
    <cellStyle name="Normal 3 2" xfId="190"/>
    <cellStyle name="Normal 3 2 2" xfId="191"/>
    <cellStyle name="Normal 3 2_Liquidity reserve Apr 2012 data v1" xfId="192"/>
    <cellStyle name="Normal 3 3" xfId="193"/>
    <cellStyle name="Normal 3 4" xfId="194"/>
    <cellStyle name="Normal 3 5" xfId="195"/>
    <cellStyle name="Normal 3 6" xfId="196"/>
    <cellStyle name="Normal 3 7" xfId="197"/>
    <cellStyle name="Normal 3 8" xfId="198"/>
    <cellStyle name="Normal 3_Liquidity reserve Apr 2012 data v1" xfId="199"/>
    <cellStyle name="Normal 4" xfId="200"/>
    <cellStyle name="Normal 4 2" xfId="201"/>
    <cellStyle name="Normal 4 2 2" xfId="202"/>
    <cellStyle name="Normal 4 3" xfId="203"/>
    <cellStyle name="Normal 4 4" xfId="204"/>
    <cellStyle name="Normal 4_Liquidity reserve Apr 2012 data v1" xfId="205"/>
    <cellStyle name="Normal 5" xfId="206"/>
    <cellStyle name="Normal 5 2" xfId="207"/>
    <cellStyle name="Normal 5 2 2" xfId="208"/>
    <cellStyle name="Normal 5 3" xfId="209"/>
    <cellStyle name="Normal 5 4" xfId="210"/>
    <cellStyle name="Normal 5_Liquidity reserve Apr 2012 data v1" xfId="211"/>
    <cellStyle name="Normal 6" xfId="212"/>
    <cellStyle name="Normal 6 2" xfId="213"/>
    <cellStyle name="Normal 7" xfId="214"/>
    <cellStyle name="Normal 7 2" xfId="215"/>
    <cellStyle name="Normal 7 2 2" xfId="216"/>
    <cellStyle name="Normal 7 2 3" xfId="217"/>
    <cellStyle name="Normal 7 2 3 2" xfId="218"/>
    <cellStyle name="Normal 7 2_Liquidity reserve Apr 2012 data v1" xfId="219"/>
    <cellStyle name="Normal 7 3" xfId="220"/>
    <cellStyle name="Normal 7 4" xfId="221"/>
    <cellStyle name="Normal 7 4 2" xfId="222"/>
    <cellStyle name="Normal 7 5" xfId="223"/>
    <cellStyle name="Normal 7_Liquidity reserve Apr 2012 data v1" xfId="224"/>
    <cellStyle name="Normal 8" xfId="225"/>
    <cellStyle name="Normal 9" xfId="226"/>
    <cellStyle name="Normal_9Q figures Div 2012" xfId="227"/>
    <cellStyle name="Normal_9Q figures Q4 2010 eng" xfId="228"/>
    <cellStyle name="Normal_Book6" xfId="229"/>
    <cellStyle name="Normal_Book8" xfId="230"/>
    <cellStyle name="Normal_Note 3 quarterly iso_20130125" xfId="231"/>
    <cellStyle name="Normal_Sheet1" xfId="232"/>
    <cellStyle name="Normal_Trygg Liv appendix tabeller eng" xfId="233"/>
    <cellStyle name="Note" xfId="234"/>
    <cellStyle name="Note 2" xfId="235"/>
    <cellStyle name="optionalExposure" xfId="236"/>
    <cellStyle name="optionalMaturity" xfId="237"/>
    <cellStyle name="optionalPD" xfId="238"/>
    <cellStyle name="optionalPercentage" xfId="239"/>
    <cellStyle name="optionalPercentageL" xfId="240"/>
    <cellStyle name="optionalPercentageS" xfId="241"/>
    <cellStyle name="optionalSelection" xfId="242"/>
    <cellStyle name="optionalText" xfId="243"/>
    <cellStyle name="Output" xfId="244"/>
    <cellStyle name="Output 2" xfId="245"/>
    <cellStyle name="pb_table_format_bottomonly" xfId="246"/>
    <cellStyle name="Percent" xfId="247"/>
    <cellStyle name="Percent 2" xfId="248"/>
    <cellStyle name="Percent 2 2" xfId="249"/>
    <cellStyle name="Percent 2 2 2" xfId="250"/>
    <cellStyle name="Percent 2 3" xfId="251"/>
    <cellStyle name="Percent 2 4" xfId="252"/>
    <cellStyle name="Percent 3" xfId="253"/>
    <cellStyle name="Percent 3 2" xfId="254"/>
    <cellStyle name="Percent 4" xfId="255"/>
    <cellStyle name="Percent 4 2" xfId="256"/>
    <cellStyle name="Percent 5" xfId="257"/>
    <cellStyle name="Percent 5 2" xfId="258"/>
    <cellStyle name="Percent 6" xfId="259"/>
    <cellStyle name="Percent 7" xfId="260"/>
    <cellStyle name="Procent 2" xfId="261"/>
    <cellStyle name="Procent 2 2" xfId="262"/>
    <cellStyle name="Rubrik" xfId="263"/>
    <cellStyle name="Rubrik 1" xfId="264"/>
    <cellStyle name="Rubrik 2" xfId="265"/>
    <cellStyle name="Rubrik 3" xfId="266"/>
    <cellStyle name="Rubrik 4" xfId="267"/>
    <cellStyle name="s" xfId="268"/>
    <cellStyle name="SAPBEXaggData" xfId="269"/>
    <cellStyle name="SAPBEXaggDataEmph" xfId="270"/>
    <cellStyle name="SAPBEXaggItem" xfId="271"/>
    <cellStyle name="SAPBEXaggItemX" xfId="272"/>
    <cellStyle name="SAPBEXchaText" xfId="273"/>
    <cellStyle name="SAPBEXexcBad7" xfId="274"/>
    <cellStyle name="SAPBEXexcBad8" xfId="275"/>
    <cellStyle name="SAPBEXexcBad9" xfId="276"/>
    <cellStyle name="SAPBEXexcCritical4" xfId="277"/>
    <cellStyle name="SAPBEXexcCritical5" xfId="278"/>
    <cellStyle name="SAPBEXexcCritical6" xfId="279"/>
    <cellStyle name="SAPBEXexcGood1" xfId="280"/>
    <cellStyle name="SAPBEXexcGood2" xfId="281"/>
    <cellStyle name="SAPBEXexcGood3" xfId="282"/>
    <cellStyle name="SAPBEXfilterDrill" xfId="283"/>
    <cellStyle name="SAPBEXfilterItem" xfId="284"/>
    <cellStyle name="SAPBEXfilterText" xfId="285"/>
    <cellStyle name="SAPBEXformats" xfId="286"/>
    <cellStyle name="SAPBEXheaderItem" xfId="287"/>
    <cellStyle name="SAPBEXheaderText" xfId="288"/>
    <cellStyle name="SAPBEXHLevel0" xfId="289"/>
    <cellStyle name="SAPBEXHLevel0X" xfId="290"/>
    <cellStyle name="SAPBEXHLevel1" xfId="291"/>
    <cellStyle name="SAPBEXHLevel1X" xfId="292"/>
    <cellStyle name="SAPBEXHLevel2" xfId="293"/>
    <cellStyle name="SAPBEXHLevel2X" xfId="294"/>
    <cellStyle name="SAPBEXHLevel3" xfId="295"/>
    <cellStyle name="SAPBEXHLevel3X" xfId="296"/>
    <cellStyle name="SAPBEXresData" xfId="297"/>
    <cellStyle name="SAPBEXresDataEmph" xfId="298"/>
    <cellStyle name="SAPBEXresItem" xfId="299"/>
    <cellStyle name="SAPBEXresItemX" xfId="300"/>
    <cellStyle name="SAPBEXstdData" xfId="301"/>
    <cellStyle name="SAPBEXstdDataEmph" xfId="302"/>
    <cellStyle name="SAPBEXstdItem" xfId="303"/>
    <cellStyle name="SAPBEXstdItemX" xfId="304"/>
    <cellStyle name="SAPBEXtitle" xfId="305"/>
    <cellStyle name="SAPBEXundefined" xfId="306"/>
    <cellStyle name="SEB" xfId="307"/>
    <cellStyle name="SEB Green Background" xfId="308"/>
    <cellStyle name="SEB Header" xfId="309"/>
    <cellStyle name="SEB Normal" xfId="310"/>
    <cellStyle name="SEB Table Header Row" xfId="311"/>
    <cellStyle name="SEB Table Row" xfId="312"/>
    <cellStyle name="SEM-BPS-head" xfId="313"/>
    <cellStyle name="SEM-BPS-headdata" xfId="314"/>
    <cellStyle name="SEM-BPS-headkey" xfId="315"/>
    <cellStyle name="SEM-BPS-input-on" xfId="316"/>
    <cellStyle name="SEM-BPS-key" xfId="317"/>
    <cellStyle name="showCheck" xfId="318"/>
    <cellStyle name="showExposure" xfId="319"/>
    <cellStyle name="showParameterE" xfId="320"/>
    <cellStyle name="showParameterS" xfId="321"/>
    <cellStyle name="showPD" xfId="322"/>
    <cellStyle name="showPercentage" xfId="323"/>
    <cellStyle name="showSelection" xfId="324"/>
    <cellStyle name="Standard_CORPAUG" xfId="325"/>
    <cellStyle name="Style 1" xfId="326"/>
    <cellStyle name="Style 1 2" xfId="327"/>
    <cellStyle name="Summa" xfId="328"/>
    <cellStyle name="sup2Date" xfId="329"/>
    <cellStyle name="sup2Int" xfId="330"/>
    <cellStyle name="sup2ParameterE" xfId="331"/>
    <cellStyle name="sup2Percentage" xfId="332"/>
    <cellStyle name="sup2PercentageL" xfId="333"/>
    <cellStyle name="sup2PercentageM" xfId="334"/>
    <cellStyle name="sup2Selection" xfId="335"/>
    <cellStyle name="sup2Text" xfId="336"/>
    <cellStyle name="sup3ParameterE" xfId="337"/>
    <cellStyle name="sup3Percentage" xfId="338"/>
    <cellStyle name="supFloat" xfId="339"/>
    <cellStyle name="supInt" xfId="340"/>
    <cellStyle name="supParameterE" xfId="341"/>
    <cellStyle name="supParameterS" xfId="342"/>
    <cellStyle name="supPD" xfId="343"/>
    <cellStyle name="supPercentage" xfId="344"/>
    <cellStyle name="supPercentageL" xfId="345"/>
    <cellStyle name="supPercentageM" xfId="346"/>
    <cellStyle name="supSelection" xfId="347"/>
    <cellStyle name="supText" xfId="348"/>
    <cellStyle name="Title" xfId="349"/>
    <cellStyle name="Title 2" xfId="350"/>
    <cellStyle name="Total" xfId="351"/>
    <cellStyle name="Total 2" xfId="352"/>
    <cellStyle name="Tusental (0)_9604" xfId="353"/>
    <cellStyle name="Tusental 10" xfId="354"/>
    <cellStyle name="Tusental 10 2" xfId="355"/>
    <cellStyle name="Tusental 11" xfId="356"/>
    <cellStyle name="Tusental 11 2" xfId="357"/>
    <cellStyle name="Tusental 12" xfId="358"/>
    <cellStyle name="Tusental 12 2" xfId="359"/>
    <cellStyle name="Tusental 13" xfId="360"/>
    <cellStyle name="Tusental 13 2" xfId="361"/>
    <cellStyle name="Tusental 14" xfId="362"/>
    <cellStyle name="Tusental 14 2" xfId="363"/>
    <cellStyle name="Tusental 15" xfId="364"/>
    <cellStyle name="Tusental 15 2" xfId="365"/>
    <cellStyle name="Tusental 16" xfId="366"/>
    <cellStyle name="Tusental 16 2" xfId="367"/>
    <cellStyle name="Tusental 17" xfId="368"/>
    <cellStyle name="Tusental 17 2" xfId="369"/>
    <cellStyle name="Tusental 18" xfId="370"/>
    <cellStyle name="Tusental 18 2" xfId="371"/>
    <cellStyle name="Tusental 19" xfId="372"/>
    <cellStyle name="Tusental 19 2" xfId="373"/>
    <cellStyle name="Tusental 2" xfId="374"/>
    <cellStyle name="Tusental 20" xfId="375"/>
    <cellStyle name="Tusental 20 2" xfId="376"/>
    <cellStyle name="Tusental 21" xfId="377"/>
    <cellStyle name="Tusental 21 2" xfId="378"/>
    <cellStyle name="Tusental 22" xfId="379"/>
    <cellStyle name="Tusental 22 2" xfId="380"/>
    <cellStyle name="Tusental 23" xfId="381"/>
    <cellStyle name="Tusental 23 2" xfId="382"/>
    <cellStyle name="Tusental 24" xfId="383"/>
    <cellStyle name="Tusental 25" xfId="384"/>
    <cellStyle name="Tusental 26" xfId="385"/>
    <cellStyle name="Tusental 27" xfId="386"/>
    <cellStyle name="Tusental 28" xfId="387"/>
    <cellStyle name="Tusental 29" xfId="388"/>
    <cellStyle name="Tusental 3" xfId="389"/>
    <cellStyle name="Tusental 3 2" xfId="390"/>
    <cellStyle name="Tusental 3 2 2" xfId="391"/>
    <cellStyle name="Tusental 3 3" xfId="392"/>
    <cellStyle name="Tusental 30" xfId="393"/>
    <cellStyle name="Tusental 31" xfId="394"/>
    <cellStyle name="Tusental 32" xfId="395"/>
    <cellStyle name="Tusental 33" xfId="396"/>
    <cellStyle name="Tusental 34" xfId="397"/>
    <cellStyle name="Tusental 35" xfId="398"/>
    <cellStyle name="Tusental 36" xfId="399"/>
    <cellStyle name="Tusental 37" xfId="400"/>
    <cellStyle name="Tusental 38" xfId="401"/>
    <cellStyle name="Tusental 39" xfId="402"/>
    <cellStyle name="Tusental 4" xfId="403"/>
    <cellStyle name="Tusental 4 2" xfId="404"/>
    <cellStyle name="Tusental 40" xfId="405"/>
    <cellStyle name="Tusental 41" xfId="406"/>
    <cellStyle name="Tusental 5" xfId="407"/>
    <cellStyle name="Tusental 5 2" xfId="408"/>
    <cellStyle name="Tusental 6" xfId="409"/>
    <cellStyle name="Tusental 6 2" xfId="410"/>
    <cellStyle name="Tusental 7" xfId="411"/>
    <cellStyle name="Tusental 7 2" xfId="412"/>
    <cellStyle name="Tusental 8" xfId="413"/>
    <cellStyle name="Tusental 8 2" xfId="414"/>
    <cellStyle name="Tusental 9" xfId="415"/>
    <cellStyle name="Tusental 9 2" xfId="416"/>
    <cellStyle name="Utdata" xfId="417"/>
    <cellStyle name="Valuta (0)_9604" xfId="418"/>
    <cellStyle name="Varningstext" xfId="419"/>
    <cellStyle name="Währung [0]_Jul94" xfId="420"/>
    <cellStyle name="Währung_Jul94" xfId="421"/>
    <cellStyle name="Warning Text" xfId="422"/>
    <cellStyle name="Warning Text 2" xfId="423"/>
  </cellStyles>
  <dxfs count="6">
    <dxf>
      <fill>
        <patternFill>
          <bgColor rgb="FFFF0000"/>
        </patternFill>
      </fill>
    </dxf>
    <dxf>
      <fill>
        <patternFill>
          <bgColor rgb="FFFF0000"/>
        </patternFill>
      </fill>
    </dxf>
    <dxf>
      <fill>
        <patternFill>
          <bgColor rgb="FFFF0000"/>
        </patternFill>
      </fill>
    </dxf>
    <dxf>
      <fill>
        <patternFill>
          <bgColor rgb="FFFF0000"/>
        </patternFill>
      </fill>
    </dxf>
    <dxf>
      <numFmt numFmtId="211" formatCode="#&quot;,&quot;###&quot;,&quot;##0_ ;\-#,##0\ "/>
      <border/>
    </dxf>
    <dxf>
      <numFmt numFmtId="212" formatCode="#&quot;,&quot;##0_ ;\-#,##0\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D00"/>
      <rgbColor rgb="00D8F1B2"/>
      <rgbColor rgb="00B16694"/>
      <rgbColor rgb="00FFFF00"/>
      <rgbColor rgb="00F38AB3"/>
      <rgbColor rgb="00E2ECEE"/>
      <rgbColor rgb="00FAD0E1"/>
      <rgbColor rgb="00B5E05B"/>
      <rgbColor rgb="008A1B60"/>
      <rgbColor rgb="00A07EA3"/>
      <rgbColor rgb="00B0E1E8"/>
      <rgbColor rgb="005494A0"/>
      <rgbColor rgb="00CCCCCC"/>
      <rgbColor rgb="00666666"/>
      <rgbColor rgb="00A3D830"/>
      <rgbColor rgb="00D0ED9D"/>
      <rgbColor rgb="00005F71"/>
      <rgbColor rgb="00A8C8CF"/>
      <rgbColor rgb="008A1B60"/>
      <rgbColor rgb="00D7B1C9"/>
      <rgbColor rgb="000092AA"/>
      <rgbColor rgb="00CFEFF5"/>
      <rgbColor rgb="00A3D830"/>
      <rgbColor rgb="00D0ED9D"/>
      <rgbColor rgb="00005F71"/>
      <rgbColor rgb="00A8C8CF"/>
      <rgbColor rgb="008A1B60"/>
      <rgbColor rgb="00D7B1C9"/>
      <rgbColor rgb="000092AA"/>
      <rgbColor rgb="00CFEFF5"/>
      <rgbColor rgb="00F2E6EC"/>
      <rgbColor rgb="00F8FAFB"/>
      <rgbColor rgb="00DFF5D1"/>
      <rgbColor rgb="00E9D3E0"/>
      <rgbColor rgb="00F8F2F5"/>
      <rgbColor rgb="00F5A1C2"/>
      <rgbColor rgb="00F2FAFC"/>
      <rgbColor rgb="00FFCFCC"/>
      <rgbColor rgb="00D7B1C9"/>
      <rgbColor rgb="00A8C8CF"/>
      <rgbColor rgb="00BFA8C1"/>
      <rgbColor rgb="00FF9E99"/>
      <rgbColor rgb="00FF6E66"/>
      <rgbColor rgb="00FF3D33"/>
      <rgbColor rgb="0054B6C0"/>
      <rgbColor rgb="00999999"/>
      <rgbColor rgb="00005F71"/>
      <rgbColor rgb="00C7E987"/>
      <rgbColor rgb="00A3D830"/>
      <rgbColor rgb="00725274"/>
      <rgbColor rgb="00FF0D00"/>
      <rgbColor rgb="00E3F5F9"/>
      <rgbColor rgb="000092AA"/>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381000</xdr:colOff>
      <xdr:row>51</xdr:row>
      <xdr:rowOff>9525</xdr:rowOff>
    </xdr:to>
    <xdr:pic>
      <xdr:nvPicPr>
        <xdr:cNvPr id="1" name="Picture 4" descr="C:\Quarterly reports\2016_Q3\2016_Q3_factbook_cover.jpg"/>
        <xdr:cNvPicPr preferRelativeResize="1">
          <a:picLocks noChangeAspect="1"/>
        </xdr:cNvPicPr>
      </xdr:nvPicPr>
      <xdr:blipFill>
        <a:blip r:embed="rId1"/>
        <a:stretch>
          <a:fillRect/>
        </a:stretch>
      </xdr:blipFill>
      <xdr:spPr>
        <a:xfrm>
          <a:off x="0" y="0"/>
          <a:ext cx="5867400" cy="826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27</xdr:row>
      <xdr:rowOff>0</xdr:rowOff>
    </xdr:from>
    <xdr:to>
      <xdr:col>2</xdr:col>
      <xdr:colOff>0</xdr:colOff>
      <xdr:row>27</xdr:row>
      <xdr:rowOff>0</xdr:rowOff>
    </xdr:to>
    <xdr:sp>
      <xdr:nvSpPr>
        <xdr:cNvPr id="1" name="AutoShape 6"/>
        <xdr:cNvSpPr>
          <a:spLocks/>
        </xdr:cNvSpPr>
      </xdr:nvSpPr>
      <xdr:spPr>
        <a:xfrm>
          <a:off x="3381375" y="4791075"/>
          <a:ext cx="0" cy="0"/>
        </a:xfrm>
        <a:prstGeom prst="wedgeRectCallout">
          <a:avLst>
            <a:gd name="adj1" fmla="val 147560"/>
            <a:gd name="adj2" fmla="val -2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Fördelningen överensstämmer ej helt mellan banken och GRS.</a:t>
          </a:r>
        </a:p>
      </xdr:txBody>
    </xdr:sp>
    <xdr:clientData/>
  </xdr:twoCellAnchor>
  <xdr:twoCellAnchor>
    <xdr:from>
      <xdr:col>2</xdr:col>
      <xdr:colOff>0</xdr:colOff>
      <xdr:row>27</xdr:row>
      <xdr:rowOff>0</xdr:rowOff>
    </xdr:from>
    <xdr:to>
      <xdr:col>2</xdr:col>
      <xdr:colOff>0</xdr:colOff>
      <xdr:row>27</xdr:row>
      <xdr:rowOff>0</xdr:rowOff>
    </xdr:to>
    <xdr:sp>
      <xdr:nvSpPr>
        <xdr:cNvPr id="2" name="AutoShape 7"/>
        <xdr:cNvSpPr>
          <a:spLocks/>
        </xdr:cNvSpPr>
      </xdr:nvSpPr>
      <xdr:spPr>
        <a:xfrm>
          <a:off x="3381375" y="4791075"/>
          <a:ext cx="0" cy="0"/>
        </a:xfrm>
        <a:prstGeom prst="wedgeRectCallout">
          <a:avLst>
            <a:gd name="adj1" fmla="val 147560"/>
            <a:gd name="adj2" fmla="val -2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Fördelningen överensstämmer ej helt mellan banken och GRS.</a:t>
          </a:r>
        </a:p>
      </xdr:txBody>
    </xdr:sp>
    <xdr:clientData/>
  </xdr:twoCellAnchor>
  <xdr:twoCellAnchor>
    <xdr:from>
      <xdr:col>2</xdr:col>
      <xdr:colOff>0</xdr:colOff>
      <xdr:row>27</xdr:row>
      <xdr:rowOff>0</xdr:rowOff>
    </xdr:from>
    <xdr:to>
      <xdr:col>2</xdr:col>
      <xdr:colOff>0</xdr:colOff>
      <xdr:row>27</xdr:row>
      <xdr:rowOff>0</xdr:rowOff>
    </xdr:to>
    <xdr:sp>
      <xdr:nvSpPr>
        <xdr:cNvPr id="3" name="AutoShape 8"/>
        <xdr:cNvSpPr>
          <a:spLocks/>
        </xdr:cNvSpPr>
      </xdr:nvSpPr>
      <xdr:spPr>
        <a:xfrm>
          <a:off x="3381375" y="4791075"/>
          <a:ext cx="0" cy="0"/>
        </a:xfrm>
        <a:prstGeom prst="wedgeRectCallout">
          <a:avLst>
            <a:gd name="adj1" fmla="val 147560"/>
            <a:gd name="adj2" fmla="val -2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Fördelningen överensstämmer ej helt mellan banken och GRS.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66675</xdr:colOff>
      <xdr:row>0</xdr:row>
      <xdr:rowOff>0</xdr:rowOff>
    </xdr:to>
    <xdr:sp>
      <xdr:nvSpPr>
        <xdr:cNvPr id="1" name="Text Box 8"/>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2" name="Text Box 10"/>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3" name="Text Box 12"/>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4" name="Text Box 14"/>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0</xdr:row>
      <xdr:rowOff>0</xdr:rowOff>
    </xdr:from>
    <xdr:to>
      <xdr:col>0</xdr:col>
      <xdr:colOff>66675</xdr:colOff>
      <xdr:row>0</xdr:row>
      <xdr:rowOff>0</xdr:rowOff>
    </xdr:to>
    <xdr:sp>
      <xdr:nvSpPr>
        <xdr:cNvPr id="5" name="Text Box 16"/>
        <xdr:cNvSpPr txBox="1">
          <a:spLocks noChangeArrowheads="1"/>
        </xdr:cNvSpPr>
      </xdr:nvSpPr>
      <xdr:spPr>
        <a:xfrm>
          <a:off x="0" y="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66675</xdr:colOff>
      <xdr:row>1</xdr:row>
      <xdr:rowOff>0</xdr:rowOff>
    </xdr:to>
    <xdr:sp>
      <xdr:nvSpPr>
        <xdr:cNvPr id="1" name="Text Box 8"/>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2" name="Text Box 10"/>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3"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4"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5" name="Text Box 16"/>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6" name="Text Box 8"/>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7" name="Text Box 10"/>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8"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9"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0" name="Text Box 16"/>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1" name="Text Box 11"/>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2"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3" name="Text Box 13"/>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4"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5" name="Text Box 15"/>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6" name="Text Box 8"/>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7" name="Text Box 10"/>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8" name="Text Box 12"/>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19" name="Text Box 14"/>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twoCellAnchor>
    <xdr:from>
      <xdr:col>0</xdr:col>
      <xdr:colOff>0</xdr:colOff>
      <xdr:row>1</xdr:row>
      <xdr:rowOff>0</xdr:rowOff>
    </xdr:from>
    <xdr:to>
      <xdr:col>0</xdr:col>
      <xdr:colOff>66675</xdr:colOff>
      <xdr:row>1</xdr:row>
      <xdr:rowOff>0</xdr:rowOff>
    </xdr:to>
    <xdr:sp>
      <xdr:nvSpPr>
        <xdr:cNvPr id="20" name="Text Box 16"/>
        <xdr:cNvSpPr txBox="1">
          <a:spLocks noChangeArrowheads="1"/>
        </xdr:cNvSpPr>
      </xdr:nvSpPr>
      <xdr:spPr>
        <a:xfrm>
          <a:off x="0" y="190500"/>
          <a:ext cx="66675" cy="0"/>
        </a:xfrm>
        <a:prstGeom prst="rect">
          <a:avLst/>
        </a:prstGeom>
        <a:noFill/>
        <a:ln w="9525" cmpd="sng">
          <a:noFill/>
        </a:ln>
      </xdr:spPr>
      <xdr:txBody>
        <a:bodyPr vertOverflow="clip" wrap="square" lIns="18288" tIns="18288" rIns="0" bIns="0"/>
        <a:p>
          <a:pPr algn="l">
            <a:defRPr/>
          </a:pPr>
          <a:r>
            <a:rPr lang="en-US" cap="none" sz="100" b="0" i="0" u="none" baseline="0">
              <a:solidFill>
                <a:srgbClr val="000000"/>
              </a:solidFill>
            </a:rPr>
            <a:t>1B</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466725</xdr:colOff>
      <xdr:row>10</xdr:row>
      <xdr:rowOff>133350</xdr:rowOff>
    </xdr:from>
    <xdr:ext cx="133350" cy="228600"/>
    <xdr:sp>
      <xdr:nvSpPr>
        <xdr:cNvPr id="1" name="Text Box 1"/>
        <xdr:cNvSpPr txBox="1">
          <a:spLocks noChangeArrowheads="1"/>
        </xdr:cNvSpPr>
      </xdr:nvSpPr>
      <xdr:spPr>
        <a:xfrm>
          <a:off x="6477000" y="1952625"/>
          <a:ext cx="133350" cy="228600"/>
        </a:xfrm>
        <a:prstGeom prst="rect">
          <a:avLst/>
        </a:prstGeom>
        <a:noFill/>
        <a:ln w="19050" cmpd="sng">
          <a:noFill/>
        </a:ln>
      </xdr:spPr>
      <xdr:txBody>
        <a:bodyPr vertOverflow="clip" wrap="square" lIns="36000" tIns="36000" rIns="36000" bIns="36000"/>
        <a:p>
          <a:pPr algn="l">
            <a:defRPr/>
          </a:pPr>
          <a:r>
            <a:rPr lang="en-US" cap="none" sz="1000" b="0" i="0" u="none" baseline="0">
              <a:solidFill>
                <a:srgbClr val="000000"/>
              </a:solidFil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27098\Local%20Settings\Temporary%20Internet%20Files\OLKC\ONE%20name%20lending%20Credit%20portfolio%20by%20industry%20and%20geography%2020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s31111nt21\gemck\Ge-11\Financial%20report\OH\OH%202006%20kv4_excel_ver%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 val="Input"/>
    </sheetNames>
    <sheetDataSet>
      <sheetData sheetId="1">
        <row r="3">
          <cell r="B3" t="str">
            <v>Row_Corp_Transp</v>
          </cell>
          <cell r="C3">
            <v>23598611.6571</v>
          </cell>
          <cell r="D3">
            <v>5520046.7822</v>
          </cell>
          <cell r="E3">
            <v>3159378.0551</v>
          </cell>
          <cell r="F3">
            <v>1662723.9929</v>
          </cell>
          <cell r="G3">
            <v>1219714.9074</v>
          </cell>
          <cell r="H3">
            <v>1799193.854</v>
          </cell>
          <cell r="I3">
            <v>2276326.1533</v>
          </cell>
          <cell r="J3">
            <v>6168983.0481</v>
          </cell>
          <cell r="K3">
            <v>285277.4905</v>
          </cell>
        </row>
        <row r="4">
          <cell r="B4" t="str">
            <v>Row_Corp_Constr</v>
          </cell>
          <cell r="C4">
            <v>10885167.0234</v>
          </cell>
          <cell r="D4">
            <v>322357.656</v>
          </cell>
          <cell r="E4">
            <v>484697.4738</v>
          </cell>
          <cell r="F4">
            <v>1078473.6379</v>
          </cell>
          <cell r="G4">
            <v>906727.4636</v>
          </cell>
          <cell r="H4">
            <v>1251443.8502</v>
          </cell>
          <cell r="I4">
            <v>1065649.3051</v>
          </cell>
          <cell r="J4">
            <v>3377162.1503</v>
          </cell>
          <cell r="K4">
            <v>1088406.5398</v>
          </cell>
        </row>
        <row r="5">
          <cell r="B5" t="str">
            <v>Row_Corp_El_Gas_Water</v>
          </cell>
          <cell r="C5">
            <v>19727617.7238</v>
          </cell>
          <cell r="D5">
            <v>1369699.2457</v>
          </cell>
          <cell r="E5">
            <v>3569805.4799</v>
          </cell>
          <cell r="F5">
            <v>9314041.0332</v>
          </cell>
          <cell r="G5">
            <v>2295580.1641</v>
          </cell>
          <cell r="H5">
            <v>1650849.3225</v>
          </cell>
          <cell r="I5">
            <v>1882631.1444</v>
          </cell>
          <cell r="J5">
            <v>12514394.8422</v>
          </cell>
          <cell r="K5">
            <v>360883.3885</v>
          </cell>
        </row>
        <row r="6">
          <cell r="B6" t="str">
            <v>Row_Not_Available</v>
          </cell>
          <cell r="C6">
            <v>0</v>
          </cell>
          <cell r="D6">
            <v>0</v>
          </cell>
          <cell r="E6">
            <v>3.4921</v>
          </cell>
          <cell r="F6">
            <v>0</v>
          </cell>
          <cell r="G6">
            <v>0</v>
          </cell>
          <cell r="H6">
            <v>0</v>
          </cell>
          <cell r="I6">
            <v>0</v>
          </cell>
          <cell r="J6">
            <v>0</v>
          </cell>
          <cell r="K6">
            <v>0</v>
          </cell>
        </row>
        <row r="7">
          <cell r="B7" t="str">
            <v>Row_House_Mortg</v>
          </cell>
          <cell r="C7">
            <v>359359172.1793</v>
          </cell>
          <cell r="D7">
            <v>0</v>
          </cell>
          <cell r="E7">
            <v>2846018.1359</v>
          </cell>
          <cell r="F7">
            <v>0</v>
          </cell>
          <cell r="G7">
            <v>13911618.8919</v>
          </cell>
          <cell r="H7">
            <v>8114301.1983</v>
          </cell>
          <cell r="I7">
            <v>18089004.6128</v>
          </cell>
          <cell r="J7">
            <v>0</v>
          </cell>
          <cell r="K7">
            <v>2918629.5215</v>
          </cell>
        </row>
        <row r="8">
          <cell r="B8" t="str">
            <v>Row_PropMan_Multi</v>
          </cell>
          <cell r="C8">
            <v>103811432.3771</v>
          </cell>
          <cell r="D8">
            <v>361.4529</v>
          </cell>
          <cell r="E8">
            <v>81993.09</v>
          </cell>
          <cell r="F8">
            <v>0</v>
          </cell>
          <cell r="G8">
            <v>0</v>
          </cell>
          <cell r="H8">
            <v>1925271.3676</v>
          </cell>
          <cell r="I8">
            <v>12818.5996</v>
          </cell>
          <cell r="J8">
            <v>23218007.651</v>
          </cell>
          <cell r="K8">
            <v>31967.019</v>
          </cell>
        </row>
        <row r="9">
          <cell r="B9" t="str">
            <v>Row_House_Other</v>
          </cell>
          <cell r="C9">
            <v>41538775.2113</v>
          </cell>
          <cell r="D9">
            <v>4417328.2574</v>
          </cell>
          <cell r="E9">
            <v>24152037.8891</v>
          </cell>
          <cell r="F9">
            <v>1026561.573</v>
          </cell>
          <cell r="G9">
            <v>2624648.6277</v>
          </cell>
          <cell r="H9">
            <v>2836778.2742</v>
          </cell>
          <cell r="I9">
            <v>1507934.2877</v>
          </cell>
          <cell r="J9">
            <v>6656.7091</v>
          </cell>
          <cell r="K9">
            <v>3002401.9619</v>
          </cell>
        </row>
        <row r="10">
          <cell r="B10" t="str">
            <v>Row_Corp_Bus_House_Serv</v>
          </cell>
          <cell r="C10">
            <v>72210080.4591</v>
          </cell>
          <cell r="D10">
            <v>4178107.8971</v>
          </cell>
          <cell r="E10">
            <v>15424565.9607</v>
          </cell>
          <cell r="F10">
            <v>6113741.7399</v>
          </cell>
          <cell r="G10">
            <v>2020761.6701</v>
          </cell>
          <cell r="H10">
            <v>2134839.7563</v>
          </cell>
          <cell r="I10">
            <v>2247772.3395</v>
          </cell>
          <cell r="J10">
            <v>16751538.038</v>
          </cell>
          <cell r="K10">
            <v>2629574.1668</v>
          </cell>
        </row>
        <row r="11">
          <cell r="B11" t="str">
            <v>Row_PropMan_Comm</v>
          </cell>
          <cell r="C11">
            <v>65646623.8443</v>
          </cell>
          <cell r="D11">
            <v>2665767.2538</v>
          </cell>
          <cell r="E11">
            <v>9443846.7871</v>
          </cell>
          <cell r="F11">
            <v>7705463.9512</v>
          </cell>
          <cell r="G11">
            <v>5360194.9345</v>
          </cell>
          <cell r="H11">
            <v>2639670.5103</v>
          </cell>
          <cell r="I11">
            <v>10251433.072</v>
          </cell>
          <cell r="J11">
            <v>42896342.8182</v>
          </cell>
          <cell r="K11">
            <v>1089968.1053</v>
          </cell>
        </row>
        <row r="12">
          <cell r="B12" t="str">
            <v>Row_Corp_Manufact</v>
          </cell>
          <cell r="C12">
            <v>92836502.453</v>
          </cell>
          <cell r="D12">
            <v>9561967.6118</v>
          </cell>
          <cell r="E12">
            <v>12508792.1726</v>
          </cell>
          <cell r="F12">
            <v>27423732.1795</v>
          </cell>
          <cell r="G12">
            <v>3627050.299</v>
          </cell>
          <cell r="H12">
            <v>1926159.4654</v>
          </cell>
          <cell r="I12">
            <v>6547903.2646</v>
          </cell>
          <cell r="J12">
            <v>30967450.9449</v>
          </cell>
          <cell r="K12">
            <v>12108745.0365</v>
          </cell>
        </row>
        <row r="13">
          <cell r="B13" t="str">
            <v>Row_Corp_Who_Ret</v>
          </cell>
          <cell r="C13">
            <v>32267385.5005</v>
          </cell>
          <cell r="D13">
            <v>1938215.074</v>
          </cell>
          <cell r="E13">
            <v>2028885.6597</v>
          </cell>
          <cell r="F13">
            <v>2118655.7055</v>
          </cell>
          <cell r="G13">
            <v>2202217.9589</v>
          </cell>
          <cell r="H13">
            <v>2964790.9949</v>
          </cell>
          <cell r="I13">
            <v>7588256.903</v>
          </cell>
          <cell r="J13">
            <v>11133150.4932</v>
          </cell>
          <cell r="K13">
            <v>5960671.9842</v>
          </cell>
        </row>
        <row r="14">
          <cell r="B14" t="str">
            <v>Row_Corp_Fin_Ins</v>
          </cell>
          <cell r="C14">
            <v>56122687.1757</v>
          </cell>
          <cell r="D14">
            <v>702300.2424</v>
          </cell>
          <cell r="E14">
            <v>7554935.2509</v>
          </cell>
          <cell r="F14">
            <v>2917898.6652</v>
          </cell>
          <cell r="G14">
            <v>175448.7953</v>
          </cell>
          <cell r="H14">
            <v>515324.9268</v>
          </cell>
          <cell r="I14">
            <v>438153.4347</v>
          </cell>
          <cell r="J14">
            <v>15824219.3575</v>
          </cell>
          <cell r="K14">
            <v>3537017.8145</v>
          </cell>
        </row>
        <row r="15">
          <cell r="B15" t="str">
            <v>Row_PubAdm</v>
          </cell>
          <cell r="C15">
            <v>16668941.7558</v>
          </cell>
          <cell r="D15">
            <v>6645.6053</v>
          </cell>
          <cell r="E15">
            <v>1057662.7336</v>
          </cell>
          <cell r="F15">
            <v>1207335.6017</v>
          </cell>
          <cell r="G15">
            <v>1755218.0853</v>
          </cell>
          <cell r="H15">
            <v>277423.4238</v>
          </cell>
          <cell r="I15">
            <v>2442263.115</v>
          </cell>
          <cell r="J15">
            <v>50904972.6514</v>
          </cell>
          <cell r="K15">
            <v>1554172.5723</v>
          </cell>
        </row>
        <row r="16">
          <cell r="B16" t="str">
            <v>Row_Corp_Mining</v>
          </cell>
          <cell r="C16">
            <v>2440842.697</v>
          </cell>
          <cell r="D16">
            <v>104688.714</v>
          </cell>
          <cell r="E16">
            <v>26558240.4601</v>
          </cell>
          <cell r="F16">
            <v>701449.0469</v>
          </cell>
          <cell r="G16">
            <v>23354.2376</v>
          </cell>
          <cell r="H16">
            <v>119277.7142</v>
          </cell>
          <cell r="I16">
            <v>88321.7294</v>
          </cell>
          <cell r="J16">
            <v>0</v>
          </cell>
          <cell r="K16">
            <v>439357.5236</v>
          </cell>
        </row>
        <row r="17">
          <cell r="B17" t="str">
            <v>Row_Corp_Other</v>
          </cell>
          <cell r="C17">
            <v>17262988.9853</v>
          </cell>
          <cell r="D17">
            <v>892657.2129</v>
          </cell>
          <cell r="E17">
            <v>4659828.235</v>
          </cell>
          <cell r="F17">
            <v>1176463.621</v>
          </cell>
          <cell r="G17">
            <v>245565.3602</v>
          </cell>
          <cell r="H17">
            <v>302707.2189</v>
          </cell>
          <cell r="I17">
            <v>207674.2267</v>
          </cell>
          <cell r="J17">
            <v>1686728.3999</v>
          </cell>
          <cell r="K17">
            <v>5713233.9699</v>
          </cell>
        </row>
        <row r="18">
          <cell r="B18" t="str">
            <v>Row_Corp_Ship</v>
          </cell>
          <cell r="C18">
            <v>11362557.9665</v>
          </cell>
          <cell r="D18">
            <v>734317.4123</v>
          </cell>
          <cell r="E18">
            <v>8093251.6128</v>
          </cell>
          <cell r="F18">
            <v>189415.8883</v>
          </cell>
          <cell r="G18">
            <v>725800.9138</v>
          </cell>
          <cell r="H18">
            <v>142117.9554</v>
          </cell>
          <cell r="I18">
            <v>249376.4144</v>
          </cell>
          <cell r="J18">
            <v>11378.9818</v>
          </cell>
          <cell r="K18">
            <v>14729102.2136</v>
          </cell>
        </row>
        <row r="19">
          <cell r="B19" t="str">
            <v>Row_Corp_Agri</v>
          </cell>
          <cell r="C19">
            <v>4821090.4455</v>
          </cell>
          <cell r="D19">
            <v>270940.3332</v>
          </cell>
          <cell r="E19">
            <v>10619.6776</v>
          </cell>
          <cell r="F19">
            <v>33441.8529</v>
          </cell>
          <cell r="G19">
            <v>1087413.6259</v>
          </cell>
          <cell r="H19">
            <v>1908031.2206</v>
          </cell>
          <cell r="I19">
            <v>617177.7888</v>
          </cell>
          <cell r="J19">
            <v>34972.3168</v>
          </cell>
          <cell r="K19">
            <v>10951.5357</v>
          </cell>
        </row>
        <row r="20">
          <cell r="B20" t="str">
            <v>Row_Banks</v>
          </cell>
          <cell r="C20">
            <v>89874285.612</v>
          </cell>
          <cell r="D20">
            <v>18805610.8296</v>
          </cell>
          <cell r="E20">
            <v>13653246.7871</v>
          </cell>
          <cell r="F20">
            <v>3106870.716</v>
          </cell>
          <cell r="G20">
            <v>175457.0569</v>
          </cell>
          <cell r="H20">
            <v>438173.4597</v>
          </cell>
          <cell r="I20">
            <v>444850.4935</v>
          </cell>
          <cell r="J20">
            <v>44828653.481</v>
          </cell>
          <cell r="K20">
            <v>16311126.3463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y"/>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Admin"/>
    </sheetNames>
    <sheetDataSet>
      <sheetData sheetId="73">
        <row r="17">
          <cell r="B17" t="b">
            <v>1</v>
          </cell>
        </row>
      </sheetData>
    </sheetDataSet>
  </externalBook>
</externalLink>
</file>

<file path=xl/theme/theme1.xml><?xml version="1.0" encoding="utf-8"?>
<a:theme xmlns:a="http://schemas.openxmlformats.org/drawingml/2006/main" name="Office Theme">
  <a:themeElements>
    <a:clrScheme name="SEB">
      <a:dk1>
        <a:sysClr val="windowText" lastClr="000000"/>
      </a:dk1>
      <a:lt1>
        <a:sysClr val="window" lastClr="FFFFFF"/>
      </a:lt1>
      <a:dk2>
        <a:srgbClr val="B2B2B2"/>
      </a:dk2>
      <a:lt2>
        <a:srgbClr val="F0F0F0"/>
      </a:lt2>
      <a:accent1>
        <a:srgbClr val="8ACA34"/>
      </a:accent1>
      <a:accent2>
        <a:srgbClr val="B7E590"/>
      </a:accent2>
      <a:accent3>
        <a:srgbClr val="005F71"/>
      </a:accent3>
      <a:accent4>
        <a:srgbClr val="0092AA"/>
      </a:accent4>
      <a:accent5>
        <a:srgbClr val="8A1B60"/>
      </a:accent5>
      <a:accent6>
        <a:srgbClr val="A07EA3"/>
      </a:accent6>
      <a:hlink>
        <a:srgbClr val="005F71"/>
      </a:hlink>
      <a:folHlink>
        <a:srgbClr val="8A1B6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tabSelected="1" zoomScale="70" zoomScaleNormal="70" zoomScaleSheetLayoutView="100" zoomScalePageLayoutView="0" workbookViewId="0" topLeftCell="A1">
      <selection activeCell="A1" sqref="A1"/>
    </sheetView>
  </sheetViews>
  <sheetFormatPr defaultColWidth="9.140625" defaultRowHeight="12.75"/>
  <cols>
    <col min="1" max="10" width="9.140625" style="23" customWidth="1"/>
    <col min="11" max="11" width="9.28125" style="23" customWidth="1"/>
    <col min="12" max="16384" width="9.140625" style="23"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sheetData>
  <sheetProtection/>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J57"/>
  <sheetViews>
    <sheetView zoomScale="85" zoomScaleNormal="85" zoomScalePageLayoutView="0" workbookViewId="0" topLeftCell="A1">
      <selection activeCell="A1" sqref="A1"/>
    </sheetView>
  </sheetViews>
  <sheetFormatPr defaultColWidth="9.140625" defaultRowHeight="12.75"/>
  <cols>
    <col min="1" max="1" width="40.57421875" style="1" customWidth="1"/>
    <col min="2" max="16384" width="9.140625" style="1" customWidth="1"/>
  </cols>
  <sheetData>
    <row r="1" spans="1:10" ht="15">
      <c r="A1" s="65" t="s">
        <v>99</v>
      </c>
      <c r="B1" s="33"/>
      <c r="C1" s="33"/>
      <c r="D1" s="33"/>
      <c r="E1" s="33"/>
      <c r="F1" s="33"/>
      <c r="G1" s="33"/>
      <c r="H1" s="33"/>
      <c r="I1" s="33"/>
      <c r="J1" s="33"/>
    </row>
    <row r="2" spans="1:10" ht="15">
      <c r="A2" s="673" t="s">
        <v>824</v>
      </c>
      <c r="B2" s="33"/>
      <c r="C2" s="33"/>
      <c r="D2" s="33"/>
      <c r="E2" s="33"/>
      <c r="F2" s="33"/>
      <c r="G2" s="33"/>
      <c r="H2" s="33"/>
      <c r="I2" s="33"/>
      <c r="J2" s="33"/>
    </row>
    <row r="3" spans="1:10" ht="15">
      <c r="A3" s="65"/>
      <c r="B3" s="33"/>
      <c r="C3" s="33"/>
      <c r="D3" s="33"/>
      <c r="E3" s="33"/>
      <c r="F3" s="33"/>
      <c r="G3" s="33"/>
      <c r="H3" s="33"/>
      <c r="I3" s="33"/>
      <c r="J3" s="33"/>
    </row>
    <row r="4" spans="1:9" ht="15">
      <c r="A4" s="65" t="s">
        <v>107</v>
      </c>
      <c r="B4" s="259"/>
      <c r="C4" s="259"/>
      <c r="D4" s="259"/>
      <c r="E4" s="259"/>
      <c r="F4" s="259"/>
      <c r="G4" s="259"/>
      <c r="H4" s="259"/>
      <c r="I4" s="22"/>
    </row>
    <row r="5" spans="1:10" ht="25.5">
      <c r="A5" s="62" t="s">
        <v>36</v>
      </c>
      <c r="B5" s="63" t="s">
        <v>470</v>
      </c>
      <c r="C5" s="63" t="s">
        <v>545</v>
      </c>
      <c r="D5" s="63" t="s">
        <v>564</v>
      </c>
      <c r="E5" s="63" t="s">
        <v>605</v>
      </c>
      <c r="F5" s="63" t="s">
        <v>625</v>
      </c>
      <c r="G5" s="63" t="s">
        <v>660</v>
      </c>
      <c r="H5" s="63" t="s">
        <v>719</v>
      </c>
      <c r="I5" s="63" t="s">
        <v>768</v>
      </c>
      <c r="J5" s="63" t="s">
        <v>800</v>
      </c>
    </row>
    <row r="6" spans="1:10" ht="12.75">
      <c r="A6" s="66" t="s">
        <v>71</v>
      </c>
      <c r="B6" s="67">
        <v>1363</v>
      </c>
      <c r="C6" s="67">
        <v>1356</v>
      </c>
      <c r="D6" s="67">
        <v>1417</v>
      </c>
      <c r="E6" s="67">
        <v>1395</v>
      </c>
      <c r="F6" s="67">
        <v>1394</v>
      </c>
      <c r="G6" s="67">
        <v>1353</v>
      </c>
      <c r="H6" s="67">
        <v>1402</v>
      </c>
      <c r="I6" s="67">
        <v>1455</v>
      </c>
      <c r="J6" s="67">
        <v>1497</v>
      </c>
    </row>
    <row r="7" spans="1:10" ht="12.75">
      <c r="A7" s="68" t="s">
        <v>69</v>
      </c>
      <c r="B7" s="67">
        <v>86</v>
      </c>
      <c r="C7" s="67">
        <v>76</v>
      </c>
      <c r="D7" s="67">
        <v>108</v>
      </c>
      <c r="E7" s="67">
        <v>94</v>
      </c>
      <c r="F7" s="67">
        <v>88</v>
      </c>
      <c r="G7" s="67">
        <v>58</v>
      </c>
      <c r="H7" s="67">
        <v>92</v>
      </c>
      <c r="I7" s="67">
        <v>109</v>
      </c>
      <c r="J7" s="67">
        <v>112</v>
      </c>
    </row>
    <row r="8" spans="1:10" ht="12.75">
      <c r="A8" s="69" t="s">
        <v>72</v>
      </c>
      <c r="B8" s="70">
        <v>22</v>
      </c>
      <c r="C8" s="70">
        <v>22</v>
      </c>
      <c r="D8" s="70">
        <v>22</v>
      </c>
      <c r="E8" s="70">
        <v>20</v>
      </c>
      <c r="F8" s="70">
        <v>18</v>
      </c>
      <c r="G8" s="70">
        <v>18</v>
      </c>
      <c r="H8" s="70">
        <v>18</v>
      </c>
      <c r="I8" s="70">
        <v>15</v>
      </c>
      <c r="J8" s="70">
        <v>15</v>
      </c>
    </row>
    <row r="9" spans="1:10" ht="12.75">
      <c r="A9" s="71" t="s">
        <v>252</v>
      </c>
      <c r="B9" s="72">
        <v>1255</v>
      </c>
      <c r="C9" s="72">
        <v>1258</v>
      </c>
      <c r="D9" s="72">
        <v>1287</v>
      </c>
      <c r="E9" s="72">
        <v>1281</v>
      </c>
      <c r="F9" s="72">
        <v>1288</v>
      </c>
      <c r="G9" s="72">
        <v>1277</v>
      </c>
      <c r="H9" s="72">
        <v>1292</v>
      </c>
      <c r="I9" s="72">
        <v>1331</v>
      </c>
      <c r="J9" s="72">
        <v>1370</v>
      </c>
    </row>
    <row r="10" spans="1:10" ht="12.75">
      <c r="A10" s="66" t="s">
        <v>82</v>
      </c>
      <c r="B10" s="67">
        <v>1045</v>
      </c>
      <c r="C10" s="67">
        <v>943</v>
      </c>
      <c r="D10" s="67">
        <v>1020</v>
      </c>
      <c r="E10" s="67">
        <v>970</v>
      </c>
      <c r="F10" s="67">
        <v>975</v>
      </c>
      <c r="G10" s="67">
        <v>884</v>
      </c>
      <c r="H10" s="67">
        <v>968</v>
      </c>
      <c r="I10" s="67">
        <v>944</v>
      </c>
      <c r="J10" s="67">
        <v>1039</v>
      </c>
    </row>
    <row r="11" spans="1:10" ht="12.75">
      <c r="A11" s="69" t="s">
        <v>69</v>
      </c>
      <c r="B11" s="64">
        <v>15</v>
      </c>
      <c r="C11" s="64">
        <v>6</v>
      </c>
      <c r="D11" s="64">
        <v>5</v>
      </c>
      <c r="E11" s="64">
        <v>18</v>
      </c>
      <c r="F11" s="64">
        <v>22</v>
      </c>
      <c r="G11" s="64">
        <v>7</v>
      </c>
      <c r="H11" s="64">
        <v>21</v>
      </c>
      <c r="I11" s="64">
        <v>13</v>
      </c>
      <c r="J11" s="64">
        <v>18</v>
      </c>
    </row>
    <row r="12" spans="1:10" ht="12.75">
      <c r="A12" s="71" t="s">
        <v>106</v>
      </c>
      <c r="B12" s="73">
        <v>1030</v>
      </c>
      <c r="C12" s="73">
        <v>937</v>
      </c>
      <c r="D12" s="73">
        <v>1015</v>
      </c>
      <c r="E12" s="73">
        <v>952</v>
      </c>
      <c r="F12" s="73">
        <v>953</v>
      </c>
      <c r="G12" s="73">
        <v>877</v>
      </c>
      <c r="H12" s="73">
        <v>947</v>
      </c>
      <c r="I12" s="73">
        <v>931</v>
      </c>
      <c r="J12" s="73">
        <v>1021</v>
      </c>
    </row>
    <row r="13" spans="1:10" ht="25.5">
      <c r="A13" s="74" t="s">
        <v>253</v>
      </c>
      <c r="B13" s="75">
        <v>1.2184466019417475</v>
      </c>
      <c r="C13" s="75">
        <v>1.3425827107790822</v>
      </c>
      <c r="D13" s="75">
        <v>1.2679802955665025</v>
      </c>
      <c r="E13" s="75">
        <v>1.3455882352941178</v>
      </c>
      <c r="F13" s="75">
        <v>1.3515215110178385</v>
      </c>
      <c r="G13" s="75">
        <v>1.4561003420752565</v>
      </c>
      <c r="H13" s="75">
        <v>1.3643083421330517</v>
      </c>
      <c r="I13" s="75">
        <v>1.4296455424274974</v>
      </c>
      <c r="J13" s="75">
        <v>1.3418217433888344</v>
      </c>
    </row>
    <row r="14" ht="12.75">
      <c r="A14" s="90"/>
    </row>
    <row r="15" ht="15">
      <c r="A15" s="65" t="s">
        <v>143</v>
      </c>
    </row>
    <row r="16" spans="1:10" ht="12.75">
      <c r="A16" s="79"/>
      <c r="B16" s="76" t="s">
        <v>114</v>
      </c>
      <c r="C16" s="76" t="s">
        <v>111</v>
      </c>
      <c r="D16" s="76" t="s">
        <v>112</v>
      </c>
      <c r="E16" s="76" t="s">
        <v>113</v>
      </c>
      <c r="F16" s="76" t="s">
        <v>114</v>
      </c>
      <c r="G16" s="76" t="s">
        <v>111</v>
      </c>
      <c r="H16" s="76" t="s">
        <v>112</v>
      </c>
      <c r="I16" s="76" t="s">
        <v>113</v>
      </c>
      <c r="J16" s="76" t="s">
        <v>114</v>
      </c>
    </row>
    <row r="17" spans="1:10" ht="12.75">
      <c r="A17" s="80" t="s">
        <v>13</v>
      </c>
      <c r="B17" s="77">
        <v>2014</v>
      </c>
      <c r="C17" s="77">
        <v>2014</v>
      </c>
      <c r="D17" s="77">
        <v>2015</v>
      </c>
      <c r="E17" s="77">
        <v>2015</v>
      </c>
      <c r="F17" s="77">
        <v>2015</v>
      </c>
      <c r="G17" s="77">
        <v>2015</v>
      </c>
      <c r="H17" s="77">
        <v>2016</v>
      </c>
      <c r="I17" s="77">
        <v>2016</v>
      </c>
      <c r="J17" s="77">
        <v>2016</v>
      </c>
    </row>
    <row r="18" spans="1:10" ht="19.5" customHeight="1">
      <c r="A18" s="23" t="s">
        <v>140</v>
      </c>
      <c r="B18" s="92">
        <v>10562.500466937401</v>
      </c>
      <c r="C18" s="92">
        <v>10286.9069918385</v>
      </c>
      <c r="D18" s="92">
        <v>10293.961701000002</v>
      </c>
      <c r="E18" s="92">
        <v>10272.925242000001</v>
      </c>
      <c r="F18" s="92">
        <v>10051.567784</v>
      </c>
      <c r="G18" s="92">
        <v>10003.020325000001</v>
      </c>
      <c r="H18" s="92">
        <v>4691.2249759999995</v>
      </c>
      <c r="I18" s="92">
        <v>4725.96397601</v>
      </c>
      <c r="J18" s="92">
        <v>4778.698976</v>
      </c>
    </row>
    <row r="19" spans="1:10" ht="19.5" customHeight="1">
      <c r="A19" s="23" t="s">
        <v>141</v>
      </c>
      <c r="B19" s="92">
        <v>2725.2288324866004</v>
      </c>
      <c r="C19" s="92">
        <v>2715.5937580505692</v>
      </c>
      <c r="D19" s="92">
        <v>2688.9934443689694</v>
      </c>
      <c r="E19" s="92">
        <v>2653.00894077295</v>
      </c>
      <c r="F19" s="92">
        <v>2718.8752273210307</v>
      </c>
      <c r="G19" s="92">
        <v>2816.27173738916</v>
      </c>
      <c r="H19" s="92">
        <v>2450.25777133777</v>
      </c>
      <c r="I19" s="92">
        <v>2582.7860552417505</v>
      </c>
      <c r="J19" s="92">
        <v>2558.8101849347995</v>
      </c>
    </row>
    <row r="20" spans="1:10" ht="19.5" customHeight="1">
      <c r="A20" s="88" t="s">
        <v>142</v>
      </c>
      <c r="B20" s="64">
        <v>4158.523793831351</v>
      </c>
      <c r="C20" s="64">
        <v>4231.481722782121</v>
      </c>
      <c r="D20" s="64">
        <v>4277.10161694</v>
      </c>
      <c r="E20" s="64">
        <v>4294.050141558001</v>
      </c>
      <c r="F20" s="64">
        <v>4288.52970206133</v>
      </c>
      <c r="G20" s="64">
        <v>4249.39587966252</v>
      </c>
      <c r="H20" s="64">
        <v>4087.37016242415</v>
      </c>
      <c r="I20" s="64">
        <v>4102.6816506635005</v>
      </c>
      <c r="J20" s="64">
        <v>4051.5459623334</v>
      </c>
    </row>
    <row r="21" spans="1:10" ht="19.5" customHeight="1">
      <c r="A21" s="24" t="s">
        <v>143</v>
      </c>
      <c r="B21" s="92">
        <v>17446.25309325535</v>
      </c>
      <c r="C21" s="92">
        <v>17233.982472671192</v>
      </c>
      <c r="D21" s="92">
        <v>17260.056762308974</v>
      </c>
      <c r="E21" s="92">
        <v>17219.984324330948</v>
      </c>
      <c r="F21" s="92">
        <v>17058.972713382354</v>
      </c>
      <c r="G21" s="92">
        <v>17068.68794205168</v>
      </c>
      <c r="H21" s="92">
        <v>11228.852909761921</v>
      </c>
      <c r="I21" s="92">
        <v>11411.431681915252</v>
      </c>
      <c r="J21" s="92">
        <v>11389.055123268203</v>
      </c>
    </row>
    <row r="22" spans="1:10" ht="12.75">
      <c r="A22" s="90"/>
      <c r="B22" s="91"/>
      <c r="C22" s="91"/>
      <c r="D22" s="91"/>
      <c r="E22" s="91"/>
      <c r="F22" s="91"/>
      <c r="G22" s="91"/>
      <c r="H22" s="91"/>
      <c r="I22" s="91"/>
      <c r="J22" s="91"/>
    </row>
    <row r="23" spans="1:10" ht="12.75">
      <c r="A23" s="90"/>
      <c r="B23" s="91"/>
      <c r="C23" s="91"/>
      <c r="D23" s="91"/>
      <c r="E23" s="91"/>
      <c r="F23" s="91"/>
      <c r="G23" s="91"/>
      <c r="H23" s="91"/>
      <c r="I23" s="91"/>
      <c r="J23" s="33"/>
    </row>
    <row r="24" spans="1:10" ht="15">
      <c r="A24" s="65" t="s">
        <v>103</v>
      </c>
      <c r="B24" s="33"/>
      <c r="C24" s="33"/>
      <c r="D24" s="33"/>
      <c r="E24" s="33"/>
      <c r="F24" s="33"/>
      <c r="G24" s="33"/>
      <c r="H24" s="33"/>
      <c r="I24" s="33"/>
      <c r="J24" s="33"/>
    </row>
    <row r="25" spans="1:10" ht="12.75">
      <c r="A25" s="139" t="s">
        <v>240</v>
      </c>
      <c r="B25" s="395" t="s">
        <v>241</v>
      </c>
      <c r="C25" s="395" t="s">
        <v>242</v>
      </c>
      <c r="D25" s="395" t="s">
        <v>243</v>
      </c>
      <c r="E25" s="395" t="s">
        <v>244</v>
      </c>
      <c r="F25" s="395" t="s">
        <v>245</v>
      </c>
      <c r="G25" s="395" t="s">
        <v>246</v>
      </c>
      <c r="H25" s="395" t="s">
        <v>247</v>
      </c>
      <c r="I25" s="395" t="s">
        <v>248</v>
      </c>
      <c r="J25" s="395" t="s">
        <v>34</v>
      </c>
    </row>
    <row r="26" spans="1:10" ht="12.75">
      <c r="A26" s="23" t="s">
        <v>231</v>
      </c>
      <c r="B26" s="723">
        <v>36.0845</v>
      </c>
      <c r="C26" s="723">
        <v>49.494999999999976</v>
      </c>
      <c r="D26" s="723">
        <v>47.59</v>
      </c>
      <c r="E26" s="723">
        <v>45.61</v>
      </c>
      <c r="F26" s="723">
        <v>0</v>
      </c>
      <c r="G26" s="723">
        <v>32.352</v>
      </c>
      <c r="H26" s="723">
        <v>3.686</v>
      </c>
      <c r="I26" s="723">
        <v>4.494000000000001</v>
      </c>
      <c r="J26" s="326">
        <v>219.3115</v>
      </c>
    </row>
    <row r="27" spans="1:10" ht="12.75">
      <c r="A27" s="23" t="s">
        <v>232</v>
      </c>
      <c r="B27" s="723">
        <v>0</v>
      </c>
      <c r="C27" s="723">
        <v>22.700558286</v>
      </c>
      <c r="D27" s="723">
        <v>2.78392986</v>
      </c>
      <c r="E27" s="723">
        <v>9.6254493</v>
      </c>
      <c r="F27" s="723">
        <v>36.979469871999996</v>
      </c>
      <c r="G27" s="723">
        <v>19.481909383199998</v>
      </c>
      <c r="H27" s="723">
        <v>0</v>
      </c>
      <c r="I27" s="723">
        <v>0</v>
      </c>
      <c r="J27" s="326">
        <v>91.5713167012</v>
      </c>
    </row>
    <row r="28" spans="1:10" ht="12.75">
      <c r="A28" s="23" t="s">
        <v>233</v>
      </c>
      <c r="B28" s="723">
        <v>1.8962135121</v>
      </c>
      <c r="C28" s="723">
        <v>1.778301758175</v>
      </c>
      <c r="D28" s="723">
        <v>7.49244973512</v>
      </c>
      <c r="E28" s="723">
        <v>0.9047922342</v>
      </c>
      <c r="F28" s="723">
        <v>0.0481272465</v>
      </c>
      <c r="G28" s="723">
        <v>1.11173939415</v>
      </c>
      <c r="H28" s="723">
        <v>2.16091336785</v>
      </c>
      <c r="I28" s="723">
        <v>2.4718153802400002</v>
      </c>
      <c r="J28" s="326">
        <v>17.864352628335</v>
      </c>
    </row>
    <row r="29" spans="1:10" ht="12.75">
      <c r="A29" s="23" t="s">
        <v>102</v>
      </c>
      <c r="B29" s="723">
        <v>28.407315555094392</v>
      </c>
      <c r="C29" s="723">
        <v>29.283593346117307</v>
      </c>
      <c r="D29" s="723">
        <v>63.4487477481116</v>
      </c>
      <c r="E29" s="723">
        <v>29.432286981450698</v>
      </c>
      <c r="F29" s="723">
        <v>56.7714144202275</v>
      </c>
      <c r="G29" s="723">
        <v>9.4199645316067</v>
      </c>
      <c r="H29" s="723">
        <v>1.0768275481499998</v>
      </c>
      <c r="I29" s="723">
        <v>3.56962846908</v>
      </c>
      <c r="J29" s="326">
        <v>221.40977859983818</v>
      </c>
    </row>
    <row r="30" spans="1:10" ht="12.75">
      <c r="A30" s="88" t="s">
        <v>644</v>
      </c>
      <c r="B30" s="724">
        <v>7.219086975</v>
      </c>
      <c r="C30" s="724">
        <v>4.81272465</v>
      </c>
      <c r="D30" s="724">
        <v>0</v>
      </c>
      <c r="E30" s="724">
        <v>9.447239999999999</v>
      </c>
      <c r="F30" s="724">
        <v>9.6254493</v>
      </c>
      <c r="G30" s="724">
        <v>0</v>
      </c>
      <c r="H30" s="724">
        <v>0</v>
      </c>
      <c r="I30" s="724">
        <v>0</v>
      </c>
      <c r="J30" s="462">
        <v>31.104500924999996</v>
      </c>
    </row>
    <row r="31" spans="1:10" ht="12.75">
      <c r="A31" s="24" t="s">
        <v>34</v>
      </c>
      <c r="B31" s="326">
        <v>73.60711604219439</v>
      </c>
      <c r="C31" s="326">
        <v>108.07017804029229</v>
      </c>
      <c r="D31" s="326">
        <v>121.31512734323161</v>
      </c>
      <c r="E31" s="326">
        <v>95.0197685156507</v>
      </c>
      <c r="F31" s="326">
        <v>103.4244608387275</v>
      </c>
      <c r="G31" s="326">
        <v>62.365613308956696</v>
      </c>
      <c r="H31" s="326">
        <v>6.923740916</v>
      </c>
      <c r="I31" s="326">
        <v>10.53544384932</v>
      </c>
      <c r="J31" s="326">
        <v>581.2614488543733</v>
      </c>
    </row>
    <row r="32" spans="1:10" ht="51">
      <c r="A32" s="449" t="s">
        <v>651</v>
      </c>
      <c r="B32" s="33"/>
      <c r="C32" s="33"/>
      <c r="D32" s="33"/>
      <c r="E32" s="33"/>
      <c r="F32" s="33"/>
      <c r="G32" s="33"/>
      <c r="H32" s="33"/>
      <c r="I32" s="33"/>
      <c r="J32" s="33"/>
    </row>
    <row r="33" spans="1:10" ht="12.75">
      <c r="A33" s="33"/>
      <c r="B33" s="33"/>
      <c r="C33" s="33"/>
      <c r="D33" s="33"/>
      <c r="E33" s="33"/>
      <c r="F33" s="33"/>
      <c r="G33" s="33"/>
      <c r="H33" s="33"/>
      <c r="I33" s="33"/>
      <c r="J33" s="33"/>
    </row>
    <row r="34" spans="1:10" ht="15">
      <c r="A34" s="65" t="s">
        <v>100</v>
      </c>
      <c r="B34" s="33"/>
      <c r="C34" s="33"/>
      <c r="D34" s="33"/>
      <c r="E34" s="33"/>
      <c r="F34" s="33"/>
      <c r="G34" s="33"/>
      <c r="H34" s="33"/>
      <c r="I34" s="33"/>
      <c r="J34" s="33"/>
    </row>
    <row r="35" spans="1:10" ht="12.75">
      <c r="A35" s="81" t="s">
        <v>249</v>
      </c>
      <c r="B35" s="27" t="s">
        <v>241</v>
      </c>
      <c r="C35" s="27" t="s">
        <v>242</v>
      </c>
      <c r="D35" s="27" t="s">
        <v>243</v>
      </c>
      <c r="E35" s="27" t="s">
        <v>244</v>
      </c>
      <c r="F35" s="27" t="s">
        <v>245</v>
      </c>
      <c r="G35" s="27" t="s">
        <v>246</v>
      </c>
      <c r="H35" s="27" t="s">
        <v>247</v>
      </c>
      <c r="I35" s="27" t="s">
        <v>248</v>
      </c>
      <c r="J35" s="27" t="s">
        <v>34</v>
      </c>
    </row>
    <row r="36" spans="1:10" ht="12.75">
      <c r="A36" s="402" t="s">
        <v>93</v>
      </c>
      <c r="B36" s="725">
        <v>43.49260000000001</v>
      </c>
      <c r="C36" s="725">
        <v>56.41669000000001</v>
      </c>
      <c r="D36" s="725">
        <v>50.61178000000003</v>
      </c>
      <c r="E36" s="725">
        <v>47.61563</v>
      </c>
      <c r="F36" s="725">
        <v>0.93132</v>
      </c>
      <c r="G36" s="725">
        <v>32.85835000000001</v>
      </c>
      <c r="H36" s="725">
        <v>3.686</v>
      </c>
      <c r="I36" s="725">
        <v>4.494000000000001</v>
      </c>
      <c r="J36" s="326">
        <v>240.10637000000008</v>
      </c>
    </row>
    <row r="37" spans="1:10" ht="12.75">
      <c r="A37" s="402" t="s">
        <v>645</v>
      </c>
      <c r="B37" s="725">
        <v>27.37677990265439</v>
      </c>
      <c r="C37" s="725">
        <v>27.8561561541423</v>
      </c>
      <c r="D37" s="725">
        <v>32.75166929357159</v>
      </c>
      <c r="E37" s="725">
        <v>28.9071397123107</v>
      </c>
      <c r="F37" s="725">
        <v>67.39908045222754</v>
      </c>
      <c r="G37" s="725">
        <v>22.652715266156697</v>
      </c>
      <c r="H37" s="725">
        <v>3.0801437760000003</v>
      </c>
      <c r="I37" s="725">
        <v>4.54706224932</v>
      </c>
      <c r="J37" s="326">
        <v>214.57074680638317</v>
      </c>
    </row>
    <row r="38" spans="1:10" ht="12.75">
      <c r="A38" s="402" t="s">
        <v>646</v>
      </c>
      <c r="B38" s="725">
        <v>1.6830687480000002</v>
      </c>
      <c r="C38" s="725">
        <v>23.692647312</v>
      </c>
      <c r="D38" s="725">
        <v>34.872124649999996</v>
      </c>
      <c r="E38" s="725">
        <v>18.4290660156</v>
      </c>
      <c r="F38" s="725">
        <v>30.4301869932</v>
      </c>
      <c r="G38" s="725">
        <v>0.1731163788</v>
      </c>
      <c r="H38" s="725">
        <v>0.15759713999999997</v>
      </c>
      <c r="I38" s="725">
        <v>1.4943815999999999</v>
      </c>
      <c r="J38" s="326">
        <v>110.93218883759998</v>
      </c>
    </row>
    <row r="39" spans="1:10" ht="12.75">
      <c r="A39" s="402" t="s">
        <v>96</v>
      </c>
      <c r="B39" s="725"/>
      <c r="C39" s="725"/>
      <c r="D39" s="725">
        <v>2.8952870544000002</v>
      </c>
      <c r="E39" s="725"/>
      <c r="F39" s="725">
        <v>3.3407158320000003</v>
      </c>
      <c r="G39" s="725">
        <v>6.681431664000001</v>
      </c>
      <c r="H39" s="725"/>
      <c r="I39" s="725"/>
      <c r="J39" s="326">
        <v>12.917434550400001</v>
      </c>
    </row>
    <row r="40" spans="1:10" ht="12.75">
      <c r="A40" s="402" t="s">
        <v>97</v>
      </c>
      <c r="B40" s="725"/>
      <c r="C40" s="725"/>
      <c r="D40" s="725"/>
      <c r="E40" s="725"/>
      <c r="F40" s="725">
        <v>0.884034997</v>
      </c>
      <c r="G40" s="725"/>
      <c r="H40" s="725"/>
      <c r="I40" s="725"/>
      <c r="J40" s="326">
        <v>0.884034997</v>
      </c>
    </row>
    <row r="41" spans="1:10" ht="12.75">
      <c r="A41" s="402" t="s">
        <v>250</v>
      </c>
      <c r="B41" s="725"/>
      <c r="C41" s="725"/>
      <c r="D41" s="725"/>
      <c r="E41" s="725"/>
      <c r="F41" s="725">
        <v>0.27911026332</v>
      </c>
      <c r="G41" s="725"/>
      <c r="H41" s="725"/>
      <c r="I41" s="725"/>
      <c r="J41" s="326">
        <v>0.27911026332</v>
      </c>
    </row>
    <row r="42" spans="1:10" ht="12.75">
      <c r="A42" s="402" t="s">
        <v>98</v>
      </c>
      <c r="B42" s="725">
        <v>0.16290990804</v>
      </c>
      <c r="C42" s="725"/>
      <c r="D42" s="725">
        <v>0.18426634525999996</v>
      </c>
      <c r="E42" s="725">
        <v>0.06793278773999999</v>
      </c>
      <c r="F42" s="725">
        <v>0.16001230098</v>
      </c>
      <c r="G42" s="725"/>
      <c r="H42" s="725"/>
      <c r="I42" s="725"/>
      <c r="J42" s="326">
        <v>0.57512134202</v>
      </c>
    </row>
    <row r="43" spans="1:10" ht="12.75">
      <c r="A43" s="403" t="s">
        <v>287</v>
      </c>
      <c r="B43" s="724">
        <v>0.8917574835</v>
      </c>
      <c r="C43" s="724">
        <v>0.10468457415</v>
      </c>
      <c r="D43" s="724"/>
      <c r="E43" s="724"/>
      <c r="F43" s="724"/>
      <c r="G43" s="724"/>
      <c r="H43" s="724"/>
      <c r="I43" s="724"/>
      <c r="J43" s="462">
        <v>0.9964420576499999</v>
      </c>
    </row>
    <row r="44" spans="1:10" ht="12.75">
      <c r="A44" s="24" t="s">
        <v>288</v>
      </c>
      <c r="B44" s="326">
        <v>73.6071160421944</v>
      </c>
      <c r="C44" s="326">
        <v>108.0701780402923</v>
      </c>
      <c r="D44" s="326">
        <v>121.31512734323161</v>
      </c>
      <c r="E44" s="326">
        <v>95.01976851565071</v>
      </c>
      <c r="F44" s="326">
        <v>103.42446083872754</v>
      </c>
      <c r="G44" s="326">
        <v>62.36561330895671</v>
      </c>
      <c r="H44" s="326">
        <v>6.923740916</v>
      </c>
      <c r="I44" s="326">
        <v>10.53544384932</v>
      </c>
      <c r="J44" s="326">
        <v>581.2614488543733</v>
      </c>
    </row>
    <row r="45" spans="1:10" ht="51">
      <c r="A45" s="449" t="s">
        <v>652</v>
      </c>
      <c r="B45" s="23"/>
      <c r="C45" s="23"/>
      <c r="D45" s="23"/>
      <c r="E45" s="23"/>
      <c r="F45" s="23"/>
      <c r="G45" s="23"/>
      <c r="H45" s="23"/>
      <c r="I45" s="23"/>
      <c r="J45" s="23"/>
    </row>
    <row r="46" spans="1:10" ht="12.75">
      <c r="A46" s="33"/>
      <c r="B46" s="33"/>
      <c r="C46" s="33"/>
      <c r="D46" s="33"/>
      <c r="E46" s="33"/>
      <c r="F46" s="33"/>
      <c r="G46" s="33"/>
      <c r="H46" s="33"/>
      <c r="I46" s="33"/>
      <c r="J46" s="33"/>
    </row>
    <row r="47" spans="1:9" ht="15">
      <c r="A47" s="65" t="s">
        <v>291</v>
      </c>
      <c r="B47" s="33"/>
      <c r="C47" s="33"/>
      <c r="D47" s="33"/>
      <c r="E47" s="33"/>
      <c r="F47" s="33"/>
      <c r="G47" s="33"/>
      <c r="H47" s="33"/>
      <c r="I47" s="33"/>
    </row>
    <row r="48" spans="1:10" ht="25.5">
      <c r="A48" s="271" t="s">
        <v>289</v>
      </c>
      <c r="B48" s="271">
        <v>2010</v>
      </c>
      <c r="C48" s="271">
        <v>2011</v>
      </c>
      <c r="D48" s="298" t="s">
        <v>390</v>
      </c>
      <c r="E48" s="298" t="s">
        <v>421</v>
      </c>
      <c r="F48" s="298" t="s">
        <v>554</v>
      </c>
      <c r="G48" s="298" t="s">
        <v>724</v>
      </c>
      <c r="H48" s="298" t="s">
        <v>719</v>
      </c>
      <c r="I48" s="298" t="s">
        <v>768</v>
      </c>
      <c r="J48" s="298" t="s">
        <v>800</v>
      </c>
    </row>
    <row r="49" spans="1:10" ht="12.75">
      <c r="A49" s="299" t="s">
        <v>102</v>
      </c>
      <c r="B49" s="509">
        <v>20</v>
      </c>
      <c r="C49" s="509">
        <v>32</v>
      </c>
      <c r="D49" s="509">
        <v>42.326</v>
      </c>
      <c r="E49" s="509">
        <v>45.26173187498379</v>
      </c>
      <c r="F49" s="509">
        <v>32.08773</v>
      </c>
      <c r="G49" s="509">
        <v>40</v>
      </c>
      <c r="H49" s="509">
        <v>20</v>
      </c>
      <c r="I49" s="688">
        <v>11.697</v>
      </c>
      <c r="J49" s="688">
        <v>38.82</v>
      </c>
    </row>
    <row r="50" spans="1:10" ht="12.75">
      <c r="A50" s="299" t="s">
        <v>251</v>
      </c>
      <c r="B50" s="23">
        <v>71</v>
      </c>
      <c r="C50" s="23">
        <v>95</v>
      </c>
      <c r="D50" s="509">
        <v>80.85</v>
      </c>
      <c r="E50" s="509">
        <v>72.83949446</v>
      </c>
      <c r="F50" s="509">
        <v>60.035</v>
      </c>
      <c r="G50" s="509">
        <v>52</v>
      </c>
      <c r="H50" s="509">
        <v>27</v>
      </c>
      <c r="I50" s="688">
        <v>21.15</v>
      </c>
      <c r="J50" s="688">
        <v>11.3</v>
      </c>
    </row>
    <row r="51" spans="1:10" ht="12.75">
      <c r="A51" s="299" t="s">
        <v>104</v>
      </c>
      <c r="B51" s="23">
        <v>11</v>
      </c>
      <c r="C51" s="23">
        <v>0</v>
      </c>
      <c r="D51" s="509">
        <v>1.1</v>
      </c>
      <c r="E51" s="509">
        <v>1.788</v>
      </c>
      <c r="F51" s="509">
        <v>0</v>
      </c>
      <c r="G51" s="509">
        <v>3</v>
      </c>
      <c r="H51" s="509">
        <v>0</v>
      </c>
      <c r="I51" s="688">
        <v>0</v>
      </c>
      <c r="J51" s="688">
        <v>0</v>
      </c>
    </row>
    <row r="52" spans="1:10" ht="12.75">
      <c r="A52" s="300" t="s">
        <v>101</v>
      </c>
      <c r="B52" s="88">
        <v>0</v>
      </c>
      <c r="C52" s="88">
        <v>0</v>
      </c>
      <c r="D52" s="278">
        <v>6.319</v>
      </c>
      <c r="E52" s="278">
        <v>0</v>
      </c>
      <c r="F52" s="278">
        <v>17.272</v>
      </c>
      <c r="G52" s="278">
        <v>0</v>
      </c>
      <c r="H52" s="278">
        <v>0</v>
      </c>
      <c r="I52" s="689">
        <v>0</v>
      </c>
      <c r="J52" s="689">
        <v>0</v>
      </c>
    </row>
    <row r="53" spans="1:10" ht="12.75">
      <c r="A53" s="24" t="s">
        <v>290</v>
      </c>
      <c r="B53" s="24">
        <v>102</v>
      </c>
      <c r="C53" s="24">
        <v>126</v>
      </c>
      <c r="D53" s="510">
        <v>130.55</v>
      </c>
      <c r="E53" s="510">
        <v>119.88922633498379</v>
      </c>
      <c r="F53" s="510">
        <v>109.39</v>
      </c>
      <c r="G53" s="510">
        <v>95</v>
      </c>
      <c r="H53" s="510">
        <v>47</v>
      </c>
      <c r="I53" s="690">
        <v>32.847</v>
      </c>
      <c r="J53" s="690">
        <v>50.12</v>
      </c>
    </row>
    <row r="54" spans="1:9" ht="12.75">
      <c r="A54" s="33"/>
      <c r="B54" s="33"/>
      <c r="C54" s="33"/>
      <c r="D54" s="33"/>
      <c r="E54" s="33"/>
      <c r="F54" s="33"/>
      <c r="G54" s="33"/>
      <c r="H54" s="33"/>
      <c r="I54" s="33"/>
    </row>
    <row r="55" spans="1:10" ht="12.75">
      <c r="A55" s="33"/>
      <c r="B55" s="33"/>
      <c r="C55" s="33"/>
      <c r="D55" s="33"/>
      <c r="E55" s="33"/>
      <c r="F55" s="33"/>
      <c r="G55" s="33"/>
      <c r="H55" s="33"/>
      <c r="I55" s="33"/>
      <c r="J55" s="33"/>
    </row>
    <row r="56" spans="1:10" ht="12.75">
      <c r="A56" s="33"/>
      <c r="B56" s="33"/>
      <c r="C56" s="33"/>
      <c r="D56" s="33"/>
      <c r="E56" s="33"/>
      <c r="F56" s="33"/>
      <c r="G56" s="33"/>
      <c r="H56" s="33"/>
      <c r="I56" s="33"/>
      <c r="J56" s="33"/>
    </row>
    <row r="57" ht="15">
      <c r="A57" s="18"/>
    </row>
    <row r="72" ht="12.75" customHeight="1"/>
  </sheetData>
  <sheetProtection/>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110"/>
  <sheetViews>
    <sheetView zoomScale="55" zoomScaleNormal="55" zoomScalePageLayoutView="0" workbookViewId="0" topLeftCell="A1">
      <selection activeCell="A1" sqref="A1"/>
    </sheetView>
  </sheetViews>
  <sheetFormatPr defaultColWidth="9.140625" defaultRowHeight="12.75"/>
  <cols>
    <col min="1" max="1" width="43.7109375" style="1" customWidth="1"/>
    <col min="2" max="2" width="11.28125" style="1" customWidth="1"/>
    <col min="3" max="9" width="9.7109375" style="1" customWidth="1"/>
    <col min="10" max="11" width="11.57421875" style="1" customWidth="1"/>
    <col min="12" max="12" width="10.7109375" style="1" bestFit="1" customWidth="1"/>
    <col min="13" max="16384" width="9.140625" style="1" customWidth="1"/>
  </cols>
  <sheetData>
    <row r="1" ht="15">
      <c r="A1" s="296" t="s">
        <v>859</v>
      </c>
    </row>
    <row r="2" spans="1:12" s="157" customFormat="1" ht="11.25" customHeight="1">
      <c r="A2" s="142" t="s">
        <v>13</v>
      </c>
      <c r="B2" s="107" t="s">
        <v>270</v>
      </c>
      <c r="C2" s="107" t="s">
        <v>271</v>
      </c>
      <c r="D2" s="107" t="s">
        <v>272</v>
      </c>
      <c r="E2" s="107" t="s">
        <v>292</v>
      </c>
      <c r="F2" s="107" t="s">
        <v>293</v>
      </c>
      <c r="G2" s="107" t="s">
        <v>242</v>
      </c>
      <c r="H2" s="107" t="s">
        <v>273</v>
      </c>
      <c r="I2" s="107" t="s">
        <v>274</v>
      </c>
      <c r="J2" s="107" t="s">
        <v>248</v>
      </c>
      <c r="K2" s="107" t="s">
        <v>338</v>
      </c>
      <c r="L2" s="107" t="s">
        <v>34</v>
      </c>
    </row>
    <row r="3" spans="1:12" ht="12.75">
      <c r="A3" s="159" t="s">
        <v>234</v>
      </c>
      <c r="B3" s="32">
        <v>262866</v>
      </c>
      <c r="C3" s="32">
        <v>0</v>
      </c>
      <c r="D3" s="32">
        <v>0</v>
      </c>
      <c r="E3" s="32">
        <v>0</v>
      </c>
      <c r="F3" s="32">
        <v>0</v>
      </c>
      <c r="G3" s="32">
        <v>0</v>
      </c>
      <c r="H3" s="32">
        <v>0</v>
      </c>
      <c r="I3" s="32">
        <v>0</v>
      </c>
      <c r="J3" s="32">
        <v>0</v>
      </c>
      <c r="K3" s="32">
        <v>0</v>
      </c>
      <c r="L3" s="32">
        <v>262866</v>
      </c>
    </row>
    <row r="4" spans="1:12" ht="12.75">
      <c r="A4" s="159" t="s">
        <v>275</v>
      </c>
      <c r="B4" s="32">
        <v>0</v>
      </c>
      <c r="C4" s="32">
        <v>32736</v>
      </c>
      <c r="D4" s="32">
        <v>111</v>
      </c>
      <c r="E4" s="32">
        <v>0</v>
      </c>
      <c r="F4" s="32">
        <v>193</v>
      </c>
      <c r="G4" s="32">
        <v>0</v>
      </c>
      <c r="H4" s="32">
        <v>0</v>
      </c>
      <c r="I4" s="32">
        <v>0</v>
      </c>
      <c r="J4" s="32">
        <v>0</v>
      </c>
      <c r="K4" s="32">
        <v>0</v>
      </c>
      <c r="L4" s="32">
        <v>33040</v>
      </c>
    </row>
    <row r="5" spans="1:12" ht="12.75">
      <c r="A5" s="151" t="s">
        <v>70</v>
      </c>
      <c r="B5" s="146">
        <v>11876</v>
      </c>
      <c r="C5" s="146">
        <v>71962</v>
      </c>
      <c r="D5" s="146">
        <v>3531</v>
      </c>
      <c r="E5" s="146">
        <v>2926</v>
      </c>
      <c r="F5" s="146">
        <v>4845</v>
      </c>
      <c r="G5" s="146">
        <v>3679</v>
      </c>
      <c r="H5" s="146">
        <v>4225</v>
      </c>
      <c r="I5" s="146">
        <v>496</v>
      </c>
      <c r="J5" s="146">
        <v>12</v>
      </c>
      <c r="K5" s="146">
        <v>0</v>
      </c>
      <c r="L5" s="146">
        <v>103552</v>
      </c>
    </row>
    <row r="6" spans="1:12" ht="12.75">
      <c r="A6" s="147" t="s">
        <v>294</v>
      </c>
      <c r="B6" s="16">
        <v>0</v>
      </c>
      <c r="C6" s="16">
        <v>64423</v>
      </c>
      <c r="D6" s="16">
        <v>243</v>
      </c>
      <c r="E6" s="16">
        <v>0</v>
      </c>
      <c r="F6" s="16">
        <v>0</v>
      </c>
      <c r="G6" s="16">
        <v>0</v>
      </c>
      <c r="H6" s="16">
        <v>0</v>
      </c>
      <c r="I6" s="16">
        <v>0</v>
      </c>
      <c r="J6" s="16">
        <v>0</v>
      </c>
      <c r="K6" s="16">
        <v>0</v>
      </c>
      <c r="L6" s="16">
        <v>64666</v>
      </c>
    </row>
    <row r="7" spans="1:12" ht="12.75">
      <c r="A7" s="151" t="s">
        <v>71</v>
      </c>
      <c r="B7" s="146">
        <v>67683</v>
      </c>
      <c r="C7" s="146">
        <v>177166</v>
      </c>
      <c r="D7" s="146">
        <v>101557</v>
      </c>
      <c r="E7" s="146">
        <v>89407</v>
      </c>
      <c r="F7" s="146">
        <v>216968</v>
      </c>
      <c r="G7" s="146">
        <v>338419</v>
      </c>
      <c r="H7" s="146">
        <v>350692</v>
      </c>
      <c r="I7" s="146">
        <v>97275</v>
      </c>
      <c r="J7" s="146">
        <v>57844</v>
      </c>
      <c r="K7" s="146">
        <v>0</v>
      </c>
      <c r="L7" s="146">
        <v>1497011</v>
      </c>
    </row>
    <row r="8" spans="1:12" ht="12.75">
      <c r="A8" s="160" t="s">
        <v>294</v>
      </c>
      <c r="B8" s="161">
        <v>0</v>
      </c>
      <c r="C8" s="161">
        <v>129681</v>
      </c>
      <c r="D8" s="161">
        <v>1105</v>
      </c>
      <c r="E8" s="161">
        <v>0</v>
      </c>
      <c r="F8" s="161">
        <v>0</v>
      </c>
      <c r="G8" s="161">
        <v>0</v>
      </c>
      <c r="H8" s="161">
        <v>0</v>
      </c>
      <c r="I8" s="161">
        <v>0</v>
      </c>
      <c r="J8" s="161">
        <v>0</v>
      </c>
      <c r="K8" s="161">
        <v>0</v>
      </c>
      <c r="L8" s="161">
        <v>130786</v>
      </c>
    </row>
    <row r="9" spans="1:14" ht="12.75">
      <c r="A9" s="162" t="s">
        <v>437</v>
      </c>
      <c r="B9" s="163">
        <v>818</v>
      </c>
      <c r="C9" s="163">
        <v>12982</v>
      </c>
      <c r="D9" s="163">
        <v>2773</v>
      </c>
      <c r="E9" s="163">
        <v>760</v>
      </c>
      <c r="F9" s="163">
        <v>5907</v>
      </c>
      <c r="G9" s="163">
        <v>15321</v>
      </c>
      <c r="H9" s="163">
        <v>6860</v>
      </c>
      <c r="I9" s="163">
        <v>2623</v>
      </c>
      <c r="J9" s="163">
        <v>401</v>
      </c>
      <c r="K9" s="163">
        <v>0</v>
      </c>
      <c r="L9" s="163">
        <v>48445</v>
      </c>
      <c r="N9" s="153"/>
    </row>
    <row r="10" spans="1:14" ht="12.75">
      <c r="A10" s="145" t="s">
        <v>166</v>
      </c>
      <c r="B10" s="30">
        <v>5949</v>
      </c>
      <c r="C10" s="30">
        <v>13470</v>
      </c>
      <c r="D10" s="30">
        <v>43261</v>
      </c>
      <c r="E10" s="30">
        <v>47880</v>
      </c>
      <c r="F10" s="30">
        <v>115592</v>
      </c>
      <c r="G10" s="30">
        <v>217024</v>
      </c>
      <c r="H10" s="30">
        <v>54808</v>
      </c>
      <c r="I10" s="30">
        <v>17633</v>
      </c>
      <c r="J10" s="30">
        <v>29305</v>
      </c>
      <c r="K10" s="30">
        <v>0</v>
      </c>
      <c r="L10" s="30">
        <v>544922</v>
      </c>
      <c r="M10" s="153"/>
      <c r="N10" s="153"/>
    </row>
    <row r="11" spans="1:14" ht="12.75">
      <c r="A11" s="145" t="s">
        <v>116</v>
      </c>
      <c r="B11" s="30">
        <v>60916</v>
      </c>
      <c r="C11" s="30">
        <v>150714</v>
      </c>
      <c r="D11" s="30">
        <v>55523</v>
      </c>
      <c r="E11" s="30">
        <v>40768</v>
      </c>
      <c r="F11" s="30">
        <v>95470</v>
      </c>
      <c r="G11" s="30">
        <v>106074</v>
      </c>
      <c r="H11" s="30">
        <v>289023</v>
      </c>
      <c r="I11" s="30">
        <v>77019</v>
      </c>
      <c r="J11" s="30">
        <v>28137</v>
      </c>
      <c r="K11" s="30">
        <v>0</v>
      </c>
      <c r="L11" s="30">
        <v>903644</v>
      </c>
      <c r="N11" s="153"/>
    </row>
    <row r="12" spans="1:12" ht="12.75">
      <c r="A12" s="164" t="s">
        <v>75</v>
      </c>
      <c r="B12" s="148">
        <v>0</v>
      </c>
      <c r="C12" s="148">
        <v>2436</v>
      </c>
      <c r="D12" s="148">
        <v>7370</v>
      </c>
      <c r="E12" s="148">
        <v>16577</v>
      </c>
      <c r="F12" s="148">
        <v>13309</v>
      </c>
      <c r="G12" s="148">
        <v>34570</v>
      </c>
      <c r="H12" s="148">
        <v>66697</v>
      </c>
      <c r="I12" s="148">
        <v>8567</v>
      </c>
      <c r="J12" s="148">
        <v>6636</v>
      </c>
      <c r="K12" s="148">
        <v>661896</v>
      </c>
      <c r="L12" s="148">
        <v>818058</v>
      </c>
    </row>
    <row r="13" spans="1:15" ht="12.75">
      <c r="A13" s="145" t="s">
        <v>72</v>
      </c>
      <c r="B13" s="30">
        <v>0</v>
      </c>
      <c r="C13" s="30">
        <v>2261</v>
      </c>
      <c r="D13" s="30">
        <v>7370</v>
      </c>
      <c r="E13" s="30">
        <v>15788</v>
      </c>
      <c r="F13" s="30">
        <v>12320</v>
      </c>
      <c r="G13" s="30">
        <v>33388</v>
      </c>
      <c r="H13" s="30">
        <v>64605</v>
      </c>
      <c r="I13" s="30">
        <v>8567</v>
      </c>
      <c r="J13" s="30">
        <v>6636</v>
      </c>
      <c r="K13" s="30">
        <v>0</v>
      </c>
      <c r="L13" s="30">
        <v>150935</v>
      </c>
      <c r="N13" s="165"/>
      <c r="O13" s="165"/>
    </row>
    <row r="14" spans="1:12" ht="12.75">
      <c r="A14" s="145" t="s">
        <v>73</v>
      </c>
      <c r="B14" s="30">
        <v>0</v>
      </c>
      <c r="C14" s="30">
        <v>0</v>
      </c>
      <c r="D14" s="30">
        <v>0</v>
      </c>
      <c r="E14" s="30">
        <v>0</v>
      </c>
      <c r="F14" s="30">
        <v>0</v>
      </c>
      <c r="G14" s="30">
        <v>0</v>
      </c>
      <c r="H14" s="30">
        <v>0</v>
      </c>
      <c r="I14" s="30">
        <v>0</v>
      </c>
      <c r="J14" s="30">
        <v>0</v>
      </c>
      <c r="K14" s="30">
        <v>46962</v>
      </c>
      <c r="L14" s="30">
        <v>46962</v>
      </c>
    </row>
    <row r="15" spans="1:12" ht="12.75">
      <c r="A15" s="145" t="s">
        <v>42</v>
      </c>
      <c r="B15" s="30">
        <v>0</v>
      </c>
      <c r="C15" s="30">
        <v>0</v>
      </c>
      <c r="D15" s="30">
        <v>0</v>
      </c>
      <c r="E15" s="30">
        <v>0</v>
      </c>
      <c r="F15" s="30">
        <v>0</v>
      </c>
      <c r="G15" s="30">
        <v>0</v>
      </c>
      <c r="H15" s="30">
        <v>0</v>
      </c>
      <c r="I15" s="30">
        <v>0</v>
      </c>
      <c r="J15" s="30">
        <v>0</v>
      </c>
      <c r="K15" s="30">
        <v>226565</v>
      </c>
      <c r="L15" s="30">
        <v>226565</v>
      </c>
    </row>
    <row r="16" spans="1:12" ht="12.75">
      <c r="A16" s="145" t="s">
        <v>74</v>
      </c>
      <c r="B16" s="30">
        <v>0</v>
      </c>
      <c r="C16" s="30">
        <v>175</v>
      </c>
      <c r="D16" s="30">
        <v>0</v>
      </c>
      <c r="E16" s="30">
        <v>789</v>
      </c>
      <c r="F16" s="30">
        <v>989</v>
      </c>
      <c r="G16" s="30">
        <v>1182</v>
      </c>
      <c r="H16" s="30">
        <v>2092</v>
      </c>
      <c r="I16" s="30">
        <v>0</v>
      </c>
      <c r="J16" s="30">
        <v>0</v>
      </c>
      <c r="K16" s="30">
        <v>388369</v>
      </c>
      <c r="L16" s="30">
        <v>393596</v>
      </c>
    </row>
    <row r="17" spans="1:12" ht="12.75">
      <c r="A17" s="159" t="s">
        <v>43</v>
      </c>
      <c r="B17" s="32">
        <v>0</v>
      </c>
      <c r="C17" s="32">
        <v>25563</v>
      </c>
      <c r="D17" s="32">
        <v>1992</v>
      </c>
      <c r="E17" s="32">
        <v>3223</v>
      </c>
      <c r="F17" s="32">
        <v>1076</v>
      </c>
      <c r="G17" s="32">
        <v>11531</v>
      </c>
      <c r="H17" s="32">
        <v>20281</v>
      </c>
      <c r="I17" s="32">
        <v>2996</v>
      </c>
      <c r="J17" s="32">
        <v>387</v>
      </c>
      <c r="K17" s="32">
        <v>69387</v>
      </c>
      <c r="L17" s="32">
        <v>136436</v>
      </c>
    </row>
    <row r="18" spans="1:12" ht="13.5" thickBot="1">
      <c r="A18" s="149" t="s">
        <v>79</v>
      </c>
      <c r="B18" s="150">
        <v>342425</v>
      </c>
      <c r="C18" s="150">
        <v>309863</v>
      </c>
      <c r="D18" s="150">
        <v>114561</v>
      </c>
      <c r="E18" s="150">
        <v>112133</v>
      </c>
      <c r="F18" s="150">
        <v>236391</v>
      </c>
      <c r="G18" s="150">
        <v>388199</v>
      </c>
      <c r="H18" s="150">
        <v>441895</v>
      </c>
      <c r="I18" s="150">
        <v>109334</v>
      </c>
      <c r="J18" s="150">
        <v>64879</v>
      </c>
      <c r="K18" s="150">
        <v>731283</v>
      </c>
      <c r="L18" s="150">
        <v>2850963</v>
      </c>
    </row>
    <row r="19" spans="1:12" ht="3" customHeight="1" hidden="1">
      <c r="A19" s="151"/>
      <c r="B19" s="146"/>
      <c r="C19" s="146"/>
      <c r="D19" s="146"/>
      <c r="E19" s="146"/>
      <c r="F19" s="146"/>
      <c r="G19" s="146"/>
      <c r="H19" s="146"/>
      <c r="I19" s="146"/>
      <c r="J19" s="146"/>
      <c r="K19" s="146"/>
      <c r="L19" s="146"/>
    </row>
    <row r="20" spans="1:12" ht="12.75" customHeight="1">
      <c r="A20" s="142"/>
      <c r="B20" s="107" t="s">
        <v>270</v>
      </c>
      <c r="C20" s="107" t="s">
        <v>271</v>
      </c>
      <c r="D20" s="107" t="s">
        <v>272</v>
      </c>
      <c r="E20" s="107" t="s">
        <v>292</v>
      </c>
      <c r="F20" s="107" t="s">
        <v>293</v>
      </c>
      <c r="G20" s="107" t="s">
        <v>242</v>
      </c>
      <c r="H20" s="107" t="s">
        <v>273</v>
      </c>
      <c r="I20" s="107" t="s">
        <v>274</v>
      </c>
      <c r="J20" s="107" t="s">
        <v>248</v>
      </c>
      <c r="K20" s="107" t="s">
        <v>338</v>
      </c>
      <c r="L20" s="107" t="s">
        <v>34</v>
      </c>
    </row>
    <row r="21" spans="1:12" ht="12.75">
      <c r="A21" s="411" t="s">
        <v>276</v>
      </c>
      <c r="B21" s="349">
        <v>59027</v>
      </c>
      <c r="C21" s="349">
        <v>82967</v>
      </c>
      <c r="D21" s="349">
        <v>22165</v>
      </c>
      <c r="E21" s="349">
        <v>20752</v>
      </c>
      <c r="F21" s="349">
        <v>5824</v>
      </c>
      <c r="G21" s="349">
        <v>328</v>
      </c>
      <c r="H21" s="349">
        <v>549</v>
      </c>
      <c r="I21" s="349">
        <v>1221</v>
      </c>
      <c r="J21" s="349">
        <v>687</v>
      </c>
      <c r="K21" s="349">
        <v>0</v>
      </c>
      <c r="L21" s="349">
        <v>193520</v>
      </c>
    </row>
    <row r="22" spans="1:12" ht="12.75">
      <c r="A22" s="412" t="s">
        <v>294</v>
      </c>
      <c r="B22" s="413">
        <v>0</v>
      </c>
      <c r="C22" s="413">
        <v>49525</v>
      </c>
      <c r="D22" s="413">
        <v>0</v>
      </c>
      <c r="E22" s="413">
        <v>0</v>
      </c>
      <c r="F22" s="413">
        <v>0</v>
      </c>
      <c r="G22" s="413">
        <v>0</v>
      </c>
      <c r="H22" s="413">
        <v>0</v>
      </c>
      <c r="I22" s="413">
        <v>0</v>
      </c>
      <c r="J22" s="413">
        <v>0</v>
      </c>
      <c r="K22" s="413">
        <v>0</v>
      </c>
      <c r="L22" s="413">
        <v>49525</v>
      </c>
    </row>
    <row r="23" spans="1:12" ht="12.75">
      <c r="A23" s="411" t="s">
        <v>235</v>
      </c>
      <c r="B23" s="349">
        <v>841130</v>
      </c>
      <c r="C23" s="349">
        <v>107415</v>
      </c>
      <c r="D23" s="349">
        <v>25963</v>
      </c>
      <c r="E23" s="349">
        <v>7473</v>
      </c>
      <c r="F23" s="349">
        <v>10140</v>
      </c>
      <c r="G23" s="349">
        <v>5339</v>
      </c>
      <c r="H23" s="349">
        <v>17889</v>
      </c>
      <c r="I23" s="349">
        <v>10356</v>
      </c>
      <c r="J23" s="349">
        <v>13534</v>
      </c>
      <c r="K23" s="349">
        <v>0</v>
      </c>
      <c r="L23" s="349">
        <v>1039239</v>
      </c>
    </row>
    <row r="24" spans="1:12" ht="12.75">
      <c r="A24" s="414" t="s">
        <v>294</v>
      </c>
      <c r="B24" s="210">
        <v>0</v>
      </c>
      <c r="C24" s="210">
        <v>27223</v>
      </c>
      <c r="D24" s="210">
        <v>0</v>
      </c>
      <c r="E24" s="210">
        <v>5</v>
      </c>
      <c r="F24" s="210">
        <v>0</v>
      </c>
      <c r="G24" s="210">
        <v>0</v>
      </c>
      <c r="H24" s="210">
        <v>0</v>
      </c>
      <c r="I24" s="210">
        <v>0</v>
      </c>
      <c r="J24" s="210">
        <v>0</v>
      </c>
      <c r="K24" s="210">
        <v>0</v>
      </c>
      <c r="L24" s="210">
        <v>27228</v>
      </c>
    </row>
    <row r="25" spans="1:12" ht="12.75">
      <c r="A25" s="415" t="s">
        <v>295</v>
      </c>
      <c r="B25" s="410">
        <v>0</v>
      </c>
      <c r="C25" s="410">
        <v>0</v>
      </c>
      <c r="D25" s="410">
        <v>0</v>
      </c>
      <c r="E25" s="410">
        <v>0</v>
      </c>
      <c r="F25" s="410">
        <v>0</v>
      </c>
      <c r="G25" s="410">
        <v>0</v>
      </c>
      <c r="H25" s="410">
        <v>0</v>
      </c>
      <c r="I25" s="410">
        <v>0</v>
      </c>
      <c r="J25" s="410">
        <v>0</v>
      </c>
      <c r="K25" s="410">
        <v>216110</v>
      </c>
      <c r="L25" s="210">
        <v>216110</v>
      </c>
    </row>
    <row r="26" spans="1:12" ht="12.75">
      <c r="A26" s="416" t="s">
        <v>437</v>
      </c>
      <c r="B26" s="417">
        <v>16595</v>
      </c>
      <c r="C26" s="417">
        <v>34982</v>
      </c>
      <c r="D26" s="417">
        <v>330</v>
      </c>
      <c r="E26" s="417">
        <v>1031</v>
      </c>
      <c r="F26" s="417">
        <v>1247</v>
      </c>
      <c r="G26" s="417">
        <v>100</v>
      </c>
      <c r="H26" s="417">
        <v>352</v>
      </c>
      <c r="I26" s="417">
        <v>1014</v>
      </c>
      <c r="J26" s="417">
        <v>3235</v>
      </c>
      <c r="K26" s="417">
        <v>0</v>
      </c>
      <c r="L26" s="417">
        <v>58886</v>
      </c>
    </row>
    <row r="27" spans="1:12" ht="12.75">
      <c r="A27" s="414" t="s">
        <v>166</v>
      </c>
      <c r="B27" s="210">
        <v>244882</v>
      </c>
      <c r="C27" s="210">
        <v>11305</v>
      </c>
      <c r="D27" s="210">
        <v>10364</v>
      </c>
      <c r="E27" s="210">
        <v>4156</v>
      </c>
      <c r="F27" s="210">
        <v>2573</v>
      </c>
      <c r="G27" s="210">
        <v>428</v>
      </c>
      <c r="H27" s="210">
        <v>399</v>
      </c>
      <c r="I27" s="210">
        <v>1</v>
      </c>
      <c r="J27" s="210">
        <v>1263</v>
      </c>
      <c r="K27" s="210">
        <v>0</v>
      </c>
      <c r="L27" s="210">
        <v>275371</v>
      </c>
    </row>
    <row r="28" spans="1:12" ht="12.75">
      <c r="A28" s="412" t="s">
        <v>116</v>
      </c>
      <c r="B28" s="413">
        <v>579653</v>
      </c>
      <c r="C28" s="413">
        <v>61128</v>
      </c>
      <c r="D28" s="413">
        <v>15269</v>
      </c>
      <c r="E28" s="413">
        <v>2286</v>
      </c>
      <c r="F28" s="413">
        <v>6320</v>
      </c>
      <c r="G28" s="413">
        <v>4811</v>
      </c>
      <c r="H28" s="413">
        <v>17138</v>
      </c>
      <c r="I28" s="413">
        <v>9341</v>
      </c>
      <c r="J28" s="413">
        <v>9036</v>
      </c>
      <c r="K28" s="413">
        <v>0</v>
      </c>
      <c r="L28" s="413">
        <v>704982</v>
      </c>
    </row>
    <row r="29" spans="1:12" ht="12.75">
      <c r="A29" s="418" t="s">
        <v>83</v>
      </c>
      <c r="B29" s="419">
        <v>0</v>
      </c>
      <c r="C29" s="419">
        <v>0</v>
      </c>
      <c r="D29" s="419">
        <v>0</v>
      </c>
      <c r="E29" s="419">
        <v>0</v>
      </c>
      <c r="F29" s="419">
        <v>0</v>
      </c>
      <c r="G29" s="419">
        <v>0</v>
      </c>
      <c r="H29" s="419">
        <v>0</v>
      </c>
      <c r="I29" s="419">
        <v>0</v>
      </c>
      <c r="J29" s="419">
        <v>0</v>
      </c>
      <c r="K29" s="419">
        <v>395946</v>
      </c>
      <c r="L29" s="419">
        <v>395946</v>
      </c>
    </row>
    <row r="30" spans="1:12" ht="12.75">
      <c r="A30" s="418" t="s">
        <v>86</v>
      </c>
      <c r="B30" s="419">
        <v>0</v>
      </c>
      <c r="C30" s="419">
        <v>51579</v>
      </c>
      <c r="D30" s="419">
        <v>39447</v>
      </c>
      <c r="E30" s="419">
        <v>60438</v>
      </c>
      <c r="F30" s="419">
        <v>75803</v>
      </c>
      <c r="G30" s="419">
        <v>99212</v>
      </c>
      <c r="H30" s="419">
        <v>303801</v>
      </c>
      <c r="I30" s="419">
        <v>67547</v>
      </c>
      <c r="J30" s="419">
        <v>7252</v>
      </c>
      <c r="K30" s="419">
        <v>0</v>
      </c>
      <c r="L30" s="419">
        <v>705079</v>
      </c>
    </row>
    <row r="31" spans="1:12" ht="12.75">
      <c r="A31" s="414" t="s">
        <v>296</v>
      </c>
      <c r="B31" s="210">
        <v>0</v>
      </c>
      <c r="C31" s="210">
        <v>46697</v>
      </c>
      <c r="D31" s="210">
        <v>36487</v>
      </c>
      <c r="E31" s="210">
        <v>57180</v>
      </c>
      <c r="F31" s="210">
        <v>20749</v>
      </c>
      <c r="G31" s="210">
        <v>4287</v>
      </c>
      <c r="H31" s="210">
        <v>0</v>
      </c>
      <c r="I31" s="210">
        <v>0</v>
      </c>
      <c r="J31" s="210">
        <v>0</v>
      </c>
      <c r="K31" s="210">
        <v>0</v>
      </c>
      <c r="L31" s="210">
        <v>165400</v>
      </c>
    </row>
    <row r="32" spans="1:12" ht="12.75">
      <c r="A32" s="414" t="s">
        <v>297</v>
      </c>
      <c r="B32" s="210">
        <v>0</v>
      </c>
      <c r="C32" s="210">
        <v>0</v>
      </c>
      <c r="D32" s="210">
        <v>963</v>
      </c>
      <c r="E32" s="210">
        <v>1383</v>
      </c>
      <c r="F32" s="210">
        <v>35325</v>
      </c>
      <c r="G32" s="210">
        <v>70894</v>
      </c>
      <c r="H32" s="210">
        <v>155590</v>
      </c>
      <c r="I32" s="210">
        <v>58262</v>
      </c>
      <c r="J32" s="210">
        <v>4505</v>
      </c>
      <c r="K32" s="210">
        <v>0</v>
      </c>
      <c r="L32" s="210">
        <v>326922</v>
      </c>
    </row>
    <row r="33" spans="1:12" ht="12.75">
      <c r="A33" s="412" t="s">
        <v>298</v>
      </c>
      <c r="B33" s="413">
        <v>0</v>
      </c>
      <c r="C33" s="413">
        <v>4882</v>
      </c>
      <c r="D33" s="413">
        <v>1997</v>
      </c>
      <c r="E33" s="413">
        <v>1875</v>
      </c>
      <c r="F33" s="413">
        <v>19729</v>
      </c>
      <c r="G33" s="413">
        <v>24031</v>
      </c>
      <c r="H33" s="413">
        <v>148211</v>
      </c>
      <c r="I33" s="413">
        <v>9285</v>
      </c>
      <c r="J33" s="413">
        <v>2747</v>
      </c>
      <c r="K33" s="413">
        <v>0</v>
      </c>
      <c r="L33" s="413">
        <v>212757</v>
      </c>
    </row>
    <row r="34" spans="1:15" ht="12.75">
      <c r="A34" s="418" t="s">
        <v>87</v>
      </c>
      <c r="B34" s="419">
        <v>0</v>
      </c>
      <c r="C34" s="419">
        <v>620</v>
      </c>
      <c r="D34" s="419">
        <v>980</v>
      </c>
      <c r="E34" s="419">
        <v>1154</v>
      </c>
      <c r="F34" s="419">
        <v>2116</v>
      </c>
      <c r="G34" s="419">
        <v>15131</v>
      </c>
      <c r="H34" s="419">
        <v>13601</v>
      </c>
      <c r="I34" s="419">
        <v>7426</v>
      </c>
      <c r="J34" s="419">
        <v>11130</v>
      </c>
      <c r="K34" s="419">
        <v>200437</v>
      </c>
      <c r="L34" s="419">
        <v>252595</v>
      </c>
      <c r="N34" s="165"/>
      <c r="O34" s="165"/>
    </row>
    <row r="35" spans="1:12" ht="12.75">
      <c r="A35" s="414" t="s">
        <v>72</v>
      </c>
      <c r="B35" s="210">
        <v>0</v>
      </c>
      <c r="C35" s="210">
        <v>620</v>
      </c>
      <c r="D35" s="210">
        <v>980</v>
      </c>
      <c r="E35" s="210">
        <v>1154</v>
      </c>
      <c r="F35" s="210">
        <v>2116</v>
      </c>
      <c r="G35" s="210">
        <v>15131</v>
      </c>
      <c r="H35" s="210">
        <v>13601</v>
      </c>
      <c r="I35" s="210">
        <v>7426</v>
      </c>
      <c r="J35" s="210">
        <v>11130</v>
      </c>
      <c r="K35" s="210">
        <v>0</v>
      </c>
      <c r="L35" s="210">
        <v>52158</v>
      </c>
    </row>
    <row r="36" spans="1:12" ht="12.75">
      <c r="A36" s="414" t="s">
        <v>73</v>
      </c>
      <c r="B36" s="210">
        <v>0</v>
      </c>
      <c r="C36" s="210">
        <v>0</v>
      </c>
      <c r="D36" s="210">
        <v>0</v>
      </c>
      <c r="E36" s="210">
        <v>0</v>
      </c>
      <c r="F36" s="210">
        <v>0</v>
      </c>
      <c r="G36" s="210">
        <v>0</v>
      </c>
      <c r="H36" s="210">
        <v>0</v>
      </c>
      <c r="I36" s="210">
        <v>0</v>
      </c>
      <c r="J36" s="210">
        <v>0</v>
      </c>
      <c r="K36" s="210">
        <v>13465</v>
      </c>
      <c r="L36" s="210">
        <v>13465</v>
      </c>
    </row>
    <row r="37" spans="1:12" ht="12.75">
      <c r="A37" s="412" t="s">
        <v>42</v>
      </c>
      <c r="B37" s="413">
        <v>0</v>
      </c>
      <c r="C37" s="413">
        <v>0</v>
      </c>
      <c r="D37" s="413">
        <v>0</v>
      </c>
      <c r="E37" s="413">
        <v>0</v>
      </c>
      <c r="F37" s="413">
        <v>0</v>
      </c>
      <c r="G37" s="413">
        <v>0</v>
      </c>
      <c r="H37" s="413">
        <v>0</v>
      </c>
      <c r="I37" s="413">
        <v>0</v>
      </c>
      <c r="J37" s="413">
        <v>0</v>
      </c>
      <c r="K37" s="413">
        <v>186972</v>
      </c>
      <c r="L37" s="413">
        <v>186972</v>
      </c>
    </row>
    <row r="38" spans="1:12" ht="12.75">
      <c r="A38" s="418" t="s">
        <v>43</v>
      </c>
      <c r="B38" s="419">
        <v>0</v>
      </c>
      <c r="C38" s="419">
        <v>36623</v>
      </c>
      <c r="D38" s="419">
        <v>14648</v>
      </c>
      <c r="E38" s="419">
        <v>1737</v>
      </c>
      <c r="F38" s="419">
        <v>0</v>
      </c>
      <c r="G38" s="419">
        <v>7171</v>
      </c>
      <c r="H38" s="419">
        <v>0</v>
      </c>
      <c r="I38" s="419">
        <v>0</v>
      </c>
      <c r="J38" s="419">
        <v>14</v>
      </c>
      <c r="K38" s="419">
        <v>36205</v>
      </c>
      <c r="L38" s="419">
        <v>96398</v>
      </c>
    </row>
    <row r="39" spans="1:12" ht="12.75">
      <c r="A39" s="418" t="s">
        <v>89</v>
      </c>
      <c r="B39" s="419">
        <v>0</v>
      </c>
      <c r="C39" s="419">
        <v>402</v>
      </c>
      <c r="D39" s="419">
        <v>0</v>
      </c>
      <c r="E39" s="419">
        <v>0</v>
      </c>
      <c r="F39" s="419">
        <v>0</v>
      </c>
      <c r="G39" s="419">
        <v>0</v>
      </c>
      <c r="H39" s="419">
        <v>0</v>
      </c>
      <c r="I39" s="419">
        <v>17475</v>
      </c>
      <c r="J39" s="419">
        <v>14831</v>
      </c>
      <c r="K39" s="419">
        <v>0</v>
      </c>
      <c r="L39" s="419">
        <v>32708</v>
      </c>
    </row>
    <row r="40" spans="1:12" ht="12.75">
      <c r="A40" s="418" t="s">
        <v>130</v>
      </c>
      <c r="B40" s="419">
        <v>0</v>
      </c>
      <c r="C40" s="419">
        <v>0</v>
      </c>
      <c r="D40" s="419">
        <v>0</v>
      </c>
      <c r="E40" s="419">
        <v>0</v>
      </c>
      <c r="F40" s="419">
        <v>0</v>
      </c>
      <c r="G40" s="419">
        <v>0</v>
      </c>
      <c r="H40" s="419">
        <v>0</v>
      </c>
      <c r="I40" s="419">
        <v>0</v>
      </c>
      <c r="J40" s="419">
        <v>0</v>
      </c>
      <c r="K40" s="419">
        <v>135478</v>
      </c>
      <c r="L40" s="419">
        <v>135478</v>
      </c>
    </row>
    <row r="41" spans="1:12" ht="13.5" thickBot="1">
      <c r="A41" s="420" t="s">
        <v>277</v>
      </c>
      <c r="B41" s="421">
        <v>900157</v>
      </c>
      <c r="C41" s="421">
        <v>279606</v>
      </c>
      <c r="D41" s="421">
        <v>103203</v>
      </c>
      <c r="E41" s="421">
        <v>91554</v>
      </c>
      <c r="F41" s="421">
        <v>93883</v>
      </c>
      <c r="G41" s="421">
        <v>127181</v>
      </c>
      <c r="H41" s="421">
        <v>335840</v>
      </c>
      <c r="I41" s="421">
        <v>104025</v>
      </c>
      <c r="J41" s="421">
        <v>47448</v>
      </c>
      <c r="K41" s="421">
        <v>768066</v>
      </c>
      <c r="L41" s="421">
        <v>2850963</v>
      </c>
    </row>
    <row r="42" spans="1:12" ht="3" customHeight="1">
      <c r="A42" s="422"/>
      <c r="B42" s="306"/>
      <c r="C42" s="306"/>
      <c r="D42" s="306"/>
      <c r="E42" s="306"/>
      <c r="F42" s="306"/>
      <c r="G42" s="306"/>
      <c r="H42" s="306"/>
      <c r="I42" s="306"/>
      <c r="J42" s="306"/>
      <c r="K42" s="306"/>
      <c r="L42" s="326"/>
    </row>
    <row r="43" spans="1:12" ht="10.5" customHeight="1">
      <c r="A43" s="422" t="s">
        <v>391</v>
      </c>
      <c r="B43" s="423"/>
      <c r="C43" s="423"/>
      <c r="D43" s="423"/>
      <c r="E43" s="423"/>
      <c r="F43" s="423"/>
      <c r="G43" s="423"/>
      <c r="H43" s="423"/>
      <c r="I43" s="423"/>
      <c r="J43" s="423"/>
      <c r="K43" s="423"/>
      <c r="L43" s="332"/>
    </row>
    <row r="44" spans="1:12" ht="10.5" customHeight="1">
      <c r="A44" s="422" t="s">
        <v>392</v>
      </c>
      <c r="B44" s="295"/>
      <c r="C44" s="295"/>
      <c r="D44" s="295"/>
      <c r="E44" s="295"/>
      <c r="F44" s="295"/>
      <c r="G44" s="295"/>
      <c r="H44" s="295"/>
      <c r="I44" s="295"/>
      <c r="J44" s="295"/>
      <c r="K44" s="295"/>
      <c r="L44" s="332"/>
    </row>
    <row r="45" spans="1:12" ht="10.5" customHeight="1">
      <c r="A45" s="422" t="s">
        <v>393</v>
      </c>
      <c r="B45" s="295"/>
      <c r="C45" s="295"/>
      <c r="D45" s="295"/>
      <c r="E45" s="295"/>
      <c r="F45" s="295"/>
      <c r="G45" s="295"/>
      <c r="H45" s="295"/>
      <c r="I45" s="295"/>
      <c r="J45" s="295"/>
      <c r="K45" s="295"/>
      <c r="L45" s="332"/>
    </row>
    <row r="46" spans="1:12" ht="10.5" customHeight="1">
      <c r="A46" s="422" t="s">
        <v>279</v>
      </c>
      <c r="B46" s="295"/>
      <c r="C46" s="295"/>
      <c r="D46" s="295"/>
      <c r="E46" s="295"/>
      <c r="F46" s="295"/>
      <c r="G46" s="295"/>
      <c r="H46" s="295"/>
      <c r="I46" s="295"/>
      <c r="J46" s="295"/>
      <c r="K46" s="295"/>
      <c r="L46" s="332"/>
    </row>
    <row r="47" spans="1:12" ht="10.5" customHeight="1">
      <c r="A47" s="422" t="s">
        <v>394</v>
      </c>
      <c r="B47" s="295"/>
      <c r="C47" s="295"/>
      <c r="D47" s="295"/>
      <c r="E47" s="295"/>
      <c r="F47" s="295"/>
      <c r="G47" s="295"/>
      <c r="H47" s="295"/>
      <c r="I47" s="295"/>
      <c r="J47" s="295"/>
      <c r="K47" s="295"/>
      <c r="L47" s="332"/>
    </row>
    <row r="48" spans="1:12" ht="12.75">
      <c r="A48" s="295"/>
      <c r="B48" s="295"/>
      <c r="C48" s="295"/>
      <c r="D48" s="295"/>
      <c r="E48" s="295"/>
      <c r="F48" s="295"/>
      <c r="G48" s="295"/>
      <c r="H48" s="295"/>
      <c r="I48" s="295"/>
      <c r="J48" s="295"/>
      <c r="K48" s="295"/>
      <c r="L48" s="295"/>
    </row>
    <row r="49" spans="1:12" ht="15">
      <c r="A49" s="297" t="s">
        <v>860</v>
      </c>
      <c r="B49" s="61"/>
      <c r="C49" s="61"/>
      <c r="D49" s="61"/>
      <c r="E49" s="61"/>
      <c r="F49" s="61"/>
      <c r="G49" s="61"/>
      <c r="H49" s="61"/>
      <c r="I49" s="61"/>
      <c r="J49" s="61"/>
      <c r="K49" s="61"/>
      <c r="L49" s="78"/>
    </row>
    <row r="50" spans="1:12" ht="24">
      <c r="A50" s="142" t="s">
        <v>13</v>
      </c>
      <c r="B50" s="143" t="s">
        <v>270</v>
      </c>
      <c r="C50" s="143" t="s">
        <v>271</v>
      </c>
      <c r="D50" s="143" t="s">
        <v>272</v>
      </c>
      <c r="E50" s="143" t="s">
        <v>292</v>
      </c>
      <c r="F50" s="143" t="s">
        <v>293</v>
      </c>
      <c r="G50" s="143" t="s">
        <v>242</v>
      </c>
      <c r="H50" s="143" t="s">
        <v>273</v>
      </c>
      <c r="I50" s="143" t="s">
        <v>274</v>
      </c>
      <c r="J50" s="143" t="s">
        <v>248</v>
      </c>
      <c r="K50" s="143" t="s">
        <v>338</v>
      </c>
      <c r="L50" s="143" t="s">
        <v>34</v>
      </c>
    </row>
    <row r="51" spans="1:12" ht="12.75">
      <c r="A51" s="144" t="s">
        <v>234</v>
      </c>
      <c r="B51" s="31">
        <v>129450</v>
      </c>
      <c r="C51" s="31">
        <v>0</v>
      </c>
      <c r="D51" s="31">
        <v>0</v>
      </c>
      <c r="E51" s="31">
        <v>0</v>
      </c>
      <c r="F51" s="31">
        <v>0</v>
      </c>
      <c r="G51" s="31">
        <v>0</v>
      </c>
      <c r="H51" s="31">
        <v>0</v>
      </c>
      <c r="I51" s="31">
        <v>0</v>
      </c>
      <c r="J51" s="31">
        <v>0</v>
      </c>
      <c r="K51" s="31">
        <v>0</v>
      </c>
      <c r="L51" s="108">
        <v>129450</v>
      </c>
    </row>
    <row r="52" spans="1:12" ht="12.75">
      <c r="A52" s="145" t="s">
        <v>275</v>
      </c>
      <c r="B52" s="30">
        <v>0</v>
      </c>
      <c r="C52" s="30">
        <v>0</v>
      </c>
      <c r="D52" s="30">
        <v>0</v>
      </c>
      <c r="E52" s="30">
        <v>0</v>
      </c>
      <c r="F52" s="30">
        <v>193</v>
      </c>
      <c r="G52" s="30">
        <v>0</v>
      </c>
      <c r="H52" s="30">
        <v>0</v>
      </c>
      <c r="I52" s="30">
        <v>0</v>
      </c>
      <c r="J52" s="30">
        <v>0</v>
      </c>
      <c r="K52" s="30">
        <v>0</v>
      </c>
      <c r="L52" s="146">
        <v>193</v>
      </c>
    </row>
    <row r="53" spans="1:12" ht="12.75">
      <c r="A53" s="145" t="s">
        <v>70</v>
      </c>
      <c r="B53" s="30">
        <v>3667</v>
      </c>
      <c r="C53" s="30">
        <v>28920</v>
      </c>
      <c r="D53" s="30">
        <v>1239</v>
      </c>
      <c r="E53" s="30">
        <v>1054</v>
      </c>
      <c r="F53" s="30">
        <v>3194</v>
      </c>
      <c r="G53" s="30">
        <v>2914</v>
      </c>
      <c r="H53" s="30">
        <v>3180</v>
      </c>
      <c r="I53" s="30">
        <v>425</v>
      </c>
      <c r="J53" s="30">
        <v>3</v>
      </c>
      <c r="K53" s="30">
        <v>0</v>
      </c>
      <c r="L53" s="146">
        <v>44596</v>
      </c>
    </row>
    <row r="54" spans="1:12" ht="12.75">
      <c r="A54" s="145" t="s">
        <v>71</v>
      </c>
      <c r="B54" s="30">
        <v>17298</v>
      </c>
      <c r="C54" s="30">
        <v>14867</v>
      </c>
      <c r="D54" s="30">
        <v>12003</v>
      </c>
      <c r="E54" s="30">
        <v>8903</v>
      </c>
      <c r="F54" s="30">
        <v>33453</v>
      </c>
      <c r="G54" s="30">
        <v>47193</v>
      </c>
      <c r="H54" s="30">
        <v>109799</v>
      </c>
      <c r="I54" s="30">
        <v>40640</v>
      </c>
      <c r="J54" s="30">
        <v>36831</v>
      </c>
      <c r="K54" s="30">
        <v>0</v>
      </c>
      <c r="L54" s="146">
        <v>320987</v>
      </c>
    </row>
    <row r="55" spans="1:12" ht="12.75">
      <c r="A55" s="145" t="s">
        <v>75</v>
      </c>
      <c r="B55" s="30">
        <v>0</v>
      </c>
      <c r="C55" s="30">
        <v>277</v>
      </c>
      <c r="D55" s="30">
        <v>15</v>
      </c>
      <c r="E55" s="30">
        <v>4690</v>
      </c>
      <c r="F55" s="30">
        <v>1122</v>
      </c>
      <c r="G55" s="30">
        <v>1075</v>
      </c>
      <c r="H55" s="30">
        <v>3098</v>
      </c>
      <c r="I55" s="30">
        <v>393</v>
      </c>
      <c r="J55" s="30">
        <v>94</v>
      </c>
      <c r="K55" s="30">
        <v>149375</v>
      </c>
      <c r="L55" s="146">
        <v>160139</v>
      </c>
    </row>
    <row r="56" spans="1:12" ht="12.75">
      <c r="A56" s="147" t="s">
        <v>43</v>
      </c>
      <c r="B56" s="16">
        <v>0</v>
      </c>
      <c r="C56" s="16">
        <v>1126</v>
      </c>
      <c r="D56" s="16">
        <v>431</v>
      </c>
      <c r="E56" s="16">
        <v>3128</v>
      </c>
      <c r="F56" s="16">
        <v>962</v>
      </c>
      <c r="G56" s="16">
        <v>8485</v>
      </c>
      <c r="H56" s="16">
        <v>17903</v>
      </c>
      <c r="I56" s="16">
        <v>2991</v>
      </c>
      <c r="J56" s="16">
        <v>284</v>
      </c>
      <c r="K56" s="16">
        <v>28994</v>
      </c>
      <c r="L56" s="148">
        <v>64304</v>
      </c>
    </row>
    <row r="57" spans="1:12" ht="13.5" thickBot="1">
      <c r="A57" s="149" t="s">
        <v>34</v>
      </c>
      <c r="B57" s="150">
        <v>150415</v>
      </c>
      <c r="C57" s="150">
        <v>45190</v>
      </c>
      <c r="D57" s="150">
        <v>13688</v>
      </c>
      <c r="E57" s="150">
        <v>17775</v>
      </c>
      <c r="F57" s="150">
        <v>38924</v>
      </c>
      <c r="G57" s="150">
        <v>59667</v>
      </c>
      <c r="H57" s="150">
        <v>133980</v>
      </c>
      <c r="I57" s="150">
        <v>44449</v>
      </c>
      <c r="J57" s="150">
        <v>37212</v>
      </c>
      <c r="K57" s="150">
        <v>178369</v>
      </c>
      <c r="L57" s="150">
        <v>719669</v>
      </c>
    </row>
    <row r="58" spans="1:12" ht="12.75">
      <c r="A58" s="151"/>
      <c r="B58" s="146"/>
      <c r="C58" s="146"/>
      <c r="D58" s="146"/>
      <c r="E58" s="146"/>
      <c r="F58" s="146"/>
      <c r="G58" s="146"/>
      <c r="H58" s="146"/>
      <c r="I58" s="146"/>
      <c r="J58" s="146"/>
      <c r="K58" s="146"/>
      <c r="L58" s="146"/>
    </row>
    <row r="59" spans="1:12" ht="24">
      <c r="A59" s="142" t="s">
        <v>13</v>
      </c>
      <c r="B59" s="107" t="s">
        <v>270</v>
      </c>
      <c r="C59" s="107" t="s">
        <v>271</v>
      </c>
      <c r="D59" s="107" t="s">
        <v>272</v>
      </c>
      <c r="E59" s="107" t="s">
        <v>292</v>
      </c>
      <c r="F59" s="107" t="s">
        <v>293</v>
      </c>
      <c r="G59" s="107" t="s">
        <v>242</v>
      </c>
      <c r="H59" s="107" t="s">
        <v>273</v>
      </c>
      <c r="I59" s="107" t="s">
        <v>274</v>
      </c>
      <c r="J59" s="107" t="s">
        <v>248</v>
      </c>
      <c r="K59" s="107" t="s">
        <v>338</v>
      </c>
      <c r="L59" s="107" t="s">
        <v>34</v>
      </c>
    </row>
    <row r="60" spans="1:12" ht="12.75">
      <c r="A60" s="144" t="s">
        <v>276</v>
      </c>
      <c r="B60" s="31">
        <v>9410</v>
      </c>
      <c r="C60" s="31">
        <v>30764</v>
      </c>
      <c r="D60" s="31">
        <v>4832</v>
      </c>
      <c r="E60" s="31">
        <v>15179</v>
      </c>
      <c r="F60" s="31">
        <v>982</v>
      </c>
      <c r="G60" s="31">
        <v>192</v>
      </c>
      <c r="H60" s="31">
        <v>549</v>
      </c>
      <c r="I60" s="31">
        <v>208</v>
      </c>
      <c r="J60" s="31">
        <v>0</v>
      </c>
      <c r="K60" s="31">
        <v>0</v>
      </c>
      <c r="L60" s="108">
        <v>62116</v>
      </c>
    </row>
    <row r="61" spans="1:12" ht="12.75">
      <c r="A61" s="145" t="s">
        <v>235</v>
      </c>
      <c r="B61" s="30">
        <v>182472</v>
      </c>
      <c r="C61" s="30">
        <v>12582</v>
      </c>
      <c r="D61" s="30">
        <v>3654</v>
      </c>
      <c r="E61" s="30">
        <v>3157</v>
      </c>
      <c r="F61" s="30">
        <v>8204</v>
      </c>
      <c r="G61" s="30">
        <v>4980</v>
      </c>
      <c r="H61" s="30">
        <v>16312</v>
      </c>
      <c r="I61" s="30">
        <v>6380</v>
      </c>
      <c r="J61" s="30">
        <v>7284</v>
      </c>
      <c r="K61" s="30">
        <v>0</v>
      </c>
      <c r="L61" s="146">
        <v>245025</v>
      </c>
    </row>
    <row r="62" spans="1:12" ht="12.75">
      <c r="A62" s="145" t="s">
        <v>86</v>
      </c>
      <c r="B62" s="30">
        <v>0</v>
      </c>
      <c r="C62" s="30">
        <v>4156</v>
      </c>
      <c r="D62" s="30">
        <v>4922</v>
      </c>
      <c r="E62" s="30">
        <v>5059</v>
      </c>
      <c r="F62" s="30">
        <v>15609</v>
      </c>
      <c r="G62" s="30">
        <v>17253</v>
      </c>
      <c r="H62" s="30">
        <v>114719</v>
      </c>
      <c r="I62" s="30">
        <v>22523</v>
      </c>
      <c r="J62" s="30">
        <v>2662</v>
      </c>
      <c r="K62" s="30">
        <v>0</v>
      </c>
      <c r="L62" s="146">
        <v>186903</v>
      </c>
    </row>
    <row r="63" spans="1:12" ht="12.75">
      <c r="A63" s="145" t="s">
        <v>87</v>
      </c>
      <c r="B63" s="30">
        <v>0</v>
      </c>
      <c r="C63" s="30">
        <v>0</v>
      </c>
      <c r="D63" s="30">
        <v>0</v>
      </c>
      <c r="E63" s="30">
        <v>271</v>
      </c>
      <c r="F63" s="30">
        <v>0</v>
      </c>
      <c r="G63" s="30">
        <v>0</v>
      </c>
      <c r="H63" s="30">
        <v>356</v>
      </c>
      <c r="I63" s="30">
        <v>422</v>
      </c>
      <c r="J63" s="30">
        <v>29</v>
      </c>
      <c r="K63" s="152">
        <v>68726</v>
      </c>
      <c r="L63" s="146">
        <v>69804</v>
      </c>
    </row>
    <row r="64" spans="1:12" ht="12.75">
      <c r="A64" s="147" t="s">
        <v>43</v>
      </c>
      <c r="B64" s="16">
        <v>0</v>
      </c>
      <c r="C64" s="16">
        <v>1358</v>
      </c>
      <c r="D64" s="16">
        <v>1981</v>
      </c>
      <c r="E64" s="16">
        <v>374</v>
      </c>
      <c r="F64" s="16">
        <v>0</v>
      </c>
      <c r="G64" s="16">
        <v>138</v>
      </c>
      <c r="H64" s="16">
        <v>0</v>
      </c>
      <c r="I64" s="16">
        <v>17475</v>
      </c>
      <c r="J64" s="16">
        <v>5107</v>
      </c>
      <c r="K64" s="152">
        <v>104095</v>
      </c>
      <c r="L64" s="148">
        <v>130528</v>
      </c>
    </row>
    <row r="65" spans="1:12" ht="13.5" thickBot="1">
      <c r="A65" s="149" t="s">
        <v>34</v>
      </c>
      <c r="B65" s="150">
        <v>191882</v>
      </c>
      <c r="C65" s="150">
        <v>48860</v>
      </c>
      <c r="D65" s="150">
        <v>15389</v>
      </c>
      <c r="E65" s="150">
        <v>24040</v>
      </c>
      <c r="F65" s="150">
        <v>24795</v>
      </c>
      <c r="G65" s="150">
        <v>22563</v>
      </c>
      <c r="H65" s="150">
        <v>131936</v>
      </c>
      <c r="I65" s="150">
        <v>47008</v>
      </c>
      <c r="J65" s="150">
        <v>15082</v>
      </c>
      <c r="K65" s="150">
        <v>172821</v>
      </c>
      <c r="L65" s="150">
        <v>694376</v>
      </c>
    </row>
    <row r="66" spans="1:12" ht="12.75">
      <c r="A66" s="424"/>
      <c r="B66" s="306"/>
      <c r="C66" s="306"/>
      <c r="D66" s="306"/>
      <c r="E66" s="306"/>
      <c r="F66" s="306"/>
      <c r="G66" s="306"/>
      <c r="H66" s="306"/>
      <c r="I66" s="306"/>
      <c r="J66" s="306"/>
      <c r="K66" s="306"/>
      <c r="L66" s="326"/>
    </row>
    <row r="67" spans="1:12" ht="12.75">
      <c r="A67" s="424"/>
      <c r="B67" s="295"/>
      <c r="C67" s="295"/>
      <c r="D67" s="295"/>
      <c r="E67" s="295"/>
      <c r="F67" s="295"/>
      <c r="G67" s="295"/>
      <c r="H67" s="295"/>
      <c r="I67" s="295"/>
      <c r="J67" s="295"/>
      <c r="K67" s="295"/>
      <c r="L67" s="332"/>
    </row>
    <row r="68" spans="1:12" ht="15">
      <c r="A68" s="297" t="s">
        <v>861</v>
      </c>
      <c r="B68" s="61"/>
      <c r="C68" s="61"/>
      <c r="D68" s="61"/>
      <c r="E68" s="61"/>
      <c r="F68" s="61"/>
      <c r="G68" s="61"/>
      <c r="H68" s="61"/>
      <c r="I68" s="61"/>
      <c r="J68" s="61"/>
      <c r="K68" s="61"/>
      <c r="L68" s="78"/>
    </row>
    <row r="69" spans="1:12" ht="24">
      <c r="A69" s="142" t="s">
        <v>13</v>
      </c>
      <c r="B69" s="107" t="s">
        <v>270</v>
      </c>
      <c r="C69" s="107" t="s">
        <v>271</v>
      </c>
      <c r="D69" s="107" t="s">
        <v>272</v>
      </c>
      <c r="E69" s="107" t="s">
        <v>292</v>
      </c>
      <c r="F69" s="107" t="s">
        <v>293</v>
      </c>
      <c r="G69" s="107" t="s">
        <v>242</v>
      </c>
      <c r="H69" s="107" t="s">
        <v>273</v>
      </c>
      <c r="I69" s="107" t="s">
        <v>274</v>
      </c>
      <c r="J69" s="107" t="s">
        <v>248</v>
      </c>
      <c r="K69" s="107" t="s">
        <v>338</v>
      </c>
      <c r="L69" s="107" t="s">
        <v>34</v>
      </c>
    </row>
    <row r="70" spans="1:12" ht="12.75">
      <c r="A70" s="144" t="s">
        <v>234</v>
      </c>
      <c r="B70" s="31">
        <v>130183</v>
      </c>
      <c r="C70" s="31">
        <v>0</v>
      </c>
      <c r="D70" s="31">
        <v>0</v>
      </c>
      <c r="E70" s="31">
        <v>0</v>
      </c>
      <c r="F70" s="31">
        <v>0</v>
      </c>
      <c r="G70" s="31">
        <v>0</v>
      </c>
      <c r="H70" s="31">
        <v>0</v>
      </c>
      <c r="I70" s="31">
        <v>0</v>
      </c>
      <c r="J70" s="31">
        <v>0</v>
      </c>
      <c r="K70" s="31">
        <v>0</v>
      </c>
      <c r="L70" s="108">
        <v>130183</v>
      </c>
    </row>
    <row r="71" spans="1:12" ht="12.75">
      <c r="A71" s="145" t="s">
        <v>275</v>
      </c>
      <c r="B71" s="30">
        <v>0</v>
      </c>
      <c r="C71" s="30">
        <v>4</v>
      </c>
      <c r="D71" s="30">
        <v>0</v>
      </c>
      <c r="E71" s="30">
        <v>0</v>
      </c>
      <c r="F71" s="30">
        <v>0</v>
      </c>
      <c r="G71" s="30">
        <v>0</v>
      </c>
      <c r="H71" s="30">
        <v>0</v>
      </c>
      <c r="I71" s="30">
        <v>0</v>
      </c>
      <c r="J71" s="30">
        <v>0</v>
      </c>
      <c r="K71" s="30">
        <v>0</v>
      </c>
      <c r="L71" s="146">
        <v>4</v>
      </c>
    </row>
    <row r="72" spans="1:12" ht="12.75">
      <c r="A72" s="145" t="s">
        <v>70</v>
      </c>
      <c r="B72" s="30">
        <v>3753</v>
      </c>
      <c r="C72" s="30">
        <v>33785</v>
      </c>
      <c r="D72" s="30">
        <v>2156</v>
      </c>
      <c r="E72" s="30">
        <v>953</v>
      </c>
      <c r="F72" s="30">
        <v>1286</v>
      </c>
      <c r="G72" s="30">
        <v>191</v>
      </c>
      <c r="H72" s="30">
        <v>16</v>
      </c>
      <c r="I72" s="30">
        <v>0</v>
      </c>
      <c r="J72" s="30">
        <v>9</v>
      </c>
      <c r="K72" s="30">
        <v>0</v>
      </c>
      <c r="L72" s="146">
        <v>42149</v>
      </c>
    </row>
    <row r="73" spans="1:12" ht="12.75">
      <c r="A73" s="145" t="s">
        <v>71</v>
      </c>
      <c r="B73" s="30">
        <v>5751</v>
      </c>
      <c r="C73" s="30">
        <v>19478</v>
      </c>
      <c r="D73" s="30">
        <v>4673</v>
      </c>
      <c r="E73" s="30">
        <v>1773</v>
      </c>
      <c r="F73" s="30">
        <v>8603</v>
      </c>
      <c r="G73" s="30">
        <v>10839</v>
      </c>
      <c r="H73" s="30">
        <v>64209</v>
      </c>
      <c r="I73" s="30">
        <v>16482</v>
      </c>
      <c r="J73" s="30">
        <v>1704</v>
      </c>
      <c r="K73" s="30">
        <v>0</v>
      </c>
      <c r="L73" s="146">
        <v>133512</v>
      </c>
    </row>
    <row r="74" spans="1:12" ht="12.75">
      <c r="A74" s="145" t="s">
        <v>75</v>
      </c>
      <c r="B74" s="30">
        <v>0</v>
      </c>
      <c r="C74" s="30">
        <v>50</v>
      </c>
      <c r="D74" s="30">
        <v>311</v>
      </c>
      <c r="E74" s="30">
        <v>2768</v>
      </c>
      <c r="F74" s="30">
        <v>2306</v>
      </c>
      <c r="G74" s="30">
        <v>6055</v>
      </c>
      <c r="H74" s="30">
        <v>18274</v>
      </c>
      <c r="I74" s="30">
        <v>37</v>
      </c>
      <c r="J74" s="30">
        <v>75</v>
      </c>
      <c r="K74" s="30">
        <v>58176</v>
      </c>
      <c r="L74" s="146">
        <v>88052</v>
      </c>
    </row>
    <row r="75" spans="1:12" ht="12.75">
      <c r="A75" s="147" t="s">
        <v>43</v>
      </c>
      <c r="B75" s="16">
        <v>0</v>
      </c>
      <c r="C75" s="16">
        <v>1635</v>
      </c>
      <c r="D75" s="16">
        <v>100</v>
      </c>
      <c r="E75" s="16">
        <v>1</v>
      </c>
      <c r="F75" s="16">
        <v>0</v>
      </c>
      <c r="G75" s="16">
        <v>0</v>
      </c>
      <c r="H75" s="16">
        <v>2</v>
      </c>
      <c r="I75" s="16">
        <v>3</v>
      </c>
      <c r="J75" s="16">
        <v>59</v>
      </c>
      <c r="K75" s="16">
        <v>3840</v>
      </c>
      <c r="L75" s="148">
        <v>5640</v>
      </c>
    </row>
    <row r="76" spans="1:12" ht="13.5" thickBot="1">
      <c r="A76" s="149" t="s">
        <v>34</v>
      </c>
      <c r="B76" s="150">
        <v>139687</v>
      </c>
      <c r="C76" s="150">
        <v>54952</v>
      </c>
      <c r="D76" s="150">
        <v>7240</v>
      </c>
      <c r="E76" s="150">
        <v>5495</v>
      </c>
      <c r="F76" s="150">
        <v>12195</v>
      </c>
      <c r="G76" s="150">
        <v>17085</v>
      </c>
      <c r="H76" s="150">
        <v>82501</v>
      </c>
      <c r="I76" s="150">
        <v>16522</v>
      </c>
      <c r="J76" s="150">
        <v>1847</v>
      </c>
      <c r="K76" s="150">
        <v>62016</v>
      </c>
      <c r="L76" s="150">
        <v>399540</v>
      </c>
    </row>
    <row r="77" spans="1:12" ht="12.75">
      <c r="A77" s="151"/>
      <c r="B77" s="154"/>
      <c r="C77" s="154"/>
      <c r="D77" s="154"/>
      <c r="E77" s="154"/>
      <c r="F77" s="154"/>
      <c r="G77" s="154"/>
      <c r="H77" s="154"/>
      <c r="I77" s="154"/>
      <c r="J77" s="154"/>
      <c r="K77" s="154"/>
      <c r="L77" s="154"/>
    </row>
    <row r="78" spans="1:12" ht="24">
      <c r="A78" s="142" t="s">
        <v>13</v>
      </c>
      <c r="B78" s="107" t="s">
        <v>270</v>
      </c>
      <c r="C78" s="107" t="s">
        <v>271</v>
      </c>
      <c r="D78" s="107" t="s">
        <v>272</v>
      </c>
      <c r="E78" s="107" t="s">
        <v>292</v>
      </c>
      <c r="F78" s="107" t="s">
        <v>293</v>
      </c>
      <c r="G78" s="107" t="s">
        <v>242</v>
      </c>
      <c r="H78" s="107" t="s">
        <v>273</v>
      </c>
      <c r="I78" s="107" t="s">
        <v>274</v>
      </c>
      <c r="J78" s="107" t="s">
        <v>248</v>
      </c>
      <c r="K78" s="107" t="s">
        <v>338</v>
      </c>
      <c r="L78" s="107" t="s">
        <v>34</v>
      </c>
    </row>
    <row r="79" spans="1:12" ht="12.75">
      <c r="A79" s="144" t="s">
        <v>276</v>
      </c>
      <c r="B79" s="31">
        <v>32802</v>
      </c>
      <c r="C79" s="31">
        <v>19788</v>
      </c>
      <c r="D79" s="31">
        <v>8900</v>
      </c>
      <c r="E79" s="31">
        <v>5431</v>
      </c>
      <c r="F79" s="31">
        <v>1740</v>
      </c>
      <c r="G79" s="31">
        <v>0</v>
      </c>
      <c r="H79" s="31">
        <v>0</v>
      </c>
      <c r="I79" s="31">
        <v>0</v>
      </c>
      <c r="J79" s="31">
        <v>0</v>
      </c>
      <c r="K79" s="31">
        <v>0</v>
      </c>
      <c r="L79" s="108">
        <v>68661</v>
      </c>
    </row>
    <row r="80" spans="1:12" ht="12.75">
      <c r="A80" s="145" t="s">
        <v>235</v>
      </c>
      <c r="B80" s="30">
        <v>156904</v>
      </c>
      <c r="C80" s="30">
        <v>59093</v>
      </c>
      <c r="D80" s="30">
        <v>7590</v>
      </c>
      <c r="E80" s="30">
        <v>912</v>
      </c>
      <c r="F80" s="30">
        <v>1457</v>
      </c>
      <c r="G80" s="30">
        <v>40</v>
      </c>
      <c r="H80" s="30">
        <v>22</v>
      </c>
      <c r="I80" s="30">
        <v>0</v>
      </c>
      <c r="J80" s="30">
        <v>2</v>
      </c>
      <c r="K80" s="30">
        <v>0</v>
      </c>
      <c r="L80" s="146">
        <v>226020</v>
      </c>
    </row>
    <row r="81" spans="1:12" ht="12.75">
      <c r="A81" s="145" t="s">
        <v>86</v>
      </c>
      <c r="B81" s="30">
        <v>0</v>
      </c>
      <c r="C81" s="30">
        <v>42594</v>
      </c>
      <c r="D81" s="30">
        <v>30433</v>
      </c>
      <c r="E81" s="30">
        <v>49161</v>
      </c>
      <c r="F81" s="30">
        <v>21185</v>
      </c>
      <c r="G81" s="30">
        <v>27953</v>
      </c>
      <c r="H81" s="30">
        <v>74854</v>
      </c>
      <c r="I81" s="30">
        <v>205</v>
      </c>
      <c r="J81" s="30">
        <v>84</v>
      </c>
      <c r="K81" s="30">
        <v>0</v>
      </c>
      <c r="L81" s="146">
        <v>246469</v>
      </c>
    </row>
    <row r="82" spans="1:12" ht="12.75">
      <c r="A82" s="145" t="s">
        <v>87</v>
      </c>
      <c r="B82" s="30">
        <v>0</v>
      </c>
      <c r="C82" s="30">
        <v>0</v>
      </c>
      <c r="D82" s="30">
        <v>83</v>
      </c>
      <c r="E82" s="30">
        <v>0</v>
      </c>
      <c r="F82" s="30">
        <v>35</v>
      </c>
      <c r="G82" s="30">
        <v>0</v>
      </c>
      <c r="H82" s="30">
        <v>12</v>
      </c>
      <c r="I82" s="30">
        <v>0</v>
      </c>
      <c r="J82" s="30">
        <v>0</v>
      </c>
      <c r="K82" s="152">
        <v>20705</v>
      </c>
      <c r="L82" s="146">
        <v>20835</v>
      </c>
    </row>
    <row r="83" spans="1:12" ht="12.75">
      <c r="A83" s="147" t="s">
        <v>43</v>
      </c>
      <c r="B83" s="16">
        <v>0</v>
      </c>
      <c r="C83" s="16">
        <v>2455</v>
      </c>
      <c r="D83" s="16">
        <v>48</v>
      </c>
      <c r="E83" s="16">
        <v>0</v>
      </c>
      <c r="F83" s="16">
        <v>0</v>
      </c>
      <c r="G83" s="16">
        <v>14</v>
      </c>
      <c r="H83" s="16">
        <v>0</v>
      </c>
      <c r="I83" s="16">
        <v>0</v>
      </c>
      <c r="J83" s="16">
        <v>9724</v>
      </c>
      <c r="K83" s="16">
        <v>9069</v>
      </c>
      <c r="L83" s="148">
        <v>21310</v>
      </c>
    </row>
    <row r="84" spans="1:12" ht="13.5" thickBot="1">
      <c r="A84" s="149" t="s">
        <v>34</v>
      </c>
      <c r="B84" s="150">
        <v>189706</v>
      </c>
      <c r="C84" s="150">
        <v>123930</v>
      </c>
      <c r="D84" s="150">
        <v>47054</v>
      </c>
      <c r="E84" s="150">
        <v>55504</v>
      </c>
      <c r="F84" s="150">
        <v>24417</v>
      </c>
      <c r="G84" s="150">
        <v>28007</v>
      </c>
      <c r="H84" s="150">
        <v>74888</v>
      </c>
      <c r="I84" s="150">
        <v>205</v>
      </c>
      <c r="J84" s="150">
        <v>9810</v>
      </c>
      <c r="K84" s="150">
        <v>29774</v>
      </c>
      <c r="L84" s="150">
        <v>583295</v>
      </c>
    </row>
    <row r="85" spans="1:12" ht="12.75">
      <c r="A85" s="424"/>
      <c r="B85" s="295"/>
      <c r="C85" s="295"/>
      <c r="D85" s="295"/>
      <c r="E85" s="295"/>
      <c r="F85" s="295"/>
      <c r="G85" s="295"/>
      <c r="H85" s="295"/>
      <c r="I85" s="295"/>
      <c r="J85" s="295"/>
      <c r="K85" s="295"/>
      <c r="L85" s="332"/>
    </row>
    <row r="86" spans="1:12" ht="12.75">
      <c r="A86" s="424"/>
      <c r="B86" s="295"/>
      <c r="C86" s="295"/>
      <c r="D86" s="295"/>
      <c r="E86" s="295"/>
      <c r="F86" s="295"/>
      <c r="G86" s="295"/>
      <c r="H86" s="295"/>
      <c r="I86" s="295"/>
      <c r="J86" s="295"/>
      <c r="K86" s="295"/>
      <c r="L86" s="332"/>
    </row>
    <row r="87" spans="1:12" ht="15">
      <c r="A87" s="297" t="s">
        <v>862</v>
      </c>
      <c r="B87" s="61"/>
      <c r="C87" s="61"/>
      <c r="D87" s="61"/>
      <c r="E87" s="61"/>
      <c r="F87" s="61"/>
      <c r="G87" s="61"/>
      <c r="H87" s="61"/>
      <c r="I87" s="61"/>
      <c r="J87" s="61"/>
      <c r="K87" s="61"/>
      <c r="L87" s="78"/>
    </row>
    <row r="88" spans="1:12" ht="24">
      <c r="A88" s="107" t="s">
        <v>13</v>
      </c>
      <c r="B88" s="107" t="s">
        <v>270</v>
      </c>
      <c r="C88" s="107" t="s">
        <v>271</v>
      </c>
      <c r="D88" s="107" t="s">
        <v>272</v>
      </c>
      <c r="E88" s="107" t="s">
        <v>292</v>
      </c>
      <c r="F88" s="107" t="s">
        <v>293</v>
      </c>
      <c r="G88" s="107" t="s">
        <v>242</v>
      </c>
      <c r="H88" s="107" t="s">
        <v>273</v>
      </c>
      <c r="I88" s="107" t="s">
        <v>274</v>
      </c>
      <c r="J88" s="107" t="s">
        <v>248</v>
      </c>
      <c r="K88" s="107" t="s">
        <v>338</v>
      </c>
      <c r="L88" s="107" t="s">
        <v>34</v>
      </c>
    </row>
    <row r="89" spans="1:12" ht="12.75">
      <c r="A89" s="144" t="s">
        <v>234</v>
      </c>
      <c r="B89" s="30">
        <v>315</v>
      </c>
      <c r="C89" s="30">
        <v>0</v>
      </c>
      <c r="D89" s="30">
        <v>0</v>
      </c>
      <c r="E89" s="30">
        <v>0</v>
      </c>
      <c r="F89" s="30">
        <v>0</v>
      </c>
      <c r="G89" s="30">
        <v>0</v>
      </c>
      <c r="H89" s="30">
        <v>0</v>
      </c>
      <c r="I89" s="30">
        <v>0</v>
      </c>
      <c r="J89" s="30">
        <v>0</v>
      </c>
      <c r="K89" s="30">
        <v>0</v>
      </c>
      <c r="L89" s="108">
        <v>315</v>
      </c>
    </row>
    <row r="90" spans="1:12" ht="12.75">
      <c r="A90" s="145" t="s">
        <v>275</v>
      </c>
      <c r="B90" s="30">
        <v>0</v>
      </c>
      <c r="C90" s="30">
        <v>28585</v>
      </c>
      <c r="D90" s="30">
        <v>0</v>
      </c>
      <c r="E90" s="30">
        <v>0</v>
      </c>
      <c r="F90" s="30">
        <v>0</v>
      </c>
      <c r="G90" s="30">
        <v>0</v>
      </c>
      <c r="H90" s="30">
        <v>0</v>
      </c>
      <c r="I90" s="30">
        <v>0</v>
      </c>
      <c r="J90" s="30">
        <v>0</v>
      </c>
      <c r="K90" s="30">
        <v>0</v>
      </c>
      <c r="L90" s="146">
        <v>28585</v>
      </c>
    </row>
    <row r="91" spans="1:12" ht="12.75">
      <c r="A91" s="145" t="s">
        <v>70</v>
      </c>
      <c r="B91" s="30">
        <v>1709</v>
      </c>
      <c r="C91" s="30">
        <v>3986</v>
      </c>
      <c r="D91" s="30">
        <v>64</v>
      </c>
      <c r="E91" s="30">
        <v>116</v>
      </c>
      <c r="F91" s="30">
        <v>282</v>
      </c>
      <c r="G91" s="30">
        <v>325</v>
      </c>
      <c r="H91" s="30">
        <v>427</v>
      </c>
      <c r="I91" s="30">
        <v>6</v>
      </c>
      <c r="J91" s="30">
        <v>0</v>
      </c>
      <c r="K91" s="30">
        <v>0</v>
      </c>
      <c r="L91" s="146">
        <v>6915</v>
      </c>
    </row>
    <row r="92" spans="1:12" ht="12.75">
      <c r="A92" s="145" t="s">
        <v>71</v>
      </c>
      <c r="B92" s="30">
        <v>32165</v>
      </c>
      <c r="C92" s="30">
        <v>83501</v>
      </c>
      <c r="D92" s="30">
        <v>72566</v>
      </c>
      <c r="E92" s="30">
        <v>68824</v>
      </c>
      <c r="F92" s="30">
        <v>168432</v>
      </c>
      <c r="G92" s="30">
        <v>259538</v>
      </c>
      <c r="H92" s="30">
        <v>134770</v>
      </c>
      <c r="I92" s="30">
        <v>34970</v>
      </c>
      <c r="J92" s="30">
        <v>13980</v>
      </c>
      <c r="K92" s="30">
        <v>0</v>
      </c>
      <c r="L92" s="146">
        <v>868746</v>
      </c>
    </row>
    <row r="93" spans="1:12" ht="12.75">
      <c r="A93" s="145" t="s">
        <v>75</v>
      </c>
      <c r="B93" s="30">
        <v>0</v>
      </c>
      <c r="C93" s="30">
        <v>693</v>
      </c>
      <c r="D93" s="30">
        <v>3568</v>
      </c>
      <c r="E93" s="30">
        <v>6209</v>
      </c>
      <c r="F93" s="30">
        <v>3687</v>
      </c>
      <c r="G93" s="30">
        <v>14654</v>
      </c>
      <c r="H93" s="30">
        <v>26404</v>
      </c>
      <c r="I93" s="30">
        <v>3077</v>
      </c>
      <c r="J93" s="30">
        <v>2401</v>
      </c>
      <c r="K93" s="30">
        <v>335420</v>
      </c>
      <c r="L93" s="146">
        <v>396113</v>
      </c>
    </row>
    <row r="94" spans="1:12" ht="12.75">
      <c r="A94" s="147" t="s">
        <v>43</v>
      </c>
      <c r="B94" s="30">
        <v>0</v>
      </c>
      <c r="C94" s="30">
        <v>16932</v>
      </c>
      <c r="D94" s="30">
        <v>1333</v>
      </c>
      <c r="E94" s="30">
        <v>0</v>
      </c>
      <c r="F94" s="30">
        <v>0</v>
      </c>
      <c r="G94" s="30">
        <v>3015</v>
      </c>
      <c r="H94" s="30">
        <v>0</v>
      </c>
      <c r="I94" s="30">
        <v>0</v>
      </c>
      <c r="J94" s="30">
        <v>0</v>
      </c>
      <c r="K94" s="30">
        <v>13206</v>
      </c>
      <c r="L94" s="148">
        <v>34486</v>
      </c>
    </row>
    <row r="95" spans="1:12" ht="13.5" thickBot="1">
      <c r="A95" s="149" t="s">
        <v>34</v>
      </c>
      <c r="B95" s="150">
        <v>34189</v>
      </c>
      <c r="C95" s="150">
        <v>133697</v>
      </c>
      <c r="D95" s="150">
        <v>77531</v>
      </c>
      <c r="E95" s="150">
        <v>75149</v>
      </c>
      <c r="F95" s="150">
        <v>172401</v>
      </c>
      <c r="G95" s="150">
        <v>277532</v>
      </c>
      <c r="H95" s="150">
        <v>161601</v>
      </c>
      <c r="I95" s="150">
        <v>38053</v>
      </c>
      <c r="J95" s="150">
        <v>16381</v>
      </c>
      <c r="K95" s="150">
        <v>348626</v>
      </c>
      <c r="L95" s="150">
        <v>1335160</v>
      </c>
    </row>
    <row r="96" spans="1:12" ht="12.75">
      <c r="A96" s="151"/>
      <c r="B96" s="154"/>
      <c r="C96" s="154"/>
      <c r="D96" s="154"/>
      <c r="E96" s="154"/>
      <c r="F96" s="154"/>
      <c r="G96" s="154"/>
      <c r="H96" s="154"/>
      <c r="I96" s="154"/>
      <c r="J96" s="154"/>
      <c r="K96" s="154"/>
      <c r="L96" s="154"/>
    </row>
    <row r="97" spans="1:12" ht="24">
      <c r="A97" s="142" t="s">
        <v>13</v>
      </c>
      <c r="B97" s="107" t="s">
        <v>270</v>
      </c>
      <c r="C97" s="107" t="s">
        <v>271</v>
      </c>
      <c r="D97" s="107" t="s">
        <v>272</v>
      </c>
      <c r="E97" s="107" t="s">
        <v>292</v>
      </c>
      <c r="F97" s="107" t="s">
        <v>293</v>
      </c>
      <c r="G97" s="107" t="s">
        <v>242</v>
      </c>
      <c r="H97" s="107" t="s">
        <v>273</v>
      </c>
      <c r="I97" s="107" t="s">
        <v>274</v>
      </c>
      <c r="J97" s="107" t="s">
        <v>248</v>
      </c>
      <c r="K97" s="107" t="s">
        <v>338</v>
      </c>
      <c r="L97" s="107" t="s">
        <v>34</v>
      </c>
    </row>
    <row r="98" spans="1:12" ht="12.75">
      <c r="A98" s="144" t="s">
        <v>276</v>
      </c>
      <c r="B98" s="31">
        <v>14693</v>
      </c>
      <c r="C98" s="31">
        <v>7221</v>
      </c>
      <c r="D98" s="31">
        <v>0</v>
      </c>
      <c r="E98" s="31">
        <v>0</v>
      </c>
      <c r="F98" s="31">
        <v>0</v>
      </c>
      <c r="G98" s="31">
        <v>0</v>
      </c>
      <c r="H98" s="31">
        <v>0</v>
      </c>
      <c r="I98" s="31">
        <v>960</v>
      </c>
      <c r="J98" s="31">
        <v>672</v>
      </c>
      <c r="K98" s="31">
        <v>0</v>
      </c>
      <c r="L98" s="108">
        <v>23546</v>
      </c>
    </row>
    <row r="99" spans="1:12" ht="12.75">
      <c r="A99" s="145" t="s">
        <v>235</v>
      </c>
      <c r="B99" s="30">
        <v>434780</v>
      </c>
      <c r="C99" s="30">
        <v>26351</v>
      </c>
      <c r="D99" s="30">
        <v>11391</v>
      </c>
      <c r="E99" s="30">
        <v>3279</v>
      </c>
      <c r="F99" s="30">
        <v>222</v>
      </c>
      <c r="G99" s="30">
        <v>318</v>
      </c>
      <c r="H99" s="30">
        <v>1404</v>
      </c>
      <c r="I99" s="30">
        <v>3955</v>
      </c>
      <c r="J99" s="30">
        <v>6225</v>
      </c>
      <c r="K99" s="30">
        <v>0</v>
      </c>
      <c r="L99" s="146">
        <v>487925</v>
      </c>
    </row>
    <row r="100" spans="1:12" ht="12.75">
      <c r="A100" s="145" t="s">
        <v>86</v>
      </c>
      <c r="B100" s="30">
        <v>0</v>
      </c>
      <c r="C100" s="30">
        <v>2543</v>
      </c>
      <c r="D100" s="30">
        <v>2184</v>
      </c>
      <c r="E100" s="30">
        <v>2623</v>
      </c>
      <c r="F100" s="30">
        <v>37804</v>
      </c>
      <c r="G100" s="30">
        <v>53886</v>
      </c>
      <c r="H100" s="30">
        <v>106058</v>
      </c>
      <c r="I100" s="30">
        <v>38131</v>
      </c>
      <c r="J100" s="30">
        <v>4506</v>
      </c>
      <c r="K100" s="30">
        <v>0</v>
      </c>
      <c r="L100" s="146">
        <v>247735</v>
      </c>
    </row>
    <row r="101" spans="1:12" ht="12.75">
      <c r="A101" s="145" t="s">
        <v>87</v>
      </c>
      <c r="B101" s="30">
        <v>0</v>
      </c>
      <c r="C101" s="30">
        <v>620</v>
      </c>
      <c r="D101" s="30">
        <v>0</v>
      </c>
      <c r="E101" s="30">
        <v>145</v>
      </c>
      <c r="F101" s="30">
        <v>1525</v>
      </c>
      <c r="G101" s="30">
        <v>15131</v>
      </c>
      <c r="H101" s="30">
        <v>11973</v>
      </c>
      <c r="I101" s="30">
        <v>6262</v>
      </c>
      <c r="J101" s="30">
        <v>8778</v>
      </c>
      <c r="K101" s="152">
        <v>81754</v>
      </c>
      <c r="L101" s="146">
        <v>126188</v>
      </c>
    </row>
    <row r="102" spans="1:12" ht="12.75">
      <c r="A102" s="147" t="s">
        <v>43</v>
      </c>
      <c r="B102" s="16">
        <v>0</v>
      </c>
      <c r="C102" s="16">
        <v>11836</v>
      </c>
      <c r="D102" s="16">
        <v>12433</v>
      </c>
      <c r="E102" s="16">
        <v>63</v>
      </c>
      <c r="F102" s="16">
        <v>0</v>
      </c>
      <c r="G102" s="16">
        <v>6987</v>
      </c>
      <c r="H102" s="16">
        <v>0</v>
      </c>
      <c r="I102" s="16">
        <v>0</v>
      </c>
      <c r="J102" s="16">
        <v>0</v>
      </c>
      <c r="K102" s="30">
        <v>325561</v>
      </c>
      <c r="L102" s="148">
        <v>356880</v>
      </c>
    </row>
    <row r="103" spans="1:12" ht="13.5" thickBot="1">
      <c r="A103" s="149" t="s">
        <v>34</v>
      </c>
      <c r="B103" s="150">
        <v>449473</v>
      </c>
      <c r="C103" s="150">
        <v>48571</v>
      </c>
      <c r="D103" s="150">
        <v>26008</v>
      </c>
      <c r="E103" s="150">
        <v>6110</v>
      </c>
      <c r="F103" s="150">
        <v>39551</v>
      </c>
      <c r="G103" s="150">
        <v>76322</v>
      </c>
      <c r="H103" s="150">
        <v>119435</v>
      </c>
      <c r="I103" s="150">
        <v>49308</v>
      </c>
      <c r="J103" s="150">
        <v>20181</v>
      </c>
      <c r="K103" s="150">
        <v>407315</v>
      </c>
      <c r="L103" s="150">
        <v>1242274</v>
      </c>
    </row>
    <row r="104" spans="1:12" ht="12.75">
      <c r="A104" s="151"/>
      <c r="B104" s="146"/>
      <c r="C104" s="146"/>
      <c r="D104" s="146"/>
      <c r="E104" s="146"/>
      <c r="F104" s="146"/>
      <c r="G104" s="146"/>
      <c r="H104" s="146"/>
      <c r="I104" s="146"/>
      <c r="J104" s="146"/>
      <c r="K104" s="146"/>
      <c r="L104" s="146"/>
    </row>
    <row r="105" spans="1:12" ht="12.75">
      <c r="A105" s="422" t="s">
        <v>278</v>
      </c>
      <c r="B105" s="295"/>
      <c r="C105" s="295"/>
      <c r="D105" s="295"/>
      <c r="E105" s="295"/>
      <c r="F105" s="295"/>
      <c r="G105" s="295"/>
      <c r="H105" s="295"/>
      <c r="I105" s="295"/>
      <c r="J105" s="295"/>
      <c r="K105" s="295"/>
      <c r="L105" s="332"/>
    </row>
    <row r="106" spans="1:12" ht="12.75">
      <c r="A106" s="422" t="s">
        <v>364</v>
      </c>
      <c r="B106" s="423"/>
      <c r="C106" s="423"/>
      <c r="D106" s="423"/>
      <c r="E106" s="423"/>
      <c r="F106" s="423"/>
      <c r="G106" s="423"/>
      <c r="H106" s="423"/>
      <c r="I106" s="423"/>
      <c r="J106" s="423"/>
      <c r="K106" s="423"/>
      <c r="L106" s="332"/>
    </row>
    <row r="107" spans="1:12" ht="12.75">
      <c r="A107" s="422" t="s">
        <v>365</v>
      </c>
      <c r="B107" s="295"/>
      <c r="C107" s="295"/>
      <c r="D107" s="295"/>
      <c r="E107" s="295"/>
      <c r="F107" s="295"/>
      <c r="G107" s="295"/>
      <c r="H107" s="295"/>
      <c r="I107" s="295"/>
      <c r="J107" s="295"/>
      <c r="K107" s="295"/>
      <c r="L107" s="332"/>
    </row>
    <row r="108" spans="1:12" ht="12.75">
      <c r="A108" s="422" t="s">
        <v>372</v>
      </c>
      <c r="B108" s="295"/>
      <c r="C108" s="295"/>
      <c r="D108" s="295"/>
      <c r="E108" s="295"/>
      <c r="F108" s="295"/>
      <c r="G108" s="295"/>
      <c r="H108" s="295"/>
      <c r="I108" s="295"/>
      <c r="J108" s="295"/>
      <c r="K108" s="295"/>
      <c r="L108" s="332"/>
    </row>
    <row r="109" spans="1:12" ht="12.75">
      <c r="A109" s="422" t="s">
        <v>279</v>
      </c>
      <c r="B109" s="295"/>
      <c r="C109" s="295"/>
      <c r="D109" s="295"/>
      <c r="E109" s="295"/>
      <c r="F109" s="295"/>
      <c r="G109" s="295"/>
      <c r="H109" s="295"/>
      <c r="I109" s="295"/>
      <c r="J109" s="295"/>
      <c r="K109" s="295"/>
      <c r="L109" s="332"/>
    </row>
    <row r="110" spans="1:12" ht="12.75">
      <c r="A110" s="422" t="s">
        <v>366</v>
      </c>
      <c r="B110" s="295"/>
      <c r="C110" s="295"/>
      <c r="D110" s="295"/>
      <c r="E110" s="295"/>
      <c r="F110" s="295"/>
      <c r="G110" s="295"/>
      <c r="H110" s="295"/>
      <c r="I110" s="295"/>
      <c r="J110" s="295"/>
      <c r="K110" s="295"/>
      <c r="L110" s="332"/>
    </row>
  </sheetData>
  <sheetProtection/>
  <printOptions/>
  <pageMargins left="0.75" right="0.75" top="1" bottom="1" header="0.5" footer="0.5"/>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K16"/>
  <sheetViews>
    <sheetView showGridLines="0" zoomScalePageLayoutView="0" workbookViewId="0" topLeftCell="A1">
      <selection activeCell="A1" sqref="A1"/>
    </sheetView>
  </sheetViews>
  <sheetFormatPr defaultColWidth="9.140625" defaultRowHeight="12.75"/>
  <cols>
    <col min="1" max="1" width="7.57421875" style="219" customWidth="1"/>
    <col min="2" max="2" width="51.140625" style="219" bestFit="1" customWidth="1"/>
    <col min="3" max="3" width="12.57421875" style="219" bestFit="1" customWidth="1"/>
    <col min="4" max="5" width="12.7109375" style="219" bestFit="1" customWidth="1"/>
    <col min="6" max="6" width="12.57421875" style="219" bestFit="1" customWidth="1"/>
    <col min="7" max="7" width="10.8515625" style="219" bestFit="1" customWidth="1"/>
    <col min="8" max="11" width="9.28125" style="219" customWidth="1"/>
    <col min="12" max="16384" width="9.140625" style="219" customWidth="1"/>
  </cols>
  <sheetData>
    <row r="1" ht="15">
      <c r="A1" s="218" t="s">
        <v>263</v>
      </c>
    </row>
    <row r="2" spans="1:11" ht="15" thickBot="1">
      <c r="A2" s="220" t="s">
        <v>824</v>
      </c>
      <c r="B2" s="221"/>
      <c r="C2" s="222"/>
      <c r="D2" s="222"/>
      <c r="E2" s="222"/>
      <c r="F2" s="222"/>
      <c r="G2" s="222"/>
      <c r="H2" s="221"/>
      <c r="I2" s="221"/>
      <c r="J2" s="221"/>
      <c r="K2" s="221"/>
    </row>
    <row r="3" spans="1:11" ht="14.25">
      <c r="A3" s="223"/>
      <c r="B3" s="223" t="s">
        <v>299</v>
      </c>
      <c r="C3" s="224" t="s">
        <v>626</v>
      </c>
      <c r="D3" s="224" t="s">
        <v>675</v>
      </c>
      <c r="E3" s="224" t="s">
        <v>725</v>
      </c>
      <c r="F3" s="224" t="s">
        <v>774</v>
      </c>
      <c r="G3" s="225" t="s">
        <v>824</v>
      </c>
      <c r="H3" s="812" t="s">
        <v>254</v>
      </c>
      <c r="I3" s="812"/>
      <c r="J3" s="812"/>
      <c r="K3" s="813"/>
    </row>
    <row r="4" spans="2:11" ht="14.25">
      <c r="B4" s="226"/>
      <c r="C4" s="228" t="s">
        <v>255</v>
      </c>
      <c r="D4" s="228" t="s">
        <v>255</v>
      </c>
      <c r="E4" s="228" t="s">
        <v>255</v>
      </c>
      <c r="F4" s="228" t="s">
        <v>255</v>
      </c>
      <c r="G4" s="229" t="s">
        <v>255</v>
      </c>
      <c r="H4" s="227" t="s">
        <v>93</v>
      </c>
      <c r="I4" s="227" t="s">
        <v>94</v>
      </c>
      <c r="J4" s="227" t="s">
        <v>95</v>
      </c>
      <c r="K4" s="230" t="s">
        <v>43</v>
      </c>
    </row>
    <row r="5" spans="1:11" ht="14.25">
      <c r="A5" s="231">
        <v>1</v>
      </c>
      <c r="B5" s="232" t="s">
        <v>256</v>
      </c>
      <c r="C5" s="234">
        <v>235556.69191184998</v>
      </c>
      <c r="D5" s="234">
        <v>133651.16285475498</v>
      </c>
      <c r="E5" s="234">
        <v>158465.001776104</v>
      </c>
      <c r="F5" s="234">
        <v>164837.1120607705</v>
      </c>
      <c r="G5" s="235">
        <v>295905.12267614156</v>
      </c>
      <c r="H5" s="233">
        <v>28899.718485227444</v>
      </c>
      <c r="I5" s="233">
        <v>129642.4561579495</v>
      </c>
      <c r="J5" s="233">
        <v>130186.480358268</v>
      </c>
      <c r="K5" s="268">
        <v>7176.467674696564</v>
      </c>
    </row>
    <row r="6" spans="1:11" ht="14.25">
      <c r="A6" s="231">
        <v>2</v>
      </c>
      <c r="B6" s="232" t="s">
        <v>257</v>
      </c>
      <c r="C6" s="234">
        <v>15938.2330231202</v>
      </c>
      <c r="D6" s="234">
        <v>13495.044214578398</v>
      </c>
      <c r="E6" s="234">
        <v>15358.863699892401</v>
      </c>
      <c r="F6" s="234">
        <v>11784.7958887737</v>
      </c>
      <c r="G6" s="235">
        <v>19864.3530120381</v>
      </c>
      <c r="H6" s="233">
        <v>2489.3185688129</v>
      </c>
      <c r="I6" s="233">
        <v>9392.119185519241</v>
      </c>
      <c r="J6" s="233">
        <v>4075.00780718517</v>
      </c>
      <c r="K6" s="268">
        <v>3907.907450520791</v>
      </c>
    </row>
    <row r="7" spans="1:11" ht="24">
      <c r="A7" s="231">
        <v>3</v>
      </c>
      <c r="B7" s="236" t="s">
        <v>226</v>
      </c>
      <c r="C7" s="234">
        <v>26200.92670407</v>
      </c>
      <c r="D7" s="234">
        <v>37714.59165059799</v>
      </c>
      <c r="E7" s="234">
        <v>45922.33494345001</v>
      </c>
      <c r="F7" s="234">
        <v>78960.472029388</v>
      </c>
      <c r="G7" s="235">
        <v>85110.48762296402</v>
      </c>
      <c r="H7" s="233">
        <v>10952.537667</v>
      </c>
      <c r="I7" s="233">
        <v>40352.72406887301</v>
      </c>
      <c r="J7" s="233">
        <v>22232.100783141002</v>
      </c>
      <c r="K7" s="268">
        <v>11573.12510395</v>
      </c>
    </row>
    <row r="8" spans="1:11" ht="24">
      <c r="A8" s="231">
        <v>4</v>
      </c>
      <c r="B8" s="236" t="s">
        <v>258</v>
      </c>
      <c r="C8" s="234">
        <v>52854.587390811</v>
      </c>
      <c r="D8" s="234">
        <v>34467.314701284</v>
      </c>
      <c r="E8" s="234">
        <v>31771.121555408</v>
      </c>
      <c r="F8" s="234">
        <v>15768.871081429998</v>
      </c>
      <c r="G8" s="235">
        <v>16098.308872662</v>
      </c>
      <c r="H8" s="233">
        <v>4836.22060341</v>
      </c>
      <c r="I8" s="233">
        <v>3601.1546131119994</v>
      </c>
      <c r="J8" s="233">
        <v>7479.264067400001</v>
      </c>
      <c r="K8" s="268">
        <v>181.66958874000002</v>
      </c>
    </row>
    <row r="9" spans="1:11" ht="14.25">
      <c r="A9" s="231">
        <v>5</v>
      </c>
      <c r="B9" s="232" t="s">
        <v>259</v>
      </c>
      <c r="C9" s="234">
        <v>147789.516723905</v>
      </c>
      <c r="D9" s="234">
        <v>123289.10604550102</v>
      </c>
      <c r="E9" s="234">
        <v>148037.19724743604</v>
      </c>
      <c r="F9" s="234">
        <v>126896.72304537802</v>
      </c>
      <c r="G9" s="235">
        <v>125454.35923422698</v>
      </c>
      <c r="H9" s="233">
        <v>53029.98085628</v>
      </c>
      <c r="I9" s="233">
        <v>2124.908438117</v>
      </c>
      <c r="J9" s="233">
        <v>196.39828192</v>
      </c>
      <c r="K9" s="268">
        <v>70103.07165790997</v>
      </c>
    </row>
    <row r="10" spans="1:11" ht="14.25">
      <c r="A10" s="231">
        <v>6</v>
      </c>
      <c r="B10" s="232" t="s">
        <v>260</v>
      </c>
      <c r="C10" s="234">
        <v>1086.089015036</v>
      </c>
      <c r="D10" s="234">
        <v>1765.9929759709999</v>
      </c>
      <c r="E10" s="234">
        <v>755.86026977</v>
      </c>
      <c r="F10" s="234">
        <v>1849.07995347</v>
      </c>
      <c r="G10" s="235">
        <v>-884.64294546</v>
      </c>
      <c r="H10" s="233">
        <v>-884.64294546</v>
      </c>
      <c r="I10" s="233">
        <v>0</v>
      </c>
      <c r="J10" s="233">
        <v>0</v>
      </c>
      <c r="K10" s="268">
        <v>0</v>
      </c>
    </row>
    <row r="11" spans="1:11" ht="14.25">
      <c r="A11" s="231">
        <v>7</v>
      </c>
      <c r="B11" s="232" t="s">
        <v>261</v>
      </c>
      <c r="C11" s="234">
        <v>2567.235183548</v>
      </c>
      <c r="D11" s="234">
        <v>5394.624383836</v>
      </c>
      <c r="E11" s="234">
        <v>6000.441167416</v>
      </c>
      <c r="F11" s="234">
        <v>5030.569061455</v>
      </c>
      <c r="G11" s="235">
        <v>5253.1788270040015</v>
      </c>
      <c r="H11" s="233">
        <v>63.58073401</v>
      </c>
      <c r="I11" s="233">
        <v>4965.189565864001</v>
      </c>
      <c r="J11" s="233">
        <v>224.40852713000004</v>
      </c>
      <c r="K11" s="268">
        <v>0</v>
      </c>
    </row>
    <row r="12" spans="1:11" ht="14.25">
      <c r="A12" s="231">
        <v>8</v>
      </c>
      <c r="B12" s="232" t="s">
        <v>262</v>
      </c>
      <c r="C12" s="234">
        <v>4383.840302765</v>
      </c>
      <c r="D12" s="234">
        <v>2145.35935224</v>
      </c>
      <c r="E12" s="234">
        <v>1861.31390966</v>
      </c>
      <c r="F12" s="234">
        <v>5612.48608175</v>
      </c>
      <c r="G12" s="235">
        <v>5662.029715121</v>
      </c>
      <c r="H12" s="233">
        <v>0</v>
      </c>
      <c r="I12" s="233">
        <v>3105.0407570109996</v>
      </c>
      <c r="J12" s="233">
        <v>2556.98895811</v>
      </c>
      <c r="K12" s="268">
        <v>0</v>
      </c>
    </row>
    <row r="13" spans="1:11" ht="14.25">
      <c r="A13" s="231">
        <v>9</v>
      </c>
      <c r="B13" s="237" t="s">
        <v>43</v>
      </c>
      <c r="C13" s="234">
        <v>0</v>
      </c>
      <c r="D13" s="234">
        <v>0</v>
      </c>
      <c r="E13" s="234">
        <v>0</v>
      </c>
      <c r="F13" s="234">
        <v>0</v>
      </c>
      <c r="G13" s="235">
        <v>0</v>
      </c>
      <c r="H13" s="233">
        <v>0</v>
      </c>
      <c r="I13" s="233">
        <v>0</v>
      </c>
      <c r="J13" s="233">
        <v>0</v>
      </c>
      <c r="K13" s="268">
        <v>0</v>
      </c>
    </row>
    <row r="14" spans="1:11" ht="15" thickBot="1">
      <c r="A14" s="238"/>
      <c r="B14" s="238" t="s">
        <v>34</v>
      </c>
      <c r="C14" s="239">
        <v>486377.1202551052</v>
      </c>
      <c r="D14" s="239">
        <v>351923.1961787634</v>
      </c>
      <c r="E14" s="239">
        <v>408172.1345691364</v>
      </c>
      <c r="F14" s="239">
        <v>410740.1092024152</v>
      </c>
      <c r="G14" s="240">
        <v>552463.1970146977</v>
      </c>
      <c r="H14" s="241">
        <v>99386.71396928035</v>
      </c>
      <c r="I14" s="241">
        <v>193183.5927864458</v>
      </c>
      <c r="J14" s="241">
        <v>166950.6487831542</v>
      </c>
      <c r="K14" s="269">
        <v>92942.24147581733</v>
      </c>
    </row>
    <row r="15" spans="1:11" ht="14.25">
      <c r="A15" s="242"/>
      <c r="B15" s="242"/>
      <c r="C15" s="243"/>
      <c r="D15" s="243"/>
      <c r="E15" s="243"/>
      <c r="F15" s="243"/>
      <c r="G15" s="243"/>
      <c r="H15" s="243"/>
      <c r="I15" s="243"/>
      <c r="J15" s="243"/>
      <c r="K15" s="243"/>
    </row>
    <row r="16" spans="1:11" ht="46.5" customHeight="1">
      <c r="A16" s="814" t="s">
        <v>487</v>
      </c>
      <c r="B16" s="814"/>
      <c r="C16" s="814"/>
      <c r="D16" s="814"/>
      <c r="E16" s="814"/>
      <c r="F16" s="814"/>
      <c r="G16" s="814"/>
      <c r="H16" s="814"/>
      <c r="I16" s="814"/>
      <c r="J16" s="814"/>
      <c r="K16" s="814"/>
    </row>
  </sheetData>
  <sheetProtection/>
  <mergeCells count="2">
    <mergeCell ref="H3:K3"/>
    <mergeCell ref="A16:K16"/>
  </mergeCells>
  <printOptions/>
  <pageMargins left="0.3937007874015748" right="0.3937007874015748" top="0.3937007874015748" bottom="0.3937007874015748" header="0.31496062992125984" footer="0.2362204724409449"/>
  <pageSetup fitToHeight="1" fitToWidth="1" horizontalDpi="600" verticalDpi="600" orientation="portrait" paperSize="9" scale="61" r:id="rId2"/>
  <headerFooter alignWithMargins="0">
    <oddFooter>&amp;C&amp;9 56</oddFooter>
  </headerFooter>
  <drawing r:id="rId1"/>
</worksheet>
</file>

<file path=xl/worksheets/sheet13.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
    </sheetView>
  </sheetViews>
  <sheetFormatPr defaultColWidth="9.140625" defaultRowHeight="12.75"/>
  <cols>
    <col min="1" max="1" width="49.00390625" style="1" customWidth="1"/>
    <col min="2" max="2" width="12.8515625" style="1" customWidth="1"/>
    <col min="3" max="3" width="18.7109375" style="1" bestFit="1" customWidth="1"/>
    <col min="4" max="4" width="12.8515625" style="1" customWidth="1"/>
    <col min="5" max="5" width="48.421875" style="1" bestFit="1" customWidth="1"/>
    <col min="6" max="10" width="11.7109375" style="1" customWidth="1"/>
    <col min="11" max="16384" width="9.140625" style="1" customWidth="1"/>
  </cols>
  <sheetData>
    <row r="1" spans="1:10" ht="12.75">
      <c r="A1" s="24" t="s">
        <v>858</v>
      </c>
      <c r="B1" s="23"/>
      <c r="C1" s="23"/>
      <c r="D1" s="23"/>
      <c r="E1" s="23"/>
      <c r="F1" s="23"/>
      <c r="G1" s="155"/>
      <c r="H1" s="155"/>
      <c r="I1" s="155"/>
      <c r="J1" s="155"/>
    </row>
    <row r="2" spans="1:6" ht="12.75">
      <c r="A2" s="23"/>
      <c r="B2" s="23"/>
      <c r="C2" s="23"/>
      <c r="D2" s="23"/>
      <c r="E2" s="23"/>
      <c r="F2" s="23"/>
    </row>
    <row r="3" spans="1:4" ht="12.75">
      <c r="A3" s="437" t="s">
        <v>422</v>
      </c>
      <c r="B3" s="438" t="s">
        <v>34</v>
      </c>
      <c r="C3" s="438" t="s">
        <v>94</v>
      </c>
      <c r="D3" s="438" t="s">
        <v>95</v>
      </c>
    </row>
    <row r="4" spans="1:4" ht="12.75">
      <c r="A4" s="439" t="s">
        <v>396</v>
      </c>
      <c r="B4" s="440">
        <v>391</v>
      </c>
      <c r="C4" s="440">
        <v>172</v>
      </c>
      <c r="D4" s="440">
        <v>152.4</v>
      </c>
    </row>
    <row r="5" spans="1:4" ht="12.75">
      <c r="A5" s="441" t="s">
        <v>398</v>
      </c>
      <c r="B5" s="442">
        <v>110</v>
      </c>
      <c r="C5" s="442">
        <v>4</v>
      </c>
      <c r="D5" s="442">
        <v>7.5</v>
      </c>
    </row>
    <row r="6" spans="1:4" ht="12.75">
      <c r="A6" s="443" t="s">
        <v>395</v>
      </c>
      <c r="B6" s="444">
        <v>501</v>
      </c>
      <c r="C6" s="444">
        <v>176</v>
      </c>
      <c r="D6" s="444">
        <v>160</v>
      </c>
    </row>
    <row r="7" spans="1:4" ht="12.75">
      <c r="A7" s="439" t="s">
        <v>397</v>
      </c>
      <c r="B7" s="440">
        <v>198</v>
      </c>
      <c r="C7" s="440">
        <v>32</v>
      </c>
      <c r="D7" s="440">
        <v>48</v>
      </c>
    </row>
    <row r="8" spans="1:4" ht="12.75">
      <c r="A8" s="441" t="s">
        <v>423</v>
      </c>
      <c r="B8" s="442">
        <v>192</v>
      </c>
      <c r="C8" s="442">
        <v>6</v>
      </c>
      <c r="D8" s="442">
        <v>168</v>
      </c>
    </row>
    <row r="9" spans="1:4" ht="12.75">
      <c r="A9" s="445" t="s">
        <v>399</v>
      </c>
      <c r="B9" s="446">
        <v>141</v>
      </c>
      <c r="C9" s="446">
        <v>144</v>
      </c>
      <c r="D9" s="446">
        <v>22</v>
      </c>
    </row>
    <row r="10" spans="1:4" ht="12.75">
      <c r="A10" s="443" t="s">
        <v>424</v>
      </c>
      <c r="B10" s="444">
        <v>531</v>
      </c>
      <c r="C10" s="444">
        <v>182</v>
      </c>
      <c r="D10" s="444">
        <v>238</v>
      </c>
    </row>
    <row r="11" spans="1:4" ht="12.75">
      <c r="A11" s="23" t="s">
        <v>438</v>
      </c>
      <c r="B11" s="442">
        <v>75</v>
      </c>
      <c r="C11" s="442">
        <v>16</v>
      </c>
      <c r="D11" s="442">
        <v>13</v>
      </c>
    </row>
    <row r="12" spans="1:4" ht="12.75">
      <c r="A12" s="23" t="s">
        <v>439</v>
      </c>
      <c r="B12" s="442">
        <v>85</v>
      </c>
      <c r="C12" s="442">
        <v>29</v>
      </c>
      <c r="D12" s="442">
        <v>229</v>
      </c>
    </row>
    <row r="13" spans="1:4" ht="12.75">
      <c r="A13" s="443" t="s">
        <v>425</v>
      </c>
      <c r="B13" s="444">
        <v>160</v>
      </c>
      <c r="C13" s="444">
        <v>45</v>
      </c>
      <c r="D13" s="444">
        <v>242</v>
      </c>
    </row>
    <row r="14" spans="1:4" ht="12.75">
      <c r="A14" s="443" t="s">
        <v>426</v>
      </c>
      <c r="B14" s="444">
        <v>370</v>
      </c>
      <c r="C14" s="444">
        <v>136.7</v>
      </c>
      <c r="D14" s="444">
        <v>59.5</v>
      </c>
    </row>
    <row r="15" spans="1:4" ht="12.75">
      <c r="A15" s="24" t="s">
        <v>427</v>
      </c>
      <c r="B15" s="447">
        <v>1.35</v>
      </c>
      <c r="C15" s="447">
        <v>1.29</v>
      </c>
      <c r="D15" s="448">
        <v>2.69</v>
      </c>
    </row>
  </sheetData>
  <sheetProtection/>
  <printOptions/>
  <pageMargins left="0.75" right="0.75" top="1" bottom="1" header="0.5" footer="0.5"/>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dimension ref="A1:O18"/>
  <sheetViews>
    <sheetView zoomScale="85" zoomScaleNormal="85" zoomScalePageLayoutView="0" workbookViewId="0" topLeftCell="A1">
      <selection activeCell="A1" sqref="A1"/>
    </sheetView>
  </sheetViews>
  <sheetFormatPr defaultColWidth="9.140625" defaultRowHeight="12.75"/>
  <cols>
    <col min="1" max="1" width="5.00390625" style="1" customWidth="1"/>
    <col min="2" max="2" width="54.00390625" style="1" bestFit="1" customWidth="1"/>
    <col min="3" max="3" width="18.28125" style="1" customWidth="1"/>
    <col min="4" max="4" width="17.8515625" style="1" customWidth="1"/>
    <col min="5" max="5" width="12.7109375" style="1" customWidth="1"/>
    <col min="6" max="6" width="10.28125" style="1" customWidth="1"/>
    <col min="7" max="7" width="11.8515625" style="1" customWidth="1"/>
    <col min="8" max="8" width="11.28125" style="1" customWidth="1"/>
    <col min="9" max="9" width="13.140625" style="1" customWidth="1"/>
    <col min="10" max="10" width="10.57421875" style="1" bestFit="1" customWidth="1"/>
    <col min="11" max="12" width="9.28125" style="1" bestFit="1" customWidth="1"/>
    <col min="13" max="13" width="10.57421875" style="1" bestFit="1" customWidth="1"/>
    <col min="14" max="14" width="9.28125" style="1" bestFit="1" customWidth="1"/>
    <col min="15" max="15" width="13.00390625" style="1" customWidth="1"/>
    <col min="16" max="16384" width="9.140625" style="1" customWidth="1"/>
  </cols>
  <sheetData>
    <row r="1" spans="1:7" ht="15">
      <c r="A1" s="105" t="s">
        <v>825</v>
      </c>
      <c r="B1" s="59"/>
      <c r="C1" s="59"/>
      <c r="D1" s="59"/>
      <c r="E1" s="59"/>
      <c r="F1" s="59"/>
      <c r="G1" s="59"/>
    </row>
    <row r="2" ht="15">
      <c r="A2" s="246"/>
    </row>
    <row r="3" spans="2:15" ht="32.25" customHeight="1">
      <c r="B3" s="634"/>
      <c r="C3" s="635" t="s">
        <v>590</v>
      </c>
      <c r="D3" s="815" t="s">
        <v>591</v>
      </c>
      <c r="E3" s="816"/>
      <c r="F3" s="816"/>
      <c r="G3" s="816"/>
      <c r="H3" s="816"/>
      <c r="I3" s="817"/>
      <c r="J3" s="815" t="s">
        <v>592</v>
      </c>
      <c r="K3" s="816"/>
      <c r="L3" s="816"/>
      <c r="M3" s="816"/>
      <c r="N3" s="816"/>
      <c r="O3" s="817"/>
    </row>
    <row r="4" spans="2:15" ht="89.25">
      <c r="B4" s="636" t="s">
        <v>589</v>
      </c>
      <c r="C4" s="637"/>
      <c r="D4" s="638" t="s">
        <v>593</v>
      </c>
      <c r="E4" s="638" t="s">
        <v>297</v>
      </c>
      <c r="F4" s="638" t="s">
        <v>594</v>
      </c>
      <c r="G4" s="638" t="s">
        <v>595</v>
      </c>
      <c r="H4" s="638" t="s">
        <v>596</v>
      </c>
      <c r="I4" s="639" t="s">
        <v>597</v>
      </c>
      <c r="J4" s="638" t="s">
        <v>593</v>
      </c>
      <c r="K4" s="638" t="s">
        <v>297</v>
      </c>
      <c r="L4" s="638" t="s">
        <v>594</v>
      </c>
      <c r="M4" s="638" t="s">
        <v>595</v>
      </c>
      <c r="N4" s="638" t="s">
        <v>43</v>
      </c>
      <c r="O4" s="639" t="s">
        <v>598</v>
      </c>
    </row>
    <row r="5" spans="2:15" ht="12.75">
      <c r="B5" s="640" t="s">
        <v>42</v>
      </c>
      <c r="C5" s="641">
        <v>55441.732604923825</v>
      </c>
      <c r="D5" s="654">
        <v>2539.342073506951</v>
      </c>
      <c r="E5" s="654">
        <v>1628.7441562865158</v>
      </c>
      <c r="F5" s="654">
        <v>0</v>
      </c>
      <c r="G5" s="654">
        <v>139.807750991745</v>
      </c>
      <c r="H5" s="654">
        <v>37516.652890923826</v>
      </c>
      <c r="I5" s="642">
        <v>41824.54687170903</v>
      </c>
      <c r="J5" s="655">
        <v>8062.309833493052</v>
      </c>
      <c r="K5" s="656">
        <v>4926.1763957134835</v>
      </c>
      <c r="L5" s="656">
        <v>0</v>
      </c>
      <c r="M5" s="656">
        <v>628.699504008255</v>
      </c>
      <c r="N5" s="654">
        <v>0</v>
      </c>
      <c r="O5" s="642">
        <v>13617.18573321479</v>
      </c>
    </row>
    <row r="6" spans="2:15" ht="12.75">
      <c r="B6" s="640" t="s">
        <v>69</v>
      </c>
      <c r="C6" s="641">
        <v>32239.291765692993</v>
      </c>
      <c r="D6" s="654">
        <v>10129.086285884</v>
      </c>
      <c r="E6" s="654">
        <v>2022.352347329</v>
      </c>
      <c r="F6" s="654">
        <v>0</v>
      </c>
      <c r="G6" s="654">
        <v>0</v>
      </c>
      <c r="H6" s="654">
        <v>168.66427399999884</v>
      </c>
      <c r="I6" s="642">
        <v>12320.102907212999</v>
      </c>
      <c r="J6" s="657">
        <v>12158.120557129998</v>
      </c>
      <c r="K6" s="654">
        <v>7761.068301349999</v>
      </c>
      <c r="L6" s="654">
        <v>0</v>
      </c>
      <c r="M6" s="654">
        <v>0</v>
      </c>
      <c r="N6" s="654">
        <v>0</v>
      </c>
      <c r="O6" s="642">
        <v>19919.188858479996</v>
      </c>
    </row>
    <row r="7" spans="2:15" ht="12.75">
      <c r="B7" s="640" t="s">
        <v>599</v>
      </c>
      <c r="C7" s="641">
        <v>66356.12266036205</v>
      </c>
      <c r="D7" s="654">
        <v>6147.79069081603</v>
      </c>
      <c r="E7" s="654">
        <v>2615.710743713484</v>
      </c>
      <c r="F7" s="654">
        <v>0.16701042100000382</v>
      </c>
      <c r="G7" s="654">
        <v>14683.18436700825</v>
      </c>
      <c r="H7" s="654">
        <v>18.04242344038721</v>
      </c>
      <c r="I7" s="642">
        <v>23464.89523539915</v>
      </c>
      <c r="J7" s="657">
        <v>6023.221181963315</v>
      </c>
      <c r="K7" s="654">
        <v>2178.059226489082</v>
      </c>
      <c r="L7" s="654">
        <v>80.65922948820496</v>
      </c>
      <c r="M7" s="654">
        <v>34609.28778702229</v>
      </c>
      <c r="N7" s="654">
        <v>0</v>
      </c>
      <c r="O7" s="642">
        <v>42891.22742496289</v>
      </c>
    </row>
    <row r="8" spans="2:15" ht="12.75">
      <c r="B8" s="640" t="s">
        <v>600</v>
      </c>
      <c r="C8" s="641">
        <v>357177.84609109035</v>
      </c>
      <c r="D8" s="654">
        <v>0</v>
      </c>
      <c r="E8" s="654">
        <v>0</v>
      </c>
      <c r="F8" s="654">
        <v>0</v>
      </c>
      <c r="G8" s="654">
        <v>0</v>
      </c>
      <c r="H8" s="654">
        <v>357177.84609109035</v>
      </c>
      <c r="I8" s="642">
        <v>357177.84609109035</v>
      </c>
      <c r="J8" s="657">
        <v>0</v>
      </c>
      <c r="K8" s="654">
        <v>0</v>
      </c>
      <c r="L8" s="654">
        <v>0</v>
      </c>
      <c r="M8" s="654">
        <v>0</v>
      </c>
      <c r="N8" s="654">
        <v>0</v>
      </c>
      <c r="O8" s="642">
        <v>0</v>
      </c>
    </row>
    <row r="9" spans="2:15" ht="12.75">
      <c r="B9" s="640" t="s">
        <v>601</v>
      </c>
      <c r="C9" s="641">
        <v>157123.7081475872</v>
      </c>
      <c r="D9" s="657">
        <v>0</v>
      </c>
      <c r="E9" s="654">
        <v>0</v>
      </c>
      <c r="F9" s="654">
        <v>0</v>
      </c>
      <c r="G9" s="654">
        <v>0</v>
      </c>
      <c r="H9" s="654">
        <v>0</v>
      </c>
      <c r="I9" s="642">
        <v>0</v>
      </c>
      <c r="J9" s="657">
        <v>61209.70932711153</v>
      </c>
      <c r="K9" s="654">
        <v>13629.317877517447</v>
      </c>
      <c r="L9" s="654">
        <v>562.3672790907931</v>
      </c>
      <c r="M9" s="654">
        <v>81722.31366386742</v>
      </c>
      <c r="N9" s="654">
        <v>0</v>
      </c>
      <c r="O9" s="642">
        <v>157123.7081475872</v>
      </c>
    </row>
    <row r="10" spans="2:15" ht="12.75">
      <c r="B10" s="643" t="s">
        <v>43</v>
      </c>
      <c r="C10" s="641">
        <v>1150.5848903557232</v>
      </c>
      <c r="D10" s="658">
        <v>796.530836679228</v>
      </c>
      <c r="E10" s="659">
        <v>0</v>
      </c>
      <c r="F10" s="659">
        <v>0</v>
      </c>
      <c r="G10" s="659">
        <v>0</v>
      </c>
      <c r="H10" s="659">
        <v>354.0540536764953</v>
      </c>
      <c r="I10" s="642">
        <v>1150.5848903557232</v>
      </c>
      <c r="J10" s="658">
        <v>0</v>
      </c>
      <c r="K10" s="659">
        <v>0</v>
      </c>
      <c r="L10" s="659">
        <v>0</v>
      </c>
      <c r="M10" s="659">
        <v>0</v>
      </c>
      <c r="N10" s="659">
        <v>0</v>
      </c>
      <c r="O10" s="660">
        <v>0</v>
      </c>
    </row>
    <row r="11" spans="2:15" ht="12.75">
      <c r="B11" s="661" t="s">
        <v>34</v>
      </c>
      <c r="C11" s="644">
        <v>669489.2861600121</v>
      </c>
      <c r="D11" s="645">
        <v>19612.749886886206</v>
      </c>
      <c r="E11" s="645">
        <v>6266.807247328999</v>
      </c>
      <c r="F11" s="645">
        <v>0.16701042100000382</v>
      </c>
      <c r="G11" s="645">
        <v>14822.992117999996</v>
      </c>
      <c r="H11" s="645">
        <v>395235.25973313104</v>
      </c>
      <c r="I11" s="646">
        <v>435937.9759957672</v>
      </c>
      <c r="J11" s="647">
        <v>87453.3608996979</v>
      </c>
      <c r="K11" s="648">
        <v>28494.62180107001</v>
      </c>
      <c r="L11" s="645">
        <v>643.026508578998</v>
      </c>
      <c r="M11" s="645">
        <v>116960.30095489796</v>
      </c>
      <c r="N11" s="645">
        <v>0</v>
      </c>
      <c r="O11" s="649">
        <v>233551.31016424487</v>
      </c>
    </row>
    <row r="12" spans="2:15" ht="12.75">
      <c r="B12" s="650" t="s">
        <v>752</v>
      </c>
      <c r="C12" s="651"/>
      <c r="D12" s="662">
        <v>64810.68732762047</v>
      </c>
      <c r="E12" s="663">
        <v>105314.4379387802</v>
      </c>
      <c r="F12" s="663">
        <v>11242.0627575607</v>
      </c>
      <c r="G12" s="663">
        <v>35303.39146229563</v>
      </c>
      <c r="H12" s="663">
        <v>1754513.0767701361</v>
      </c>
      <c r="I12" s="646">
        <v>1971183.656256393</v>
      </c>
      <c r="J12" s="662">
        <v>21088.054354458625</v>
      </c>
      <c r="K12" s="663">
        <v>51710.321583420024</v>
      </c>
      <c r="L12" s="663">
        <v>1261.0651009500277</v>
      </c>
      <c r="M12" s="663">
        <v>35222.32737254701</v>
      </c>
      <c r="N12" s="663">
        <v>347.51715989538934</v>
      </c>
      <c r="O12" s="646">
        <v>109629.28557127109</v>
      </c>
    </row>
    <row r="13" spans="2:15" ht="12.75">
      <c r="B13" s="652" t="s">
        <v>753</v>
      </c>
      <c r="C13" s="653"/>
      <c r="D13" s="664">
        <v>84423.43721450667</v>
      </c>
      <c r="E13" s="664">
        <v>111581.2451861092</v>
      </c>
      <c r="F13" s="664">
        <v>11242.2297679817</v>
      </c>
      <c r="G13" s="664">
        <v>50126.383580295624</v>
      </c>
      <c r="H13" s="664">
        <v>2149748.3365032673</v>
      </c>
      <c r="I13" s="649">
        <v>2407121.6322521605</v>
      </c>
      <c r="J13" s="664">
        <v>108541.41525415653</v>
      </c>
      <c r="K13" s="664">
        <v>80204.94338449003</v>
      </c>
      <c r="L13" s="664">
        <v>1904.0916095290258</v>
      </c>
      <c r="M13" s="664">
        <v>152182.62832744498</v>
      </c>
      <c r="N13" s="664">
        <v>347.51715989538934</v>
      </c>
      <c r="O13" s="649">
        <v>343180.59573551593</v>
      </c>
    </row>
    <row r="14" spans="2:15" ht="12.75">
      <c r="B14" s="726"/>
      <c r="C14" s="726"/>
      <c r="D14" s="726"/>
      <c r="E14" s="726"/>
      <c r="F14" s="726"/>
      <c r="G14" s="726"/>
      <c r="H14" s="726"/>
      <c r="I14" s="726"/>
      <c r="J14" s="726"/>
      <c r="K14" s="726"/>
      <c r="L14" s="726"/>
      <c r="M14" s="726"/>
      <c r="N14" s="726"/>
      <c r="O14" s="726"/>
    </row>
    <row r="15" spans="2:15" ht="12.75">
      <c r="B15" s="727"/>
      <c r="C15" s="726"/>
      <c r="D15" s="728"/>
      <c r="E15" s="728"/>
      <c r="F15" s="728"/>
      <c r="G15" s="728"/>
      <c r="H15" s="728"/>
      <c r="I15" s="726"/>
      <c r="J15" s="728"/>
      <c r="K15" s="728"/>
      <c r="L15" s="728"/>
      <c r="M15" s="728"/>
      <c r="N15" s="728"/>
      <c r="O15" s="726"/>
    </row>
    <row r="16" spans="2:15" ht="12.75">
      <c r="B16" s="729" t="s">
        <v>602</v>
      </c>
      <c r="C16" s="730">
        <v>1.8110342666311103</v>
      </c>
      <c r="D16" s="726"/>
      <c r="E16" s="726"/>
      <c r="F16" s="726"/>
      <c r="G16" s="726"/>
      <c r="H16" s="726"/>
      <c r="I16" s="726"/>
      <c r="J16" s="726"/>
      <c r="K16" s="726"/>
      <c r="L16" s="726"/>
      <c r="M16" s="726"/>
      <c r="N16" s="728"/>
      <c r="O16" s="726"/>
    </row>
    <row r="17" spans="2:15" ht="12.75">
      <c r="B17" s="729" t="s">
        <v>603</v>
      </c>
      <c r="C17" s="731">
        <v>6.805492882360963</v>
      </c>
      <c r="D17" s="726"/>
      <c r="E17" s="726"/>
      <c r="F17" s="726"/>
      <c r="G17" s="726"/>
      <c r="H17" s="726"/>
      <c r="I17" s="726"/>
      <c r="J17" s="726"/>
      <c r="K17" s="726"/>
      <c r="L17" s="726"/>
      <c r="M17" s="726"/>
      <c r="N17" s="726"/>
      <c r="O17" s="726"/>
    </row>
    <row r="18" spans="2:15" ht="12.75">
      <c r="B18" s="732" t="s">
        <v>604</v>
      </c>
      <c r="C18" s="733">
        <v>2.4342389696199307</v>
      </c>
      <c r="D18" s="726"/>
      <c r="E18" s="726"/>
      <c r="F18" s="726"/>
      <c r="G18" s="726"/>
      <c r="H18" s="726"/>
      <c r="I18" s="726"/>
      <c r="J18" s="726"/>
      <c r="K18" s="726"/>
      <c r="L18" s="726"/>
      <c r="M18" s="726"/>
      <c r="N18" s="726"/>
      <c r="O18" s="726"/>
    </row>
  </sheetData>
  <sheetProtection/>
  <mergeCells count="2">
    <mergeCell ref="D3:I3"/>
    <mergeCell ref="J3:O3"/>
  </mergeCells>
  <conditionalFormatting sqref="C5:O9 D11:O13 C10:C11">
    <cfRule type="expression" priority="10" dxfId="0">
      <formula>C5&lt;0</formula>
    </cfRule>
    <cfRule type="expression" priority="11" dxfId="4">
      <formula>C5&gt;=1000000</formula>
    </cfRule>
    <cfRule type="expression" priority="12" dxfId="5">
      <formula>C5&gt;=1000</formula>
    </cfRule>
  </conditionalFormatting>
  <conditionalFormatting sqref="D10:H10 J10:O10">
    <cfRule type="expression" priority="7" dxfId="0">
      <formula>D10&lt;0</formula>
    </cfRule>
    <cfRule type="expression" priority="8" dxfId="4">
      <formula>D10&gt;=1000000</formula>
    </cfRule>
    <cfRule type="expression" priority="9" dxfId="5">
      <formula>D10&gt;=1000</formula>
    </cfRule>
  </conditionalFormatting>
  <conditionalFormatting sqref="C10">
    <cfRule type="expression" priority="4" dxfId="0">
      <formula>C10&lt;0</formula>
    </cfRule>
    <cfRule type="expression" priority="5" dxfId="4">
      <formula>C10&gt;=1000000</formula>
    </cfRule>
    <cfRule type="expression" priority="6" dxfId="5">
      <formula>C10&gt;=1000</formula>
    </cfRule>
  </conditionalFormatting>
  <conditionalFormatting sqref="I10">
    <cfRule type="expression" priority="1" dxfId="0">
      <formula>I10&lt;0</formula>
    </cfRule>
    <cfRule type="expression" priority="2" dxfId="4">
      <formula>I10&gt;=1000000</formula>
    </cfRule>
    <cfRule type="expression" priority="3" dxfId="5">
      <formula>I10&gt;=1000</formula>
    </cfRule>
  </conditionalFormatting>
  <printOptions/>
  <pageMargins left="0.75" right="0.75" top="1" bottom="1" header="0.5" footer="0.5"/>
  <pageSetup horizontalDpi="1200" verticalDpi="1200" orientation="portrait" paperSize="9" r:id="rId2"/>
  <drawing r:id="rId1"/>
</worksheet>
</file>

<file path=xl/worksheets/sheet15.xml><?xml version="1.0" encoding="utf-8"?>
<worksheet xmlns="http://schemas.openxmlformats.org/spreadsheetml/2006/main" xmlns:r="http://schemas.openxmlformats.org/officeDocument/2006/relationships">
  <dimension ref="A1:E21"/>
  <sheetViews>
    <sheetView showGridLines="0" zoomScalePageLayoutView="0" workbookViewId="0" topLeftCell="A1">
      <selection activeCell="A1" sqref="A1"/>
    </sheetView>
  </sheetViews>
  <sheetFormatPr defaultColWidth="9.140625" defaultRowHeight="12.75"/>
  <cols>
    <col min="1" max="1" width="35.140625" style="1" bestFit="1" customWidth="1"/>
    <col min="2" max="2" width="12.140625" style="1" customWidth="1"/>
    <col min="3" max="5" width="11.7109375" style="1" bestFit="1" customWidth="1"/>
    <col min="6" max="16384" width="9.140625" style="1" customWidth="1"/>
  </cols>
  <sheetData>
    <row r="1" ht="15">
      <c r="A1" s="18" t="s">
        <v>108</v>
      </c>
    </row>
    <row r="2" spans="1:5" ht="15">
      <c r="A2" s="246" t="s">
        <v>824</v>
      </c>
      <c r="B2" s="244"/>
      <c r="C2" s="244"/>
      <c r="D2" s="244"/>
      <c r="E2" s="245"/>
    </row>
    <row r="4" spans="1:5" ht="12.75">
      <c r="A4" s="404" t="s">
        <v>339</v>
      </c>
      <c r="B4" s="405" t="s">
        <v>340</v>
      </c>
      <c r="C4" s="405"/>
      <c r="D4" s="406"/>
      <c r="E4" s="406"/>
    </row>
    <row r="5" spans="1:5" ht="12.75">
      <c r="A5" s="407" t="s">
        <v>341</v>
      </c>
      <c r="B5" s="408" t="s">
        <v>342</v>
      </c>
      <c r="C5" s="408"/>
      <c r="D5" s="409"/>
      <c r="E5" s="409"/>
    </row>
    <row r="6" spans="1:5" ht="12.75">
      <c r="A6" s="734" t="s">
        <v>367</v>
      </c>
      <c r="B6" s="735"/>
      <c r="C6" s="736" t="s">
        <v>826</v>
      </c>
      <c r="D6" s="736" t="s">
        <v>772</v>
      </c>
      <c r="E6" s="736" t="s">
        <v>673</v>
      </c>
    </row>
    <row r="7" spans="1:5" ht="12.75">
      <c r="A7" s="822" t="s">
        <v>368</v>
      </c>
      <c r="B7" s="823"/>
      <c r="C7" s="737">
        <v>496289.672532</v>
      </c>
      <c r="D7" s="737">
        <v>482853.178056</v>
      </c>
      <c r="E7" s="737">
        <v>482853.178056</v>
      </c>
    </row>
    <row r="8" spans="1:5" ht="12.75">
      <c r="A8" s="818" t="s">
        <v>360</v>
      </c>
      <c r="B8" s="819"/>
      <c r="C8" s="739">
        <v>0.56468424514</v>
      </c>
      <c r="D8" s="739">
        <v>0.56658523094</v>
      </c>
      <c r="E8" s="739">
        <v>0.56658523094</v>
      </c>
    </row>
    <row r="9" spans="1:5" ht="12.75">
      <c r="A9" s="824" t="s">
        <v>345</v>
      </c>
      <c r="B9" s="819"/>
      <c r="C9" s="740">
        <v>705.529</v>
      </c>
      <c r="D9" s="740">
        <v>696.811</v>
      </c>
      <c r="E9" s="740">
        <v>696.811</v>
      </c>
    </row>
    <row r="10" spans="1:5" ht="12.75">
      <c r="A10" s="824" t="s">
        <v>346</v>
      </c>
      <c r="B10" s="819"/>
      <c r="C10" s="737">
        <v>424.801</v>
      </c>
      <c r="D10" s="737">
        <v>426.702</v>
      </c>
      <c r="E10" s="737">
        <v>426.702</v>
      </c>
    </row>
    <row r="11" spans="1:5" ht="12.75">
      <c r="A11" s="818" t="s">
        <v>347</v>
      </c>
      <c r="B11" s="819"/>
      <c r="C11" s="740">
        <v>703.429161000241</v>
      </c>
      <c r="D11" s="741">
        <v>692.9471234791695</v>
      </c>
      <c r="E11" s="741">
        <v>692.9471234791695</v>
      </c>
    </row>
    <row r="12" spans="1:5" ht="12.75">
      <c r="A12" s="818" t="s">
        <v>348</v>
      </c>
      <c r="B12" s="819"/>
      <c r="C12" s="737">
        <v>0</v>
      </c>
      <c r="D12" s="737">
        <v>0</v>
      </c>
      <c r="E12" s="737">
        <v>0</v>
      </c>
    </row>
    <row r="13" spans="1:5" ht="12.75">
      <c r="A13" s="818" t="s">
        <v>349</v>
      </c>
      <c r="B13" s="819"/>
      <c r="C13" s="741">
        <v>3.6170816228507463</v>
      </c>
      <c r="D13" s="741">
        <v>4.052387552620561</v>
      </c>
      <c r="E13" s="740">
        <v>5.869199216995097</v>
      </c>
    </row>
    <row r="14" spans="1:5" ht="12.75">
      <c r="A14" s="820" t="s">
        <v>350</v>
      </c>
      <c r="B14" s="821"/>
      <c r="C14" s="742">
        <v>0</v>
      </c>
      <c r="D14" s="742">
        <v>0</v>
      </c>
      <c r="E14" s="743">
        <v>0.2806350829285307</v>
      </c>
    </row>
    <row r="15" spans="1:5" ht="12.75">
      <c r="A15" s="744" t="s">
        <v>297</v>
      </c>
      <c r="B15" s="735"/>
      <c r="C15" s="736" t="s">
        <v>826</v>
      </c>
      <c r="D15" s="736" t="s">
        <v>673</v>
      </c>
      <c r="E15" s="736" t="s">
        <v>673</v>
      </c>
    </row>
    <row r="16" spans="1:5" ht="12.75">
      <c r="A16" s="818" t="s">
        <v>343</v>
      </c>
      <c r="B16" s="819"/>
      <c r="C16" s="740">
        <v>311878.814256</v>
      </c>
      <c r="D16" s="740">
        <v>311048.071686</v>
      </c>
      <c r="E16" s="740">
        <v>310178.35284</v>
      </c>
    </row>
    <row r="17" spans="1:5" ht="12.75">
      <c r="A17" s="818" t="s">
        <v>351</v>
      </c>
      <c r="B17" s="819"/>
      <c r="C17" s="745" t="s">
        <v>352</v>
      </c>
      <c r="D17" s="745" t="s">
        <v>352</v>
      </c>
      <c r="E17" s="745" t="s">
        <v>352</v>
      </c>
    </row>
    <row r="18" spans="1:5" ht="12.75">
      <c r="A18" s="738" t="s">
        <v>353</v>
      </c>
      <c r="B18" s="746" t="s">
        <v>93</v>
      </c>
      <c r="C18" s="747">
        <v>0.706388154403988</v>
      </c>
      <c r="D18" s="748">
        <v>0.7236244828009032</v>
      </c>
      <c r="E18" s="747">
        <v>0.7580275439460568</v>
      </c>
    </row>
    <row r="19" spans="1:5" ht="12.75">
      <c r="A19" s="749"/>
      <c r="B19" s="750" t="s">
        <v>354</v>
      </c>
      <c r="C19" s="751">
        <v>0.29361184559601206</v>
      </c>
      <c r="D19" s="752">
        <v>0.27637551719909687</v>
      </c>
      <c r="E19" s="751">
        <v>0.24197245605394313</v>
      </c>
    </row>
    <row r="20" spans="1:5" ht="12.75">
      <c r="A20" s="744" t="s">
        <v>369</v>
      </c>
      <c r="B20" s="735"/>
      <c r="C20" s="736" t="s">
        <v>826</v>
      </c>
      <c r="D20" s="736" t="s">
        <v>673</v>
      </c>
      <c r="E20" s="736" t="s">
        <v>673</v>
      </c>
    </row>
    <row r="21" spans="1:5" ht="12.75">
      <c r="A21" s="753" t="s">
        <v>344</v>
      </c>
      <c r="B21" s="754"/>
      <c r="C21" s="739">
        <v>0.5913</v>
      </c>
      <c r="D21" s="739">
        <v>0.5523</v>
      </c>
      <c r="E21" s="739">
        <v>0.5523</v>
      </c>
    </row>
  </sheetData>
  <sheetProtection/>
  <mergeCells count="10">
    <mergeCell ref="A13:B13"/>
    <mergeCell ref="A14:B14"/>
    <mergeCell ref="A16:B16"/>
    <mergeCell ref="A17:B17"/>
    <mergeCell ref="A7:B7"/>
    <mergeCell ref="A8:B8"/>
    <mergeCell ref="A9:B9"/>
    <mergeCell ref="A10:B10"/>
    <mergeCell ref="A11:B11"/>
    <mergeCell ref="A12:B12"/>
  </mergeCells>
  <printOptions/>
  <pageMargins left="0.75" right="0.75" top="1" bottom="1" header="0.5" footer="0.5"/>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dimension ref="A1:O193"/>
  <sheetViews>
    <sheetView showGridLines="0" zoomScale="55" zoomScaleNormal="55" zoomScalePageLayoutView="0" workbookViewId="0" topLeftCell="A1">
      <selection activeCell="A1" sqref="A1"/>
    </sheetView>
  </sheetViews>
  <sheetFormatPr defaultColWidth="9.140625" defaultRowHeight="12.75"/>
  <cols>
    <col min="1" max="1" width="63.28125" style="1" customWidth="1"/>
    <col min="2" max="3" width="16.8515625" style="1" bestFit="1" customWidth="1"/>
    <col min="4" max="4" width="17.140625" style="1" bestFit="1" customWidth="1"/>
    <col min="5" max="5" width="16.8515625" style="1" bestFit="1" customWidth="1"/>
    <col min="6" max="6" width="24.00390625" style="1" bestFit="1" customWidth="1"/>
    <col min="7" max="7" width="26.57421875" style="1" bestFit="1" customWidth="1"/>
    <col min="8" max="8" width="17.140625" style="1" bestFit="1" customWidth="1"/>
    <col min="9" max="9" width="17.421875" style="1" bestFit="1" customWidth="1"/>
    <col min="10" max="11" width="17.421875" style="1" customWidth="1"/>
    <col min="12" max="12" width="20.421875" style="1" customWidth="1"/>
    <col min="13" max="16384" width="9.140625" style="1" customWidth="1"/>
  </cols>
  <sheetData>
    <row r="1" ht="12.75">
      <c r="A1" s="21" t="s">
        <v>109</v>
      </c>
    </row>
    <row r="2" ht="12.75">
      <c r="A2" s="21"/>
    </row>
    <row r="3" ht="12.75">
      <c r="A3" s="21" t="s">
        <v>120</v>
      </c>
    </row>
    <row r="4" spans="1:11" ht="12.75">
      <c r="A4" s="301"/>
      <c r="B4" s="805" t="s">
        <v>114</v>
      </c>
      <c r="C4" s="805" t="s">
        <v>111</v>
      </c>
      <c r="D4" s="805" t="s">
        <v>112</v>
      </c>
      <c r="E4" s="805" t="s">
        <v>113</v>
      </c>
      <c r="F4" s="805" t="s">
        <v>114</v>
      </c>
      <c r="G4" s="805" t="s">
        <v>111</v>
      </c>
      <c r="H4" s="805" t="s">
        <v>112</v>
      </c>
      <c r="I4" s="805" t="s">
        <v>113</v>
      </c>
      <c r="J4" s="805" t="s">
        <v>114</v>
      </c>
      <c r="K4" s="312"/>
    </row>
    <row r="5" spans="1:11" ht="12.75">
      <c r="A5" s="302" t="s">
        <v>13</v>
      </c>
      <c r="B5" s="303">
        <v>2014</v>
      </c>
      <c r="C5" s="303">
        <v>2014</v>
      </c>
      <c r="D5" s="303">
        <v>2015</v>
      </c>
      <c r="E5" s="303">
        <v>2015</v>
      </c>
      <c r="F5" s="303">
        <v>2015</v>
      </c>
      <c r="G5" s="303">
        <v>2015</v>
      </c>
      <c r="H5" s="303">
        <v>2016</v>
      </c>
      <c r="I5" s="303">
        <v>2016</v>
      </c>
      <c r="J5" s="303">
        <v>2016</v>
      </c>
      <c r="K5" s="312"/>
    </row>
    <row r="6" spans="1:11" ht="12.75">
      <c r="A6" s="304" t="s">
        <v>443</v>
      </c>
      <c r="B6" s="305"/>
      <c r="C6" s="305"/>
      <c r="D6" s="305"/>
      <c r="E6" s="305"/>
      <c r="F6" s="305"/>
      <c r="G6" s="305"/>
      <c r="H6" s="305"/>
      <c r="I6" s="305"/>
      <c r="J6" s="305"/>
      <c r="K6" s="312"/>
    </row>
    <row r="7" spans="1:11" ht="12.75">
      <c r="A7" s="305" t="s">
        <v>429</v>
      </c>
      <c r="B7" s="306">
        <v>96937.26248549702</v>
      </c>
      <c r="C7" s="306">
        <v>100569</v>
      </c>
      <c r="D7" s="306">
        <v>103300</v>
      </c>
      <c r="E7" s="306">
        <v>105547</v>
      </c>
      <c r="F7" s="306">
        <v>107480</v>
      </c>
      <c r="G7" s="306">
        <v>107535</v>
      </c>
      <c r="H7" s="306">
        <v>107306</v>
      </c>
      <c r="I7" s="306">
        <v>110074</v>
      </c>
      <c r="J7" s="306">
        <v>112064</v>
      </c>
      <c r="K7" s="312"/>
    </row>
    <row r="8" spans="1:11" ht="12.75">
      <c r="A8" s="305" t="s">
        <v>121</v>
      </c>
      <c r="B8" s="306">
        <v>108140.29448549701</v>
      </c>
      <c r="C8" s="306">
        <v>120317</v>
      </c>
      <c r="D8" s="306">
        <v>117452</v>
      </c>
      <c r="E8" s="306">
        <v>119244</v>
      </c>
      <c r="F8" s="306">
        <v>121448</v>
      </c>
      <c r="G8" s="306">
        <v>121391</v>
      </c>
      <c r="H8" s="306">
        <v>120824</v>
      </c>
      <c r="I8" s="306">
        <v>124135</v>
      </c>
      <c r="J8" s="306">
        <v>126324</v>
      </c>
      <c r="K8" s="312"/>
    </row>
    <row r="9" spans="1:11" ht="12.75">
      <c r="A9" s="305" t="s">
        <v>444</v>
      </c>
      <c r="B9" s="306">
        <v>124135.261695497</v>
      </c>
      <c r="C9" s="306">
        <v>136899</v>
      </c>
      <c r="D9" s="306">
        <v>131840</v>
      </c>
      <c r="E9" s="306">
        <v>133504</v>
      </c>
      <c r="F9" s="306">
        <v>137072</v>
      </c>
      <c r="G9" s="306">
        <v>135782</v>
      </c>
      <c r="H9" s="306">
        <v>134711</v>
      </c>
      <c r="I9" s="306">
        <v>138239</v>
      </c>
      <c r="J9" s="306">
        <v>140753</v>
      </c>
      <c r="K9" s="312"/>
    </row>
    <row r="10" spans="1:11" ht="12.75">
      <c r="A10" s="305"/>
      <c r="B10" s="305"/>
      <c r="C10" s="305"/>
      <c r="D10" s="305"/>
      <c r="E10" s="305"/>
      <c r="F10" s="305"/>
      <c r="G10" s="305"/>
      <c r="H10" s="305"/>
      <c r="I10" s="305"/>
      <c r="J10" s="305"/>
      <c r="K10" s="312"/>
    </row>
    <row r="11" spans="1:11" ht="12.75">
      <c r="A11" s="304" t="s">
        <v>445</v>
      </c>
      <c r="B11" s="305"/>
      <c r="C11" s="305"/>
      <c r="D11" s="305"/>
      <c r="E11" s="305"/>
      <c r="F11" s="305"/>
      <c r="G11" s="305"/>
      <c r="H11" s="305"/>
      <c r="I11" s="305"/>
      <c r="J11" s="305"/>
      <c r="K11" s="312"/>
    </row>
    <row r="12" spans="1:11" ht="12.75">
      <c r="A12" s="305" t="s">
        <v>446</v>
      </c>
      <c r="B12" s="306">
        <v>598063</v>
      </c>
      <c r="C12" s="306">
        <v>616531</v>
      </c>
      <c r="D12" s="306">
        <v>623454</v>
      </c>
      <c r="E12" s="306">
        <v>614063.317280194</v>
      </c>
      <c r="F12" s="306">
        <v>604206</v>
      </c>
      <c r="G12" s="306">
        <v>570840</v>
      </c>
      <c r="H12" s="306">
        <v>562754</v>
      </c>
      <c r="I12" s="306">
        <v>587590</v>
      </c>
      <c r="J12" s="306">
        <v>603140</v>
      </c>
      <c r="K12" s="312"/>
    </row>
    <row r="13" spans="1:11" ht="12.75">
      <c r="A13" s="305" t="s">
        <v>238</v>
      </c>
      <c r="B13" s="306">
        <v>47845</v>
      </c>
      <c r="C13" s="306">
        <v>49322</v>
      </c>
      <c r="D13" s="306">
        <v>49874</v>
      </c>
      <c r="E13" s="306">
        <v>49125</v>
      </c>
      <c r="F13" s="306">
        <v>48337</v>
      </c>
      <c r="G13" s="306">
        <v>45667</v>
      </c>
      <c r="H13" s="306">
        <v>45020</v>
      </c>
      <c r="I13" s="306">
        <v>47007</v>
      </c>
      <c r="J13" s="306">
        <v>48251</v>
      </c>
      <c r="K13" s="312"/>
    </row>
    <row r="14" spans="1:11" ht="12.75">
      <c r="A14" s="305" t="s">
        <v>430</v>
      </c>
      <c r="B14" s="307">
        <v>0.162</v>
      </c>
      <c r="C14" s="307">
        <v>0.16312028602795953</v>
      </c>
      <c r="D14" s="307">
        <v>0.166</v>
      </c>
      <c r="E14" s="307">
        <v>0.1718825631248197</v>
      </c>
      <c r="F14" s="307">
        <v>0.178</v>
      </c>
      <c r="G14" s="307">
        <v>0.188380960112152</v>
      </c>
      <c r="H14" s="473">
        <v>0.19068035803185893</v>
      </c>
      <c r="I14" s="473">
        <v>0.18733164598225413</v>
      </c>
      <c r="J14" s="473">
        <v>0.18580180744808014</v>
      </c>
      <c r="K14" s="312"/>
    </row>
    <row r="15" spans="1:11" ht="12.75">
      <c r="A15" s="305" t="s">
        <v>122</v>
      </c>
      <c r="B15" s="307">
        <v>0.181</v>
      </c>
      <c r="C15" s="307">
        <v>0.1951518304945855</v>
      </c>
      <c r="D15" s="307">
        <v>0.188</v>
      </c>
      <c r="E15" s="307">
        <v>0.19418895896897154</v>
      </c>
      <c r="F15" s="307">
        <v>0.201</v>
      </c>
      <c r="G15" s="307">
        <v>0.21265289105371205</v>
      </c>
      <c r="H15" s="307">
        <v>0.21470195368881273</v>
      </c>
      <c r="I15" s="307">
        <v>0.21126123186824616</v>
      </c>
      <c r="J15" s="307">
        <v>0.2094446912584196</v>
      </c>
      <c r="K15" s="312"/>
    </row>
    <row r="16" spans="1:11" ht="12.75">
      <c r="A16" s="305" t="s">
        <v>123</v>
      </c>
      <c r="B16" s="307">
        <v>0.208</v>
      </c>
      <c r="C16" s="307">
        <v>0.2220473237834673</v>
      </c>
      <c r="D16" s="307">
        <v>0.211</v>
      </c>
      <c r="E16" s="307">
        <v>0.21741120983593049</v>
      </c>
      <c r="F16" s="307">
        <v>0.227</v>
      </c>
      <c r="G16" s="307">
        <v>0.2378629882410484</v>
      </c>
      <c r="H16" s="307">
        <v>0.2393774394274799</v>
      </c>
      <c r="I16" s="307">
        <v>0.235263770429036</v>
      </c>
      <c r="J16" s="307">
        <v>0.23336685960583556</v>
      </c>
      <c r="K16" s="312"/>
    </row>
    <row r="17" spans="1:11" ht="12.75">
      <c r="A17" s="305" t="s">
        <v>447</v>
      </c>
      <c r="B17" s="308">
        <v>2.59</v>
      </c>
      <c r="C17" s="308">
        <v>2.7755915472933412</v>
      </c>
      <c r="D17" s="308">
        <v>2.64</v>
      </c>
      <c r="E17" s="308">
        <v>2.7176401229491307</v>
      </c>
      <c r="F17" s="308">
        <v>2.84</v>
      </c>
      <c r="G17" s="308">
        <v>2.9732873530131045</v>
      </c>
      <c r="H17" s="308">
        <v>2.9922179928434987</v>
      </c>
      <c r="I17" s="308">
        <v>2.94079713036295</v>
      </c>
      <c r="J17" s="308">
        <v>2.9170857450729444</v>
      </c>
      <c r="K17" s="312"/>
    </row>
    <row r="18" spans="1:11" ht="12.75">
      <c r="A18" s="305"/>
      <c r="B18" s="309"/>
      <c r="C18" s="309"/>
      <c r="D18" s="309"/>
      <c r="E18" s="309"/>
      <c r="F18" s="309"/>
      <c r="G18" s="309"/>
      <c r="H18" s="309"/>
      <c r="I18" s="309"/>
      <c r="J18" s="309"/>
      <c r="K18" s="312"/>
    </row>
    <row r="19" spans="1:11" ht="12.75">
      <c r="A19" s="305" t="s">
        <v>488</v>
      </c>
      <c r="B19" s="309">
        <v>0.07</v>
      </c>
      <c r="C19" s="309">
        <v>0.07</v>
      </c>
      <c r="D19" s="310">
        <v>0.1</v>
      </c>
      <c r="E19" s="310">
        <v>0.1</v>
      </c>
      <c r="F19" s="310">
        <v>0.105</v>
      </c>
      <c r="G19" s="310">
        <v>0.1046</v>
      </c>
      <c r="H19" s="310">
        <v>0.10446000000000001</v>
      </c>
      <c r="I19" s="310">
        <v>0.10649</v>
      </c>
      <c r="J19" s="310">
        <v>0.10717</v>
      </c>
      <c r="K19" s="312"/>
    </row>
    <row r="20" spans="1:11" ht="12.75">
      <c r="A20" s="305" t="s">
        <v>653</v>
      </c>
      <c r="B20" s="309">
        <v>0.025</v>
      </c>
      <c r="C20" s="309">
        <v>0.025</v>
      </c>
      <c r="D20" s="310">
        <v>0.025</v>
      </c>
      <c r="E20" s="310">
        <v>0.025</v>
      </c>
      <c r="F20" s="310">
        <v>0.025</v>
      </c>
      <c r="G20" s="310">
        <v>0.025</v>
      </c>
      <c r="H20" s="310">
        <v>0.025</v>
      </c>
      <c r="I20" s="310">
        <v>0.025</v>
      </c>
      <c r="J20" s="310">
        <v>0.025</v>
      </c>
      <c r="K20" s="312"/>
    </row>
    <row r="21" spans="1:11" ht="12.75">
      <c r="A21" s="305" t="s">
        <v>579</v>
      </c>
      <c r="B21" s="309"/>
      <c r="C21" s="309"/>
      <c r="D21" s="310">
        <v>0.03</v>
      </c>
      <c r="E21" s="310">
        <v>0.03</v>
      </c>
      <c r="F21" s="310">
        <v>0.03</v>
      </c>
      <c r="G21" s="310">
        <v>0.03</v>
      </c>
      <c r="H21" s="310">
        <v>0.03</v>
      </c>
      <c r="I21" s="310">
        <v>0.03</v>
      </c>
      <c r="J21" s="310">
        <v>0.03</v>
      </c>
      <c r="K21" s="312"/>
    </row>
    <row r="22" spans="1:11" ht="12.75">
      <c r="A22" s="305" t="s">
        <v>654</v>
      </c>
      <c r="B22" s="309"/>
      <c r="C22" s="309"/>
      <c r="D22" s="310"/>
      <c r="E22" s="310"/>
      <c r="F22" s="310">
        <v>0.005</v>
      </c>
      <c r="G22" s="310">
        <v>0.0046</v>
      </c>
      <c r="H22" s="310">
        <v>0.00446</v>
      </c>
      <c r="I22" s="310">
        <v>0.00649</v>
      </c>
      <c r="J22" s="310">
        <v>0.00717</v>
      </c>
      <c r="K22" s="312"/>
    </row>
    <row r="23" spans="1:11" ht="12.75">
      <c r="A23" s="305" t="s">
        <v>655</v>
      </c>
      <c r="B23" s="309">
        <v>0.11699999999999999</v>
      </c>
      <c r="C23" s="309">
        <v>0.11812028602795951</v>
      </c>
      <c r="D23" s="310">
        <v>0.121</v>
      </c>
      <c r="E23" s="310">
        <v>0.1268825631248197</v>
      </c>
      <c r="F23" s="310">
        <v>0.133</v>
      </c>
      <c r="G23" s="310">
        <v>0.14338096011215198</v>
      </c>
      <c r="H23" s="310">
        <v>0.14568035803185891</v>
      </c>
      <c r="I23" s="310">
        <v>0.14233164598225412</v>
      </c>
      <c r="J23" s="310">
        <v>0.14080180744808016</v>
      </c>
      <c r="K23" s="312"/>
    </row>
    <row r="24" spans="1:11" ht="12.75">
      <c r="A24" s="305"/>
      <c r="B24" s="309"/>
      <c r="C24" s="309"/>
      <c r="D24" s="309"/>
      <c r="E24" s="309"/>
      <c r="F24" s="309"/>
      <c r="G24" s="309"/>
      <c r="H24" s="309"/>
      <c r="I24" s="309"/>
      <c r="J24" s="309"/>
      <c r="K24" s="312"/>
    </row>
    <row r="25" spans="1:11" ht="12.75">
      <c r="A25" s="304" t="s">
        <v>448</v>
      </c>
      <c r="B25" s="309"/>
      <c r="C25" s="309"/>
      <c r="D25" s="309"/>
      <c r="E25" s="309"/>
      <c r="F25" s="309"/>
      <c r="G25" s="309"/>
      <c r="H25" s="309"/>
      <c r="I25" s="309"/>
      <c r="J25" s="309"/>
      <c r="K25" s="312"/>
    </row>
    <row r="26" spans="1:11" ht="12.75">
      <c r="A26" s="305" t="s">
        <v>458</v>
      </c>
      <c r="B26" s="311">
        <v>78388.06141499626</v>
      </c>
      <c r="C26" s="311">
        <v>79581</v>
      </c>
      <c r="D26" s="311">
        <v>81615</v>
      </c>
      <c r="E26" s="311">
        <v>80753</v>
      </c>
      <c r="F26" s="311">
        <v>80549</v>
      </c>
      <c r="G26" s="311">
        <v>79123</v>
      </c>
      <c r="H26" s="311">
        <v>80161</v>
      </c>
      <c r="I26" s="311">
        <v>82823</v>
      </c>
      <c r="J26" s="311">
        <v>85621</v>
      </c>
      <c r="K26" s="312"/>
    </row>
    <row r="27" spans="1:11" ht="12.75">
      <c r="A27" s="305" t="s">
        <v>449</v>
      </c>
      <c r="B27" s="311">
        <v>123463.65163549701</v>
      </c>
      <c r="C27" s="311">
        <v>136015</v>
      </c>
      <c r="D27" s="311">
        <v>131975</v>
      </c>
      <c r="E27" s="311">
        <v>133630</v>
      </c>
      <c r="F27" s="311">
        <v>136637</v>
      </c>
      <c r="G27" s="311">
        <v>135478</v>
      </c>
      <c r="H27" s="311">
        <v>134765</v>
      </c>
      <c r="I27" s="311">
        <v>138188</v>
      </c>
      <c r="J27" s="311">
        <v>140740</v>
      </c>
      <c r="K27" s="312"/>
    </row>
    <row r="28" spans="1:11" ht="12.75">
      <c r="A28" s="305" t="s">
        <v>450</v>
      </c>
      <c r="B28" s="309">
        <v>1.5750313173566686</v>
      </c>
      <c r="C28" s="309">
        <v>1.7091391161206821</v>
      </c>
      <c r="D28" s="309">
        <v>1.62</v>
      </c>
      <c r="E28" s="309">
        <v>1.6547992025064084</v>
      </c>
      <c r="F28" s="309">
        <v>1.7</v>
      </c>
      <c r="G28" s="309">
        <v>1.7122454911972498</v>
      </c>
      <c r="H28" s="309">
        <v>1.6811791270068985</v>
      </c>
      <c r="I28" s="309">
        <v>1.66847373314176</v>
      </c>
      <c r="J28" s="309">
        <v>1.643755620700529</v>
      </c>
      <c r="K28" s="312"/>
    </row>
    <row r="29" spans="1:11" ht="12.75">
      <c r="A29" s="305"/>
      <c r="B29" s="309"/>
      <c r="C29" s="309"/>
      <c r="D29" s="309"/>
      <c r="E29" s="309"/>
      <c r="F29" s="309"/>
      <c r="G29" s="309"/>
      <c r="H29" s="309"/>
      <c r="I29" s="309"/>
      <c r="J29" s="309"/>
      <c r="K29" s="312"/>
    </row>
    <row r="30" spans="1:11" ht="12.75">
      <c r="A30" s="304" t="s">
        <v>451</v>
      </c>
      <c r="B30" s="309"/>
      <c r="C30" s="309"/>
      <c r="D30" s="309"/>
      <c r="E30" s="309"/>
      <c r="F30" s="309"/>
      <c r="G30" s="309"/>
      <c r="H30" s="309"/>
      <c r="I30" s="309"/>
      <c r="J30" s="309"/>
      <c r="K30" s="312"/>
    </row>
    <row r="31" spans="1:11" ht="12.75">
      <c r="A31" s="305" t="s">
        <v>489</v>
      </c>
      <c r="B31" s="311">
        <v>2732407</v>
      </c>
      <c r="C31" s="311">
        <v>2505146</v>
      </c>
      <c r="D31" s="311">
        <v>2866392</v>
      </c>
      <c r="E31" s="311">
        <v>2680201</v>
      </c>
      <c r="F31" s="311">
        <v>2705626</v>
      </c>
      <c r="G31" s="311">
        <v>2463479</v>
      </c>
      <c r="H31" s="311">
        <v>2655228</v>
      </c>
      <c r="I31" s="311">
        <v>2642640</v>
      </c>
      <c r="J31" s="311">
        <v>2851319</v>
      </c>
      <c r="K31" s="312"/>
    </row>
    <row r="32" spans="1:11" ht="12.75">
      <c r="A32" s="305" t="s">
        <v>452</v>
      </c>
      <c r="B32" s="311">
        <v>2400425.9220000003</v>
      </c>
      <c r="C32" s="311">
        <v>2165651.418</v>
      </c>
      <c r="D32" s="311">
        <v>2463488</v>
      </c>
      <c r="E32" s="311">
        <v>2326800.199</v>
      </c>
      <c r="F32" s="311">
        <v>2308203</v>
      </c>
      <c r="G32" s="311">
        <v>2094445.454</v>
      </c>
      <c r="H32" s="311">
        <v>2251035.84</v>
      </c>
      <c r="I32" s="311">
        <v>2236419.5949999997</v>
      </c>
      <c r="J32" s="311">
        <v>2402065.85</v>
      </c>
      <c r="K32" s="312"/>
    </row>
    <row r="33" spans="1:11" ht="12.75">
      <c r="A33" s="305" t="s">
        <v>453</v>
      </c>
      <c r="B33" s="311">
        <v>331981.078</v>
      </c>
      <c r="C33" s="311">
        <v>339494.582</v>
      </c>
      <c r="D33" s="311">
        <v>402904</v>
      </c>
      <c r="E33" s="311">
        <v>353400.801</v>
      </c>
      <c r="F33" s="311">
        <v>397423</v>
      </c>
      <c r="G33" s="311">
        <v>369033.546</v>
      </c>
      <c r="H33" s="311">
        <v>404192.16</v>
      </c>
      <c r="I33" s="311">
        <v>406220.405</v>
      </c>
      <c r="J33" s="311">
        <v>449253.15</v>
      </c>
      <c r="K33" s="312"/>
    </row>
    <row r="34" spans="1:11" ht="12.75">
      <c r="A34" s="305" t="s">
        <v>451</v>
      </c>
      <c r="B34" s="309">
        <v>0.041</v>
      </c>
      <c r="C34" s="309">
        <v>0.048027992902177394</v>
      </c>
      <c r="D34" s="309">
        <v>0.041</v>
      </c>
      <c r="E34" s="309">
        <v>0.04449075629014393</v>
      </c>
      <c r="F34" s="309">
        <v>0.045</v>
      </c>
      <c r="G34" s="309">
        <v>0.0492761229168219</v>
      </c>
      <c r="H34" s="309">
        <v>0.04550436176704935</v>
      </c>
      <c r="I34" s="309">
        <v>0.04697389544857482</v>
      </c>
      <c r="J34" s="309">
        <v>0.044303852051171835</v>
      </c>
      <c r="K34" s="312"/>
    </row>
    <row r="35" spans="1:11" ht="12.75">
      <c r="A35" s="305" t="s">
        <v>587</v>
      </c>
      <c r="B35" s="314"/>
      <c r="C35" s="312"/>
      <c r="D35" s="312"/>
      <c r="E35" s="312"/>
      <c r="F35" s="312"/>
      <c r="G35" s="433"/>
      <c r="H35" s="433"/>
      <c r="I35" s="474"/>
      <c r="J35" s="474"/>
      <c r="K35" s="312"/>
    </row>
    <row r="36" spans="1:11" ht="12.75">
      <c r="A36" s="305"/>
      <c r="B36" s="312"/>
      <c r="C36" s="312"/>
      <c r="D36" s="312"/>
      <c r="E36" s="348"/>
      <c r="F36" s="314"/>
      <c r="G36" s="312"/>
      <c r="H36" s="312"/>
      <c r="I36" s="312"/>
      <c r="J36" s="312"/>
      <c r="K36" s="312"/>
    </row>
    <row r="37" spans="1:11" ht="12.75">
      <c r="A37" s="305" t="s">
        <v>586</v>
      </c>
      <c r="B37" s="305"/>
      <c r="C37" s="305"/>
      <c r="D37" s="305"/>
      <c r="E37" s="318"/>
      <c r="F37" s="319"/>
      <c r="G37" s="305"/>
      <c r="H37" s="305"/>
      <c r="I37" s="305"/>
      <c r="J37" s="305"/>
      <c r="K37" s="312"/>
    </row>
    <row r="38" spans="1:11" ht="12.75">
      <c r="A38" s="305"/>
      <c r="B38" s="312"/>
      <c r="C38" s="312"/>
      <c r="D38" s="312"/>
      <c r="E38" s="312"/>
      <c r="F38" s="312"/>
      <c r="G38" s="313"/>
      <c r="H38" s="314"/>
      <c r="I38" s="312"/>
      <c r="J38" s="312"/>
      <c r="K38" s="312"/>
    </row>
    <row r="39" spans="2:11" ht="12.75">
      <c r="B39" s="312"/>
      <c r="C39" s="312"/>
      <c r="D39" s="312"/>
      <c r="E39" s="312"/>
      <c r="F39" s="312"/>
      <c r="G39" s="313"/>
      <c r="H39" s="314"/>
      <c r="I39" s="312"/>
      <c r="J39" s="312"/>
      <c r="K39" s="312"/>
    </row>
    <row r="40" spans="1:11" ht="12.75">
      <c r="A40" s="305"/>
      <c r="B40" s="311"/>
      <c r="C40" s="311"/>
      <c r="D40" s="311"/>
      <c r="E40" s="311"/>
      <c r="F40" s="311"/>
      <c r="G40" s="320"/>
      <c r="H40" s="317"/>
      <c r="I40" s="317"/>
      <c r="J40" s="317"/>
      <c r="K40" s="319"/>
    </row>
    <row r="41" spans="1:11" ht="12.75">
      <c r="A41" s="21" t="s">
        <v>459</v>
      </c>
      <c r="B41" s="306"/>
      <c r="C41" s="306"/>
      <c r="D41" s="306"/>
      <c r="E41" s="306"/>
      <c r="F41" s="306"/>
      <c r="G41" s="316"/>
      <c r="H41" s="317"/>
      <c r="I41" s="317"/>
      <c r="J41" s="317"/>
      <c r="K41" s="317"/>
    </row>
    <row r="42" spans="1:10" ht="12.75">
      <c r="A42" s="380"/>
      <c r="B42" s="805" t="s">
        <v>114</v>
      </c>
      <c r="C42" s="805" t="s">
        <v>111</v>
      </c>
      <c r="D42" s="805" t="s">
        <v>112</v>
      </c>
      <c r="E42" s="805" t="s">
        <v>113</v>
      </c>
      <c r="F42" s="805" t="s">
        <v>114</v>
      </c>
      <c r="G42" s="805" t="s">
        <v>111</v>
      </c>
      <c r="H42" s="805" t="s">
        <v>112</v>
      </c>
      <c r="I42" s="805" t="s">
        <v>113</v>
      </c>
      <c r="J42" s="805" t="s">
        <v>114</v>
      </c>
    </row>
    <row r="43" spans="1:10" ht="12.75">
      <c r="A43" s="381" t="s">
        <v>13</v>
      </c>
      <c r="B43" s="382">
        <v>2014</v>
      </c>
      <c r="C43" s="382">
        <v>2014</v>
      </c>
      <c r="D43" s="382">
        <v>2015</v>
      </c>
      <c r="E43" s="382">
        <v>2015</v>
      </c>
      <c r="F43" s="382">
        <v>2015</v>
      </c>
      <c r="G43" s="382">
        <v>2015</v>
      </c>
      <c r="H43" s="382">
        <v>2016</v>
      </c>
      <c r="I43" s="382">
        <v>2016</v>
      </c>
      <c r="J43" s="382">
        <v>2016</v>
      </c>
    </row>
    <row r="44" spans="1:10" ht="12.75">
      <c r="A44" s="383" t="s">
        <v>490</v>
      </c>
      <c r="B44" s="384">
        <v>21942</v>
      </c>
      <c r="C44" s="384">
        <v>21942</v>
      </c>
      <c r="D44" s="384">
        <v>21942</v>
      </c>
      <c r="E44" s="384">
        <v>21942</v>
      </c>
      <c r="F44" s="384">
        <v>21942</v>
      </c>
      <c r="G44" s="384">
        <v>21942</v>
      </c>
      <c r="H44" s="384">
        <v>21942</v>
      </c>
      <c r="I44" s="384">
        <v>21942</v>
      </c>
      <c r="J44" s="384">
        <v>21942</v>
      </c>
    </row>
    <row r="45" spans="1:10" ht="12.75">
      <c r="A45" s="383" t="s">
        <v>491</v>
      </c>
      <c r="B45" s="384">
        <v>45306</v>
      </c>
      <c r="C45" s="384">
        <v>45167</v>
      </c>
      <c r="D45" s="384">
        <v>53370</v>
      </c>
      <c r="E45" s="384">
        <v>53739</v>
      </c>
      <c r="F45" s="384">
        <v>53507</v>
      </c>
      <c r="G45" s="384">
        <v>53458</v>
      </c>
      <c r="H45" s="384">
        <v>57052</v>
      </c>
      <c r="I45" s="384">
        <v>60605</v>
      </c>
      <c r="J45" s="384">
        <v>60239</v>
      </c>
    </row>
    <row r="46" spans="1:10" ht="12.75">
      <c r="A46" s="383" t="s">
        <v>492</v>
      </c>
      <c r="B46" s="210">
        <v>47794</v>
      </c>
      <c r="C46" s="210">
        <v>48215</v>
      </c>
      <c r="D46" s="210">
        <v>48688</v>
      </c>
      <c r="E46" s="210">
        <v>49112</v>
      </c>
      <c r="F46" s="210">
        <v>49033</v>
      </c>
      <c r="G46" s="210">
        <v>50817</v>
      </c>
      <c r="H46" s="210">
        <v>49537</v>
      </c>
      <c r="I46" s="210">
        <v>47156</v>
      </c>
      <c r="J46" s="210">
        <v>46923</v>
      </c>
    </row>
    <row r="47" spans="1:10" ht="12.75">
      <c r="A47" s="385" t="s">
        <v>797</v>
      </c>
      <c r="B47" s="210">
        <v>13530</v>
      </c>
      <c r="C47" s="210">
        <v>19219</v>
      </c>
      <c r="D47" s="210">
        <v>4651</v>
      </c>
      <c r="E47" s="210">
        <v>8577</v>
      </c>
      <c r="F47" s="210">
        <v>11980</v>
      </c>
      <c r="G47" s="210">
        <v>16581</v>
      </c>
      <c r="H47" s="210">
        <v>-2294</v>
      </c>
      <c r="I47" s="210">
        <v>2225</v>
      </c>
      <c r="J47" s="210">
        <v>6374</v>
      </c>
    </row>
    <row r="48" spans="1:10" ht="12.75">
      <c r="A48" s="385" t="s">
        <v>726</v>
      </c>
      <c r="B48" s="210">
        <v>35</v>
      </c>
      <c r="C48" s="210">
        <v>33</v>
      </c>
      <c r="D48" s="210">
        <v>33</v>
      </c>
      <c r="E48" s="210"/>
      <c r="F48" s="210"/>
      <c r="G48" s="210"/>
      <c r="H48" s="210"/>
      <c r="I48" s="210"/>
      <c r="J48" s="210"/>
    </row>
    <row r="49" spans="1:10" ht="12.75">
      <c r="A49" s="386" t="s">
        <v>555</v>
      </c>
      <c r="B49" s="349">
        <v>128607</v>
      </c>
      <c r="C49" s="349">
        <v>134576</v>
      </c>
      <c r="D49" s="349">
        <v>128684</v>
      </c>
      <c r="E49" s="349">
        <v>133370</v>
      </c>
      <c r="F49" s="349">
        <v>136462</v>
      </c>
      <c r="G49" s="349">
        <v>142798</v>
      </c>
      <c r="H49" s="349">
        <v>126237</v>
      </c>
      <c r="I49" s="349">
        <v>131928</v>
      </c>
      <c r="J49" s="349">
        <v>135478</v>
      </c>
    </row>
    <row r="50" spans="1:10" ht="3" customHeight="1">
      <c r="A50" s="387"/>
      <c r="B50" s="388"/>
      <c r="C50" s="388"/>
      <c r="D50" s="388"/>
      <c r="E50" s="388"/>
      <c r="F50" s="388"/>
      <c r="G50" s="388"/>
      <c r="H50" s="388"/>
      <c r="I50" s="388"/>
      <c r="J50" s="388"/>
    </row>
    <row r="51" spans="1:10" ht="13.5">
      <c r="A51" s="385" t="s">
        <v>556</v>
      </c>
      <c r="B51" s="210">
        <v>-11355</v>
      </c>
      <c r="C51" s="210">
        <v>-12743</v>
      </c>
      <c r="D51" s="210">
        <v>-5209</v>
      </c>
      <c r="E51" s="210">
        <v>-7641</v>
      </c>
      <c r="F51" s="210">
        <v>-9482</v>
      </c>
      <c r="G51" s="210">
        <v>-14808</v>
      </c>
      <c r="H51" s="674" t="s">
        <v>759</v>
      </c>
      <c r="I51" s="674" t="s">
        <v>793</v>
      </c>
      <c r="J51" s="674" t="s">
        <v>827</v>
      </c>
    </row>
    <row r="52" spans="1:10" ht="13.5">
      <c r="A52" s="386" t="s">
        <v>761</v>
      </c>
      <c r="B52" s="389">
        <v>117252</v>
      </c>
      <c r="C52" s="389">
        <v>121833</v>
      </c>
      <c r="D52" s="389">
        <v>123475</v>
      </c>
      <c r="E52" s="389">
        <v>125729</v>
      </c>
      <c r="F52" s="389">
        <v>126980</v>
      </c>
      <c r="G52" s="389">
        <v>127990</v>
      </c>
      <c r="H52" s="389">
        <v>120694</v>
      </c>
      <c r="I52" s="389">
        <v>124035</v>
      </c>
      <c r="J52" s="389">
        <v>124225</v>
      </c>
    </row>
    <row r="53" spans="1:10" ht="3" customHeight="1">
      <c r="A53" s="315"/>
      <c r="B53" s="210"/>
      <c r="C53" s="210"/>
      <c r="D53" s="210"/>
      <c r="E53" s="210"/>
      <c r="F53" s="210"/>
      <c r="G53" s="210"/>
      <c r="H53" s="210"/>
      <c r="I53" s="210"/>
      <c r="J53" s="210"/>
    </row>
    <row r="54" spans="1:10" ht="12.75">
      <c r="A54" s="385" t="s">
        <v>493</v>
      </c>
      <c r="B54" s="210">
        <v>-1096</v>
      </c>
      <c r="C54" s="210">
        <v>-1314</v>
      </c>
      <c r="D54" s="210">
        <v>-1199</v>
      </c>
      <c r="E54" s="210">
        <v>-921</v>
      </c>
      <c r="F54" s="210">
        <v>-1157</v>
      </c>
      <c r="G54" s="210">
        <v>-937</v>
      </c>
      <c r="H54" s="210">
        <v>-1268</v>
      </c>
      <c r="I54" s="210">
        <v>-1546</v>
      </c>
      <c r="J54" s="210">
        <v>-1425</v>
      </c>
    </row>
    <row r="55" spans="1:10" ht="12.75">
      <c r="A55" s="385" t="s">
        <v>143</v>
      </c>
      <c r="B55" s="210">
        <v>-12465</v>
      </c>
      <c r="C55" s="210">
        <v>-12168</v>
      </c>
      <c r="D55" s="210">
        <v>-12170</v>
      </c>
      <c r="E55" s="210">
        <v>-12125</v>
      </c>
      <c r="F55" s="210">
        <v>-11969</v>
      </c>
      <c r="G55" s="210">
        <v>-11942</v>
      </c>
      <c r="H55" s="210">
        <v>-6560</v>
      </c>
      <c r="I55" s="210">
        <v>-6769</v>
      </c>
      <c r="J55" s="210">
        <v>-6805</v>
      </c>
    </row>
    <row r="56" spans="1:10" ht="12.75">
      <c r="A56" s="385" t="s">
        <v>494</v>
      </c>
      <c r="B56" s="210">
        <v>-428</v>
      </c>
      <c r="C56" s="210">
        <v>-603</v>
      </c>
      <c r="D56" s="210">
        <v>-558</v>
      </c>
      <c r="E56" s="210">
        <v>-421</v>
      </c>
      <c r="F56" s="210">
        <v>-367</v>
      </c>
      <c r="G56" s="210">
        <v>-501</v>
      </c>
      <c r="H56" s="210">
        <v>-493</v>
      </c>
      <c r="I56" s="210">
        <v>-510</v>
      </c>
      <c r="J56" s="210">
        <v>-490</v>
      </c>
    </row>
    <row r="57" spans="1:10" ht="12.75">
      <c r="A57" s="385" t="s">
        <v>495</v>
      </c>
      <c r="B57" s="210">
        <v>-2932</v>
      </c>
      <c r="C57" s="210">
        <v>-3877</v>
      </c>
      <c r="D57" s="210">
        <v>-4375</v>
      </c>
      <c r="E57" s="210">
        <v>-3632</v>
      </c>
      <c r="F57" s="210">
        <v>-3772</v>
      </c>
      <c r="G57" s="210">
        <v>-3210</v>
      </c>
      <c r="H57" s="210">
        <v>-3401</v>
      </c>
      <c r="I57" s="210">
        <v>-3185</v>
      </c>
      <c r="J57" s="210">
        <v>-2873</v>
      </c>
    </row>
    <row r="58" spans="1:10" ht="12.75">
      <c r="A58" s="385" t="s">
        <v>496</v>
      </c>
      <c r="B58" s="210">
        <v>-411</v>
      </c>
      <c r="C58" s="210">
        <v>-188</v>
      </c>
      <c r="D58" s="210">
        <v>-134</v>
      </c>
      <c r="E58" s="210">
        <v>-126</v>
      </c>
      <c r="F58" s="210">
        <v>-590</v>
      </c>
      <c r="G58" s="210">
        <v>-571</v>
      </c>
      <c r="H58" s="210">
        <v>-368</v>
      </c>
      <c r="I58" s="210">
        <v>-125</v>
      </c>
      <c r="J58" s="210">
        <v>-146</v>
      </c>
    </row>
    <row r="59" spans="1:10" ht="12.75">
      <c r="A59" s="385" t="s">
        <v>497</v>
      </c>
      <c r="B59" s="210">
        <v>462</v>
      </c>
      <c r="C59" s="210">
        <v>400</v>
      </c>
      <c r="D59" s="210">
        <v>263</v>
      </c>
      <c r="E59" s="210">
        <v>36</v>
      </c>
      <c r="F59" s="210">
        <v>-227</v>
      </c>
      <c r="G59" s="210">
        <v>-145</v>
      </c>
      <c r="H59" s="210">
        <v>-206</v>
      </c>
      <c r="I59" s="210">
        <v>-263</v>
      </c>
      <c r="J59" s="210">
        <v>-68</v>
      </c>
    </row>
    <row r="60" spans="1:10" ht="12.75">
      <c r="A60" s="385" t="s">
        <v>498</v>
      </c>
      <c r="B60" s="210">
        <v>-529</v>
      </c>
      <c r="C60" s="210"/>
      <c r="D60" s="210"/>
      <c r="E60" s="210">
        <v>-1130</v>
      </c>
      <c r="F60" s="210">
        <v>-956</v>
      </c>
      <c r="G60" s="210">
        <v>-2927</v>
      </c>
      <c r="H60" s="210">
        <v>-895</v>
      </c>
      <c r="I60" s="210">
        <v>-1378</v>
      </c>
      <c r="J60" s="210">
        <v>-144</v>
      </c>
    </row>
    <row r="61" spans="1:10" ht="12.75">
      <c r="A61" s="385" t="s">
        <v>499</v>
      </c>
      <c r="B61" s="210">
        <v>-1043</v>
      </c>
      <c r="C61" s="210">
        <v>-1294</v>
      </c>
      <c r="D61" s="210">
        <v>-1341</v>
      </c>
      <c r="E61" s="210">
        <v>-1425</v>
      </c>
      <c r="F61" s="210">
        <v>-179</v>
      </c>
      <c r="G61" s="210">
        <v>-179</v>
      </c>
      <c r="H61" s="210">
        <v>-155</v>
      </c>
      <c r="I61" s="210">
        <v>-146</v>
      </c>
      <c r="J61" s="210">
        <v>-172</v>
      </c>
    </row>
    <row r="62" spans="1:10" ht="12.75">
      <c r="A62" s="385" t="s">
        <v>500</v>
      </c>
      <c r="B62" s="210">
        <v>-638</v>
      </c>
      <c r="C62" s="210">
        <v>-594</v>
      </c>
      <c r="D62" s="210">
        <v>-661</v>
      </c>
      <c r="E62" s="210">
        <v>-438</v>
      </c>
      <c r="F62" s="210">
        <v>-283</v>
      </c>
      <c r="G62" s="210">
        <v>-43</v>
      </c>
      <c r="H62" s="210">
        <v>-42</v>
      </c>
      <c r="I62" s="210">
        <v>-39</v>
      </c>
      <c r="J62" s="210">
        <v>-37</v>
      </c>
    </row>
    <row r="63" spans="1:10" ht="12.75">
      <c r="A63" s="385" t="s">
        <v>501</v>
      </c>
      <c r="B63" s="210">
        <v>-1235</v>
      </c>
      <c r="C63" s="210">
        <v>-1626</v>
      </c>
      <c r="D63" s="210"/>
      <c r="E63" s="210"/>
      <c r="F63" s="210"/>
      <c r="G63" s="210"/>
      <c r="H63" s="210"/>
      <c r="I63" s="210"/>
      <c r="J63" s="210"/>
    </row>
    <row r="64" spans="1:10" ht="12.75">
      <c r="A64" s="386" t="s">
        <v>502</v>
      </c>
      <c r="B64" s="389">
        <v>-20315</v>
      </c>
      <c r="C64" s="389">
        <v>-21264</v>
      </c>
      <c r="D64" s="389">
        <v>-20175</v>
      </c>
      <c r="E64" s="389">
        <v>-20182</v>
      </c>
      <c r="F64" s="389">
        <v>-19500</v>
      </c>
      <c r="G64" s="389">
        <v>-20455</v>
      </c>
      <c r="H64" s="389">
        <v>-13388</v>
      </c>
      <c r="I64" s="389">
        <v>-13961</v>
      </c>
      <c r="J64" s="389">
        <v>-12161</v>
      </c>
    </row>
    <row r="65" spans="1:10" ht="3" customHeight="1">
      <c r="A65" s="329"/>
      <c r="B65" s="390"/>
      <c r="C65" s="390"/>
      <c r="D65" s="390"/>
      <c r="E65" s="390"/>
      <c r="F65" s="390"/>
      <c r="G65" s="390"/>
      <c r="H65" s="390"/>
      <c r="I65" s="390"/>
      <c r="J65" s="390"/>
    </row>
    <row r="66" spans="1:10" ht="12.75">
      <c r="A66" s="386" t="s">
        <v>429</v>
      </c>
      <c r="B66" s="389">
        <v>96937</v>
      </c>
      <c r="C66" s="389">
        <v>100569</v>
      </c>
      <c r="D66" s="389">
        <v>103300</v>
      </c>
      <c r="E66" s="389">
        <v>105547</v>
      </c>
      <c r="F66" s="389">
        <v>107480</v>
      </c>
      <c r="G66" s="389">
        <v>107535</v>
      </c>
      <c r="H66" s="389">
        <v>107306</v>
      </c>
      <c r="I66" s="389">
        <v>110074</v>
      </c>
      <c r="J66" s="389">
        <v>112064</v>
      </c>
    </row>
    <row r="67" spans="1:10" ht="3" customHeight="1">
      <c r="A67" s="386"/>
      <c r="B67" s="389"/>
      <c r="C67" s="389"/>
      <c r="D67" s="389"/>
      <c r="E67" s="389"/>
      <c r="F67" s="389"/>
      <c r="G67" s="389"/>
      <c r="H67" s="389"/>
      <c r="I67" s="389"/>
      <c r="J67" s="389"/>
    </row>
    <row r="68" spans="1:10" ht="12.75">
      <c r="A68" s="385" t="s">
        <v>563</v>
      </c>
      <c r="B68" s="385"/>
      <c r="C68" s="385">
        <v>8545</v>
      </c>
      <c r="D68" s="210">
        <v>9511</v>
      </c>
      <c r="E68" s="210">
        <v>9080</v>
      </c>
      <c r="F68" s="210">
        <v>9262</v>
      </c>
      <c r="G68" s="210">
        <v>9258</v>
      </c>
      <c r="H68" s="210">
        <v>8905</v>
      </c>
      <c r="I68" s="210">
        <v>9346</v>
      </c>
      <c r="J68" s="210">
        <v>9447</v>
      </c>
    </row>
    <row r="69" spans="1:10" ht="12.75">
      <c r="A69" s="385" t="s">
        <v>503</v>
      </c>
      <c r="B69" s="210">
        <v>11203</v>
      </c>
      <c r="C69" s="210">
        <v>11203</v>
      </c>
      <c r="D69" s="210">
        <v>4641</v>
      </c>
      <c r="E69" s="210">
        <v>4617</v>
      </c>
      <c r="F69" s="210">
        <v>4706</v>
      </c>
      <c r="G69" s="210">
        <v>4598</v>
      </c>
      <c r="H69" s="210">
        <v>4613</v>
      </c>
      <c r="I69" s="210">
        <v>4715</v>
      </c>
      <c r="J69" s="210">
        <v>4813</v>
      </c>
    </row>
    <row r="70" spans="1:10" ht="12.75">
      <c r="A70" s="386" t="s">
        <v>121</v>
      </c>
      <c r="B70" s="389">
        <v>108140</v>
      </c>
      <c r="C70" s="389">
        <v>120317</v>
      </c>
      <c r="D70" s="389">
        <v>117452</v>
      </c>
      <c r="E70" s="389">
        <v>119244</v>
      </c>
      <c r="F70" s="389">
        <v>121448</v>
      </c>
      <c r="G70" s="389">
        <v>121391</v>
      </c>
      <c r="H70" s="389">
        <v>120824</v>
      </c>
      <c r="I70" s="389">
        <v>124135</v>
      </c>
      <c r="J70" s="389">
        <v>126324</v>
      </c>
    </row>
    <row r="71" spans="1:10" ht="3" customHeight="1">
      <c r="A71" s="329"/>
      <c r="B71" s="210"/>
      <c r="C71" s="210"/>
      <c r="D71" s="210"/>
      <c r="E71" s="210"/>
      <c r="F71" s="210"/>
      <c r="G71" s="210"/>
      <c r="H71" s="210"/>
      <c r="I71" s="210"/>
      <c r="J71" s="210"/>
    </row>
    <row r="72" spans="1:10" ht="12.75">
      <c r="A72" s="385" t="s">
        <v>454</v>
      </c>
      <c r="B72" s="210">
        <v>15954</v>
      </c>
      <c r="C72" s="210">
        <v>16552</v>
      </c>
      <c r="D72" s="210">
        <v>16243</v>
      </c>
      <c r="E72" s="210">
        <v>16160</v>
      </c>
      <c r="F72" s="210">
        <v>16472</v>
      </c>
      <c r="G72" s="210">
        <v>16091</v>
      </c>
      <c r="H72" s="210">
        <v>16148</v>
      </c>
      <c r="I72" s="210">
        <v>16503</v>
      </c>
      <c r="J72" s="210">
        <v>16845</v>
      </c>
    </row>
    <row r="73" spans="1:10" ht="12.75">
      <c r="A73" s="385" t="s">
        <v>504</v>
      </c>
      <c r="B73" s="210">
        <v>1533</v>
      </c>
      <c r="C73" s="210">
        <v>1533</v>
      </c>
      <c r="D73" s="210">
        <v>720</v>
      </c>
      <c r="E73" s="210">
        <v>675</v>
      </c>
      <c r="F73" s="210">
        <v>701</v>
      </c>
      <c r="G73" s="210"/>
      <c r="H73" s="210"/>
      <c r="I73" s="210"/>
      <c r="J73" s="210"/>
    </row>
    <row r="74" spans="1:10" ht="12.75">
      <c r="A74" s="385" t="s">
        <v>505</v>
      </c>
      <c r="B74" s="210">
        <v>1083</v>
      </c>
      <c r="C74" s="210">
        <v>1072</v>
      </c>
      <c r="D74" s="210"/>
      <c r="E74" s="210"/>
      <c r="F74" s="210">
        <v>1026</v>
      </c>
      <c r="G74" s="210">
        <v>875</v>
      </c>
      <c r="H74" s="210">
        <v>314</v>
      </c>
      <c r="I74" s="210">
        <v>176</v>
      </c>
      <c r="J74" s="210">
        <v>159</v>
      </c>
    </row>
    <row r="75" spans="1:10" ht="12.75">
      <c r="A75" s="385" t="s">
        <v>506</v>
      </c>
      <c r="B75" s="210">
        <v>-2575</v>
      </c>
      <c r="C75" s="210">
        <v>-2575</v>
      </c>
      <c r="D75" s="210">
        <v>-2575</v>
      </c>
      <c r="E75" s="210">
        <v>-2575</v>
      </c>
      <c r="F75" s="210">
        <v>-2575</v>
      </c>
      <c r="G75" s="210">
        <v>-2575</v>
      </c>
      <c r="H75" s="210">
        <v>-2575</v>
      </c>
      <c r="I75" s="210">
        <v>-2575</v>
      </c>
      <c r="J75" s="210">
        <v>-2575</v>
      </c>
    </row>
    <row r="76" spans="1:10" ht="12.75">
      <c r="A76" s="386" t="s">
        <v>507</v>
      </c>
      <c r="B76" s="389">
        <v>15995</v>
      </c>
      <c r="C76" s="389">
        <v>16582</v>
      </c>
      <c r="D76" s="389">
        <v>14388</v>
      </c>
      <c r="E76" s="389">
        <v>14260</v>
      </c>
      <c r="F76" s="389">
        <v>15624</v>
      </c>
      <c r="G76" s="389">
        <v>14391</v>
      </c>
      <c r="H76" s="389">
        <v>13887</v>
      </c>
      <c r="I76" s="389">
        <v>14104</v>
      </c>
      <c r="J76" s="389">
        <v>14429</v>
      </c>
    </row>
    <row r="77" spans="1:10" ht="3" customHeight="1">
      <c r="A77" s="386"/>
      <c r="B77" s="389"/>
      <c r="C77" s="389"/>
      <c r="D77" s="389"/>
      <c r="E77" s="389"/>
      <c r="F77" s="389"/>
      <c r="G77" s="389"/>
      <c r="H77" s="389"/>
      <c r="I77" s="389"/>
      <c r="J77" s="389"/>
    </row>
    <row r="78" spans="1:10" ht="12.75">
      <c r="A78" s="386" t="s">
        <v>444</v>
      </c>
      <c r="B78" s="389">
        <v>124135</v>
      </c>
      <c r="C78" s="389">
        <v>136899</v>
      </c>
      <c r="D78" s="389">
        <v>131840</v>
      </c>
      <c r="E78" s="389">
        <v>133504</v>
      </c>
      <c r="F78" s="389">
        <v>137072</v>
      </c>
      <c r="G78" s="389">
        <v>135782</v>
      </c>
      <c r="H78" s="389">
        <v>134711</v>
      </c>
      <c r="I78" s="389">
        <v>138239</v>
      </c>
      <c r="J78" s="389">
        <v>140753</v>
      </c>
    </row>
    <row r="79" spans="1:13" ht="12.75">
      <c r="A79" s="315"/>
      <c r="B79" s="385"/>
      <c r="C79" s="385"/>
      <c r="D79" s="385"/>
      <c r="E79" s="385"/>
      <c r="F79" s="385"/>
      <c r="G79" s="385"/>
      <c r="H79" s="391"/>
      <c r="I79" s="315"/>
      <c r="J79" s="385"/>
      <c r="K79" s="385"/>
      <c r="L79" s="385"/>
      <c r="M79" s="385"/>
    </row>
    <row r="80" spans="1:15" ht="27" customHeight="1">
      <c r="A80" s="825" t="s">
        <v>798</v>
      </c>
      <c r="B80" s="826"/>
      <c r="C80" s="826"/>
      <c r="D80" s="826"/>
      <c r="E80" s="826"/>
      <c r="F80" s="826"/>
      <c r="G80" s="826"/>
      <c r="H80" s="826"/>
      <c r="I80" s="826"/>
      <c r="J80" s="826"/>
      <c r="K80" s="826"/>
      <c r="L80" s="826"/>
      <c r="M80" s="826"/>
      <c r="N80" s="826"/>
      <c r="O80" s="826"/>
    </row>
    <row r="81" spans="1:15" ht="12.75">
      <c r="A81" s="825" t="s">
        <v>760</v>
      </c>
      <c r="B81" s="827"/>
      <c r="C81" s="827"/>
      <c r="D81" s="827"/>
      <c r="E81" s="827"/>
      <c r="F81" s="827"/>
      <c r="G81" s="827"/>
      <c r="H81" s="827"/>
      <c r="I81" s="827"/>
      <c r="J81" s="827"/>
      <c r="K81" s="827"/>
      <c r="L81" s="827"/>
      <c r="M81" s="827"/>
      <c r="N81" s="827"/>
      <c r="O81" s="827"/>
    </row>
    <row r="82" spans="1:11" ht="12.75">
      <c r="A82" s="11" t="s">
        <v>799</v>
      </c>
      <c r="B82" s="306"/>
      <c r="C82" s="306"/>
      <c r="D82" s="306"/>
      <c r="E82" s="306"/>
      <c r="F82" s="306"/>
      <c r="G82" s="306"/>
      <c r="H82" s="316"/>
      <c r="I82" s="317"/>
      <c r="J82" s="317"/>
      <c r="K82" s="317"/>
    </row>
    <row r="83" spans="1:11" ht="12.75">
      <c r="A83" s="21"/>
      <c r="B83" s="306"/>
      <c r="C83" s="306"/>
      <c r="D83" s="306"/>
      <c r="E83" s="306"/>
      <c r="F83" s="306"/>
      <c r="G83" s="306"/>
      <c r="H83" s="316"/>
      <c r="I83" s="317"/>
      <c r="J83" s="317"/>
      <c r="K83" s="317"/>
    </row>
    <row r="84" spans="1:11" ht="12.75">
      <c r="A84" s="21" t="s">
        <v>460</v>
      </c>
      <c r="B84" s="311"/>
      <c r="C84" s="311"/>
      <c r="D84" s="311"/>
      <c r="E84" s="311"/>
      <c r="F84" s="311"/>
      <c r="G84" s="311"/>
      <c r="H84" s="320"/>
      <c r="I84" s="317"/>
      <c r="J84" s="317"/>
      <c r="K84" s="317"/>
    </row>
    <row r="85" spans="1:10" ht="12.75">
      <c r="A85" s="321"/>
      <c r="B85" s="805" t="s">
        <v>114</v>
      </c>
      <c r="C85" s="805" t="s">
        <v>111</v>
      </c>
      <c r="D85" s="805" t="s">
        <v>112</v>
      </c>
      <c r="E85" s="805" t="s">
        <v>113</v>
      </c>
      <c r="F85" s="805" t="s">
        <v>114</v>
      </c>
      <c r="G85" s="805" t="s">
        <v>111</v>
      </c>
      <c r="H85" s="805" t="s">
        <v>112</v>
      </c>
      <c r="I85" s="805" t="s">
        <v>113</v>
      </c>
      <c r="J85" s="805" t="s">
        <v>114</v>
      </c>
    </row>
    <row r="86" spans="1:10" ht="12.75">
      <c r="A86" s="322" t="s">
        <v>13</v>
      </c>
      <c r="B86" s="382">
        <v>2014</v>
      </c>
      <c r="C86" s="382">
        <v>2014</v>
      </c>
      <c r="D86" s="382">
        <v>2015</v>
      </c>
      <c r="E86" s="382">
        <v>2015</v>
      </c>
      <c r="F86" s="382">
        <v>2015</v>
      </c>
      <c r="G86" s="382">
        <v>2015</v>
      </c>
      <c r="H86" s="382">
        <v>2016</v>
      </c>
      <c r="I86" s="382">
        <v>2016</v>
      </c>
      <c r="J86" s="382">
        <v>2016</v>
      </c>
    </row>
    <row r="87" spans="1:10" ht="12.75">
      <c r="A87" s="304" t="s">
        <v>455</v>
      </c>
      <c r="B87" s="319"/>
      <c r="C87" s="305"/>
      <c r="D87" s="305"/>
      <c r="E87" s="305"/>
      <c r="F87" s="305"/>
      <c r="G87" s="305"/>
      <c r="H87" s="305"/>
      <c r="I87" s="305"/>
      <c r="J87" s="305"/>
    </row>
    <row r="88" spans="1:10" ht="12.75">
      <c r="A88" s="305" t="s">
        <v>508</v>
      </c>
      <c r="B88" s="317">
        <v>31472</v>
      </c>
      <c r="C88" s="311">
        <v>34013</v>
      </c>
      <c r="D88" s="311">
        <v>36741</v>
      </c>
      <c r="E88" s="311">
        <v>31591</v>
      </c>
      <c r="F88" s="311">
        <v>30281</v>
      </c>
      <c r="G88" s="311">
        <v>22701</v>
      </c>
      <c r="H88" s="311">
        <v>23349</v>
      </c>
      <c r="I88" s="311">
        <v>27004</v>
      </c>
      <c r="J88" s="311">
        <v>25408</v>
      </c>
    </row>
    <row r="89" spans="1:10" ht="12.75">
      <c r="A89" s="305" t="s">
        <v>509</v>
      </c>
      <c r="B89" s="317">
        <v>341369</v>
      </c>
      <c r="C89" s="311">
        <v>344576</v>
      </c>
      <c r="D89" s="311">
        <v>340119</v>
      </c>
      <c r="E89" s="311">
        <v>327703</v>
      </c>
      <c r="F89" s="311">
        <v>324883</v>
      </c>
      <c r="G89" s="311">
        <v>307618</v>
      </c>
      <c r="H89" s="311">
        <v>307027</v>
      </c>
      <c r="I89" s="311">
        <v>322539</v>
      </c>
      <c r="J89" s="311">
        <v>335910</v>
      </c>
    </row>
    <row r="90" spans="1:10" ht="12.75">
      <c r="A90" s="305" t="s">
        <v>510</v>
      </c>
      <c r="B90" s="327">
        <v>46780</v>
      </c>
      <c r="C90" s="306">
        <v>51826</v>
      </c>
      <c r="D90" s="306">
        <v>53266</v>
      </c>
      <c r="E90" s="306">
        <v>52967</v>
      </c>
      <c r="F90" s="306">
        <v>51152</v>
      </c>
      <c r="G90" s="306">
        <v>53163</v>
      </c>
      <c r="H90" s="306">
        <v>53204</v>
      </c>
      <c r="I90" s="306">
        <v>54219</v>
      </c>
      <c r="J90" s="306">
        <v>56277</v>
      </c>
    </row>
    <row r="91" spans="1:10" ht="12.75">
      <c r="A91" s="305" t="s">
        <v>511</v>
      </c>
      <c r="B91" s="327">
        <v>34461</v>
      </c>
      <c r="C91" s="306">
        <v>31905</v>
      </c>
      <c r="D91" s="306">
        <v>30608</v>
      </c>
      <c r="E91" s="306">
        <v>30052</v>
      </c>
      <c r="F91" s="306">
        <v>29590</v>
      </c>
      <c r="G91" s="306">
        <v>32784</v>
      </c>
      <c r="H91" s="306">
        <v>32836</v>
      </c>
      <c r="I91" s="306">
        <v>33626</v>
      </c>
      <c r="J91" s="306">
        <v>33895</v>
      </c>
    </row>
    <row r="92" spans="1:10" ht="12.75">
      <c r="A92" s="305" t="s">
        <v>754</v>
      </c>
      <c r="B92" s="327">
        <v>1460</v>
      </c>
      <c r="C92" s="306">
        <v>1498</v>
      </c>
      <c r="D92" s="306">
        <v>326</v>
      </c>
      <c r="E92" s="306">
        <v>251</v>
      </c>
      <c r="F92" s="306">
        <v>254</v>
      </c>
      <c r="G92" s="306">
        <v>248</v>
      </c>
      <c r="H92" s="306"/>
      <c r="I92" s="306"/>
      <c r="J92" s="306"/>
    </row>
    <row r="93" spans="1:10" ht="12.75">
      <c r="A93" s="305" t="s">
        <v>513</v>
      </c>
      <c r="B93" s="327">
        <v>1385</v>
      </c>
      <c r="C93" s="306">
        <v>3099</v>
      </c>
      <c r="D93" s="306">
        <v>3944</v>
      </c>
      <c r="E93" s="306">
        <v>3888</v>
      </c>
      <c r="F93" s="306">
        <v>4003</v>
      </c>
      <c r="G93" s="306">
        <v>3255</v>
      </c>
      <c r="H93" s="306">
        <v>3628</v>
      </c>
      <c r="I93" s="306">
        <v>3825</v>
      </c>
      <c r="J93" s="306">
        <v>5079</v>
      </c>
    </row>
    <row r="94" spans="1:10" ht="12.75">
      <c r="A94" s="305" t="s">
        <v>514</v>
      </c>
      <c r="B94" s="327">
        <v>9474</v>
      </c>
      <c r="C94" s="306">
        <v>15324</v>
      </c>
      <c r="D94" s="306">
        <v>18388</v>
      </c>
      <c r="E94" s="306">
        <v>18776</v>
      </c>
      <c r="F94" s="306">
        <v>17305</v>
      </c>
      <c r="G94" s="306">
        <v>16876</v>
      </c>
      <c r="H94" s="306">
        <v>16740</v>
      </c>
      <c r="I94" s="306">
        <v>16768</v>
      </c>
      <c r="J94" s="306">
        <v>17303</v>
      </c>
    </row>
    <row r="95" spans="1:10" ht="12.75">
      <c r="A95" s="323" t="s">
        <v>117</v>
      </c>
      <c r="B95" s="435">
        <v>4944</v>
      </c>
      <c r="C95" s="311">
        <v>5035</v>
      </c>
      <c r="D95" s="311">
        <v>3490</v>
      </c>
      <c r="E95" s="311">
        <v>3531</v>
      </c>
      <c r="F95" s="311">
        <v>4025</v>
      </c>
      <c r="G95" s="311">
        <v>4114</v>
      </c>
      <c r="H95" s="311">
        <v>3561</v>
      </c>
      <c r="I95" s="311">
        <v>3440</v>
      </c>
      <c r="J95" s="311">
        <v>3169</v>
      </c>
    </row>
    <row r="96" spans="1:10" ht="12.75">
      <c r="A96" s="304" t="s">
        <v>515</v>
      </c>
      <c r="B96" s="279">
        <v>424565</v>
      </c>
      <c r="C96" s="325">
        <v>435450</v>
      </c>
      <c r="D96" s="325">
        <v>433616</v>
      </c>
      <c r="E96" s="325">
        <v>415792</v>
      </c>
      <c r="F96" s="325">
        <v>410341</v>
      </c>
      <c r="G96" s="325">
        <v>387596</v>
      </c>
      <c r="H96" s="325">
        <v>387141</v>
      </c>
      <c r="I96" s="325">
        <v>407202</v>
      </c>
      <c r="J96" s="325">
        <v>420764</v>
      </c>
    </row>
    <row r="97" spans="1:10" ht="12.75">
      <c r="A97" s="304" t="s">
        <v>516</v>
      </c>
      <c r="B97" s="327"/>
      <c r="C97" s="306"/>
      <c r="D97" s="306"/>
      <c r="E97" s="306"/>
      <c r="F97" s="306"/>
      <c r="G97" s="306"/>
      <c r="H97" s="306"/>
      <c r="I97" s="306"/>
      <c r="J97" s="306"/>
    </row>
    <row r="98" spans="1:10" ht="12.75">
      <c r="A98" s="305" t="s">
        <v>517</v>
      </c>
      <c r="B98" s="327">
        <v>330</v>
      </c>
      <c r="C98" s="306">
        <v>743</v>
      </c>
      <c r="D98" s="306">
        <v>577</v>
      </c>
      <c r="E98" s="311">
        <v>854</v>
      </c>
      <c r="F98" s="311">
        <v>1000</v>
      </c>
      <c r="G98" s="311">
        <v>1425</v>
      </c>
      <c r="H98" s="311">
        <v>1258</v>
      </c>
      <c r="I98" s="311">
        <v>1538</v>
      </c>
      <c r="J98" s="311">
        <v>1431</v>
      </c>
    </row>
    <row r="99" spans="1:10" ht="12.75">
      <c r="A99" s="305" t="s">
        <v>518</v>
      </c>
      <c r="B99" s="327">
        <v>38</v>
      </c>
      <c r="C99" s="306">
        <v>40</v>
      </c>
      <c r="D99" s="306">
        <v>38</v>
      </c>
      <c r="E99" s="311">
        <v>38</v>
      </c>
      <c r="F99" s="311">
        <v>39</v>
      </c>
      <c r="G99" s="311">
        <v>51</v>
      </c>
      <c r="H99" s="311">
        <v>53</v>
      </c>
      <c r="I99" s="311">
        <v>53</v>
      </c>
      <c r="J99" s="311">
        <v>57</v>
      </c>
    </row>
    <row r="100" spans="1:10" ht="12.75">
      <c r="A100" s="305" t="s">
        <v>519</v>
      </c>
      <c r="B100" s="327">
        <v>7</v>
      </c>
      <c r="C100" s="306">
        <v>7</v>
      </c>
      <c r="D100" s="306">
        <v>6</v>
      </c>
      <c r="E100" s="311">
        <v>276</v>
      </c>
      <c r="F100" s="311">
        <v>6</v>
      </c>
      <c r="G100" s="311">
        <v>5</v>
      </c>
      <c r="H100" s="311">
        <v>7</v>
      </c>
      <c r="I100" s="311">
        <v>7</v>
      </c>
      <c r="J100" s="311">
        <v>7</v>
      </c>
    </row>
    <row r="101" spans="1:10" ht="12.75">
      <c r="A101" s="305" t="s">
        <v>508</v>
      </c>
      <c r="B101" s="327">
        <v>1418</v>
      </c>
      <c r="C101" s="306">
        <v>1222</v>
      </c>
      <c r="D101" s="306">
        <v>2309</v>
      </c>
      <c r="E101" s="311">
        <v>2214</v>
      </c>
      <c r="F101" s="311">
        <v>2260</v>
      </c>
      <c r="G101" s="311">
        <v>1062</v>
      </c>
      <c r="H101" s="311">
        <v>937</v>
      </c>
      <c r="I101" s="311">
        <v>949</v>
      </c>
      <c r="J101" s="311">
        <v>1336</v>
      </c>
    </row>
    <row r="102" spans="1:10" ht="12.75">
      <c r="A102" s="305" t="s">
        <v>509</v>
      </c>
      <c r="B102" s="327">
        <v>17710</v>
      </c>
      <c r="C102" s="306">
        <v>16743</v>
      </c>
      <c r="D102" s="306">
        <v>14605</v>
      </c>
      <c r="E102" s="311">
        <v>15613</v>
      </c>
      <c r="F102" s="311">
        <v>15643</v>
      </c>
      <c r="G102" s="311">
        <v>15568</v>
      </c>
      <c r="H102" s="311">
        <v>15545</v>
      </c>
      <c r="I102" s="311">
        <v>16507</v>
      </c>
      <c r="J102" s="311">
        <v>16265</v>
      </c>
    </row>
    <row r="103" spans="1:10" ht="12.75">
      <c r="A103" s="305" t="s">
        <v>510</v>
      </c>
      <c r="B103" s="327">
        <v>22801</v>
      </c>
      <c r="C103" s="306">
        <v>16593</v>
      </c>
      <c r="D103" s="306">
        <v>17021</v>
      </c>
      <c r="E103" s="311">
        <v>14306</v>
      </c>
      <c r="F103" s="311">
        <v>14584</v>
      </c>
      <c r="G103" s="311">
        <v>14821</v>
      </c>
      <c r="H103" s="311">
        <v>15084</v>
      </c>
      <c r="I103" s="311">
        <v>15849</v>
      </c>
      <c r="J103" s="311">
        <v>16029</v>
      </c>
    </row>
    <row r="104" spans="1:10" ht="12.75">
      <c r="A104" s="305" t="s">
        <v>520</v>
      </c>
      <c r="B104" s="327">
        <v>4303</v>
      </c>
      <c r="C104" s="306">
        <v>4161</v>
      </c>
      <c r="D104" s="306">
        <v>4186</v>
      </c>
      <c r="E104" s="311">
        <v>4553</v>
      </c>
      <c r="F104" s="311">
        <v>4058</v>
      </c>
      <c r="G104" s="311">
        <v>4159</v>
      </c>
      <c r="H104" s="311">
        <v>4199</v>
      </c>
      <c r="I104" s="311">
        <v>3696</v>
      </c>
      <c r="J104" s="311">
        <v>3896</v>
      </c>
    </row>
    <row r="105" spans="1:10" ht="12.75">
      <c r="A105" s="305" t="s">
        <v>521</v>
      </c>
      <c r="B105" s="327">
        <v>1335</v>
      </c>
      <c r="C105" s="306">
        <v>634</v>
      </c>
      <c r="D105" s="306">
        <v>616</v>
      </c>
      <c r="E105" s="311">
        <v>471</v>
      </c>
      <c r="F105" s="311">
        <v>458</v>
      </c>
      <c r="G105" s="311">
        <v>520</v>
      </c>
      <c r="H105" s="311">
        <v>383</v>
      </c>
      <c r="I105" s="311">
        <v>438</v>
      </c>
      <c r="J105" s="311">
        <v>423</v>
      </c>
    </row>
    <row r="106" spans="1:10" ht="12.75">
      <c r="A106" s="305" t="s">
        <v>522</v>
      </c>
      <c r="B106" s="327">
        <v>2010</v>
      </c>
      <c r="C106" s="306">
        <v>1791</v>
      </c>
      <c r="D106" s="306">
        <v>1892</v>
      </c>
      <c r="E106" s="311">
        <v>1831</v>
      </c>
      <c r="F106" s="311">
        <v>1837</v>
      </c>
      <c r="G106" s="311">
        <v>1823</v>
      </c>
      <c r="H106" s="311">
        <v>1623</v>
      </c>
      <c r="I106" s="311">
        <v>1447</v>
      </c>
      <c r="J106" s="311">
        <v>1459</v>
      </c>
    </row>
    <row r="107" spans="1:10" ht="12.75">
      <c r="A107" s="305" t="s">
        <v>117</v>
      </c>
      <c r="B107" s="327">
        <v>39</v>
      </c>
      <c r="C107" s="306">
        <v>40</v>
      </c>
      <c r="D107" s="306"/>
      <c r="E107" s="311"/>
      <c r="F107" s="311">
        <v>134</v>
      </c>
      <c r="G107" s="311">
        <v>208</v>
      </c>
      <c r="H107" s="311"/>
      <c r="I107" s="311">
        <v>213</v>
      </c>
      <c r="J107" s="311">
        <v>218</v>
      </c>
    </row>
    <row r="108" spans="1:10" ht="12.75">
      <c r="A108" s="305" t="s">
        <v>523</v>
      </c>
      <c r="B108" s="327">
        <v>44</v>
      </c>
      <c r="C108" s="306">
        <v>48</v>
      </c>
      <c r="D108" s="306">
        <v>50</v>
      </c>
      <c r="E108" s="311">
        <v>52</v>
      </c>
      <c r="F108" s="311">
        <v>51</v>
      </c>
      <c r="G108" s="311">
        <v>56</v>
      </c>
      <c r="H108" s="311">
        <v>56</v>
      </c>
      <c r="I108" s="311">
        <v>58</v>
      </c>
      <c r="J108" s="311">
        <v>61</v>
      </c>
    </row>
    <row r="109" spans="1:10" ht="12.75">
      <c r="A109" s="305" t="s">
        <v>524</v>
      </c>
      <c r="B109" s="327">
        <v>2385</v>
      </c>
      <c r="C109" s="306">
        <v>2371</v>
      </c>
      <c r="D109" s="306">
        <v>2339</v>
      </c>
      <c r="E109" s="311">
        <v>2028.2278578389994</v>
      </c>
      <c r="F109" s="311">
        <v>2189</v>
      </c>
      <c r="G109" s="311">
        <v>2182</v>
      </c>
      <c r="H109" s="311">
        <v>2719</v>
      </c>
      <c r="I109" s="311">
        <v>2097</v>
      </c>
      <c r="J109" s="311">
        <v>2009</v>
      </c>
    </row>
    <row r="110" spans="1:10" ht="12.75">
      <c r="A110" s="323" t="s">
        <v>525</v>
      </c>
      <c r="B110" s="324">
        <v>8769</v>
      </c>
      <c r="C110" s="324">
        <v>10216</v>
      </c>
      <c r="D110" s="324">
        <v>9321</v>
      </c>
      <c r="E110" s="311">
        <v>7322.089422355</v>
      </c>
      <c r="F110" s="311">
        <v>7350</v>
      </c>
      <c r="G110" s="311">
        <v>6364</v>
      </c>
      <c r="H110" s="311">
        <v>7328</v>
      </c>
      <c r="I110" s="311">
        <v>6460</v>
      </c>
      <c r="J110" s="311">
        <v>6152</v>
      </c>
    </row>
    <row r="111" spans="1:10" ht="12.75">
      <c r="A111" s="304" t="s">
        <v>526</v>
      </c>
      <c r="B111" s="279">
        <v>61189</v>
      </c>
      <c r="C111" s="325">
        <v>54609</v>
      </c>
      <c r="D111" s="325">
        <v>52960</v>
      </c>
      <c r="E111" s="325">
        <v>49558.317280193995</v>
      </c>
      <c r="F111" s="325">
        <v>49609</v>
      </c>
      <c r="G111" s="325">
        <v>48244</v>
      </c>
      <c r="H111" s="325">
        <v>49192</v>
      </c>
      <c r="I111" s="325">
        <v>49312</v>
      </c>
      <c r="J111" s="325">
        <v>49344</v>
      </c>
    </row>
    <row r="112" spans="1:10" ht="12.75">
      <c r="A112" s="304" t="s">
        <v>119</v>
      </c>
      <c r="B112" s="327"/>
      <c r="C112" s="306"/>
      <c r="D112" s="306"/>
      <c r="E112" s="306"/>
      <c r="F112" s="306"/>
      <c r="G112" s="306"/>
      <c r="H112" s="306"/>
      <c r="I112" s="306"/>
      <c r="J112" s="306"/>
    </row>
    <row r="113" spans="1:10" ht="12.75">
      <c r="A113" s="319" t="s">
        <v>527</v>
      </c>
      <c r="B113" s="327">
        <v>22501</v>
      </c>
      <c r="C113" s="306">
        <v>25144</v>
      </c>
      <c r="D113" s="306">
        <v>34114</v>
      </c>
      <c r="E113" s="306">
        <v>46019</v>
      </c>
      <c r="F113" s="306">
        <v>45621</v>
      </c>
      <c r="G113" s="306">
        <v>34233</v>
      </c>
      <c r="H113" s="306">
        <v>27430</v>
      </c>
      <c r="I113" s="306">
        <v>27380</v>
      </c>
      <c r="J113" s="306">
        <v>26413</v>
      </c>
    </row>
    <row r="114" spans="1:10" ht="12.75">
      <c r="A114" s="319" t="s">
        <v>528</v>
      </c>
      <c r="B114" s="327">
        <v>20903</v>
      </c>
      <c r="C114" s="306">
        <v>18813</v>
      </c>
      <c r="D114" s="306">
        <v>21055</v>
      </c>
      <c r="E114" s="306">
        <v>21270</v>
      </c>
      <c r="F114" s="306">
        <v>16384</v>
      </c>
      <c r="G114" s="306">
        <v>11608</v>
      </c>
      <c r="H114" s="306">
        <v>12067</v>
      </c>
      <c r="I114" s="306">
        <v>11201</v>
      </c>
      <c r="J114" s="306">
        <v>11521</v>
      </c>
    </row>
    <row r="115" spans="1:10" ht="12.75">
      <c r="A115" s="323" t="s">
        <v>118</v>
      </c>
      <c r="B115" s="324">
        <v>3941</v>
      </c>
      <c r="C115" s="324">
        <v>5010</v>
      </c>
      <c r="D115" s="324">
        <v>4155</v>
      </c>
      <c r="E115" s="324">
        <v>4849</v>
      </c>
      <c r="F115" s="324">
        <v>4013</v>
      </c>
      <c r="G115" s="324">
        <v>4778</v>
      </c>
      <c r="H115" s="324">
        <v>2902</v>
      </c>
      <c r="I115" s="324">
        <v>4569</v>
      </c>
      <c r="J115" s="324">
        <v>4252</v>
      </c>
    </row>
    <row r="116" spans="1:10" ht="12.75">
      <c r="A116" s="304" t="s">
        <v>529</v>
      </c>
      <c r="B116" s="279">
        <v>47345</v>
      </c>
      <c r="C116" s="325">
        <v>48967</v>
      </c>
      <c r="D116" s="325">
        <v>59324</v>
      </c>
      <c r="E116" s="325">
        <v>72138</v>
      </c>
      <c r="F116" s="325">
        <v>66018</v>
      </c>
      <c r="G116" s="325">
        <v>50619</v>
      </c>
      <c r="H116" s="325">
        <v>42399</v>
      </c>
      <c r="I116" s="325">
        <v>43150</v>
      </c>
      <c r="J116" s="325">
        <v>42186</v>
      </c>
    </row>
    <row r="117" spans="1:10" ht="12.75">
      <c r="A117" s="304" t="s">
        <v>727</v>
      </c>
      <c r="B117" s="327"/>
      <c r="C117" s="306"/>
      <c r="D117" s="306"/>
      <c r="E117" s="306"/>
      <c r="F117" s="306"/>
      <c r="G117" s="306"/>
      <c r="H117" s="306"/>
      <c r="I117" s="306"/>
      <c r="J117" s="306"/>
    </row>
    <row r="118" spans="1:10" ht="12.75">
      <c r="A118" s="319" t="s">
        <v>530</v>
      </c>
      <c r="B118" s="327">
        <v>39605</v>
      </c>
      <c r="C118" s="306">
        <v>48126</v>
      </c>
      <c r="D118" s="306">
        <v>48394</v>
      </c>
      <c r="E118" s="306">
        <v>48677</v>
      </c>
      <c r="F118" s="306">
        <v>48326</v>
      </c>
      <c r="G118" s="306">
        <v>47804</v>
      </c>
      <c r="H118" s="306">
        <v>47195</v>
      </c>
      <c r="I118" s="306">
        <v>47482</v>
      </c>
      <c r="J118" s="306">
        <v>47427</v>
      </c>
    </row>
    <row r="119" spans="1:10" ht="12.75">
      <c r="A119" s="319" t="s">
        <v>531</v>
      </c>
      <c r="B119" s="327">
        <v>11</v>
      </c>
      <c r="C119" s="306">
        <v>42</v>
      </c>
      <c r="D119" s="306"/>
      <c r="E119" s="306"/>
      <c r="F119" s="306">
        <v>2</v>
      </c>
      <c r="G119" s="306">
        <v>1</v>
      </c>
      <c r="H119" s="306"/>
      <c r="I119" s="306"/>
      <c r="J119" s="306"/>
    </row>
    <row r="120" spans="1:10" ht="12.75">
      <c r="A120" s="319" t="s">
        <v>532</v>
      </c>
      <c r="B120" s="327">
        <v>8468</v>
      </c>
      <c r="C120" s="306">
        <v>9286</v>
      </c>
      <c r="D120" s="306">
        <v>9605</v>
      </c>
      <c r="E120" s="306">
        <v>8060</v>
      </c>
      <c r="F120" s="306">
        <v>9108</v>
      </c>
      <c r="G120" s="306">
        <v>6910</v>
      </c>
      <c r="H120" s="306">
        <v>6476</v>
      </c>
      <c r="I120" s="306">
        <v>7939</v>
      </c>
      <c r="J120" s="306">
        <v>7390</v>
      </c>
    </row>
    <row r="121" spans="1:10" ht="12.75">
      <c r="A121" s="319" t="s">
        <v>533</v>
      </c>
      <c r="B121" s="327">
        <v>11949</v>
      </c>
      <c r="C121" s="306">
        <v>15525</v>
      </c>
      <c r="D121" s="306">
        <v>15525</v>
      </c>
      <c r="E121" s="306">
        <v>15525</v>
      </c>
      <c r="F121" s="306">
        <v>15525</v>
      </c>
      <c r="G121" s="306">
        <v>15525</v>
      </c>
      <c r="H121" s="306">
        <v>16633</v>
      </c>
      <c r="I121" s="306">
        <v>16633</v>
      </c>
      <c r="J121" s="306">
        <v>16633</v>
      </c>
    </row>
    <row r="122" spans="1:10" ht="12.75">
      <c r="A122" s="319" t="s">
        <v>456</v>
      </c>
      <c r="B122" s="327">
        <v>4931</v>
      </c>
      <c r="C122" s="327">
        <v>4526</v>
      </c>
      <c r="D122" s="327">
        <v>4030</v>
      </c>
      <c r="E122" s="327">
        <v>4313</v>
      </c>
      <c r="F122" s="327">
        <v>5277</v>
      </c>
      <c r="G122" s="327">
        <v>5243</v>
      </c>
      <c r="H122" s="327">
        <v>4364</v>
      </c>
      <c r="I122" s="327">
        <v>5260</v>
      </c>
      <c r="J122" s="327">
        <v>5365</v>
      </c>
    </row>
    <row r="123" spans="1:10" ht="12.75">
      <c r="A123" s="323" t="s">
        <v>755</v>
      </c>
      <c r="B123" s="324"/>
      <c r="C123" s="324"/>
      <c r="D123" s="324"/>
      <c r="E123" s="324"/>
      <c r="F123" s="324"/>
      <c r="G123" s="324">
        <v>8898</v>
      </c>
      <c r="H123" s="324">
        <v>9354</v>
      </c>
      <c r="I123" s="324">
        <v>10612</v>
      </c>
      <c r="J123" s="324">
        <v>14031</v>
      </c>
    </row>
    <row r="124" spans="1:10" ht="12.75">
      <c r="A124" s="461" t="s">
        <v>728</v>
      </c>
      <c r="B124" s="462">
        <v>64964</v>
      </c>
      <c r="C124" s="279">
        <v>77505</v>
      </c>
      <c r="D124" s="279">
        <v>77554</v>
      </c>
      <c r="E124" s="279">
        <v>76575</v>
      </c>
      <c r="F124" s="279">
        <v>78238</v>
      </c>
      <c r="G124" s="279">
        <v>84381</v>
      </c>
      <c r="H124" s="279">
        <v>84022</v>
      </c>
      <c r="I124" s="279">
        <v>87926</v>
      </c>
      <c r="J124" s="279">
        <v>90846</v>
      </c>
    </row>
    <row r="125" spans="1:10" ht="12.75">
      <c r="A125" s="304" t="s">
        <v>729</v>
      </c>
      <c r="B125" s="279">
        <v>598063</v>
      </c>
      <c r="C125" s="325">
        <v>616531</v>
      </c>
      <c r="D125" s="325">
        <v>623454</v>
      </c>
      <c r="E125" s="325">
        <v>614063.317280194</v>
      </c>
      <c r="F125" s="325">
        <v>604206</v>
      </c>
      <c r="G125" s="325">
        <v>570840</v>
      </c>
      <c r="H125" s="325">
        <v>562754</v>
      </c>
      <c r="I125" s="325">
        <v>587590</v>
      </c>
      <c r="J125" s="325">
        <v>603140</v>
      </c>
    </row>
    <row r="126" spans="1:11" ht="12.75">
      <c r="A126" s="305" t="s">
        <v>756</v>
      </c>
      <c r="B126" s="311"/>
      <c r="C126" s="311"/>
      <c r="D126" s="311"/>
      <c r="E126" s="311"/>
      <c r="F126" s="311"/>
      <c r="G126" s="320"/>
      <c r="H126" s="317"/>
      <c r="I126" s="317"/>
      <c r="J126" s="317"/>
      <c r="K126" s="317"/>
    </row>
    <row r="127" spans="1:11" ht="12.75">
      <c r="A127" s="305" t="s">
        <v>757</v>
      </c>
      <c r="B127" s="311"/>
      <c r="C127" s="311"/>
      <c r="D127" s="311"/>
      <c r="E127" s="311"/>
      <c r="F127" s="311"/>
      <c r="G127" s="320"/>
      <c r="H127" s="317"/>
      <c r="I127" s="317"/>
      <c r="J127" s="317"/>
      <c r="K127" s="317"/>
    </row>
    <row r="128" spans="1:11" ht="12.75">
      <c r="A128" s="305"/>
      <c r="B128" s="311"/>
      <c r="C128" s="311"/>
      <c r="D128" s="311"/>
      <c r="E128" s="311"/>
      <c r="F128" s="311"/>
      <c r="G128" s="320"/>
      <c r="H128" s="317"/>
      <c r="I128" s="317"/>
      <c r="J128" s="317"/>
      <c r="K128" s="317"/>
    </row>
    <row r="129" spans="1:11" ht="12.75">
      <c r="A129" s="21" t="s">
        <v>124</v>
      </c>
      <c r="B129" s="311"/>
      <c r="C129" s="311"/>
      <c r="D129" s="311"/>
      <c r="E129" s="311"/>
      <c r="F129" s="311"/>
      <c r="G129" s="320"/>
      <c r="H129" s="317"/>
      <c r="I129" s="317"/>
      <c r="J129" s="317"/>
      <c r="K129" s="317"/>
    </row>
    <row r="130" spans="1:11" ht="12.75">
      <c r="A130" s="305"/>
      <c r="B130" s="311"/>
      <c r="C130" s="311"/>
      <c r="D130" s="311"/>
      <c r="E130" s="311"/>
      <c r="F130" s="311"/>
      <c r="G130" s="320"/>
      <c r="H130" s="317"/>
      <c r="I130" s="317"/>
      <c r="J130" s="317"/>
      <c r="K130" s="317"/>
    </row>
    <row r="131" spans="1:11" ht="12.75">
      <c r="A131" s="321"/>
      <c r="B131" s="805" t="s">
        <v>114</v>
      </c>
      <c r="C131" s="805" t="s">
        <v>111</v>
      </c>
      <c r="D131" s="805" t="s">
        <v>112</v>
      </c>
      <c r="E131" s="805" t="s">
        <v>113</v>
      </c>
      <c r="F131" s="805" t="s">
        <v>114</v>
      </c>
      <c r="G131" s="805" t="s">
        <v>111</v>
      </c>
      <c r="H131" s="805" t="s">
        <v>112</v>
      </c>
      <c r="I131" s="805" t="s">
        <v>113</v>
      </c>
      <c r="J131" s="805" t="s">
        <v>114</v>
      </c>
      <c r="K131" s="317"/>
    </row>
    <row r="132" spans="1:11" ht="12.75">
      <c r="A132" s="322" t="s">
        <v>457</v>
      </c>
      <c r="B132" s="382">
        <v>2014</v>
      </c>
      <c r="C132" s="382">
        <v>2014</v>
      </c>
      <c r="D132" s="382">
        <v>2015</v>
      </c>
      <c r="E132" s="382">
        <v>2015</v>
      </c>
      <c r="F132" s="382">
        <v>2015</v>
      </c>
      <c r="G132" s="382">
        <v>2015</v>
      </c>
      <c r="H132" s="382">
        <v>2016</v>
      </c>
      <c r="I132" s="382">
        <v>2016</v>
      </c>
      <c r="J132" s="382">
        <v>2016</v>
      </c>
      <c r="K132" s="317"/>
    </row>
    <row r="133" spans="1:11" ht="12.75">
      <c r="A133" s="23" t="s">
        <v>115</v>
      </c>
      <c r="B133" s="434">
        <v>0.21603028188823742</v>
      </c>
      <c r="C133" s="434">
        <v>0.23517451742216086</v>
      </c>
      <c r="D133" s="434">
        <v>0.221</v>
      </c>
      <c r="E133" s="434">
        <v>0.22608219582784853</v>
      </c>
      <c r="F133" s="434">
        <v>0.211</v>
      </c>
      <c r="G133" s="434">
        <v>0.24437522847841892</v>
      </c>
      <c r="H133" s="434">
        <v>0.252</v>
      </c>
      <c r="I133" s="434">
        <v>0.2726163934697928</v>
      </c>
      <c r="J133" s="434">
        <v>0.259</v>
      </c>
      <c r="K133" s="317"/>
    </row>
    <row r="134" spans="1:11" ht="12.75">
      <c r="A134" s="23" t="s">
        <v>116</v>
      </c>
      <c r="B134" s="434">
        <v>0.364</v>
      </c>
      <c r="C134" s="434">
        <v>0.361529849837189</v>
      </c>
      <c r="D134" s="434">
        <v>0.349</v>
      </c>
      <c r="E134" s="434">
        <v>0.3438198692069571</v>
      </c>
      <c r="F134" s="434">
        <v>0.339</v>
      </c>
      <c r="G134" s="434">
        <v>0.32343074719880466</v>
      </c>
      <c r="H134" s="434">
        <v>0.322</v>
      </c>
      <c r="I134" s="434">
        <v>0.3195866783205508</v>
      </c>
      <c r="J134" s="434">
        <v>0.321</v>
      </c>
      <c r="K134" s="317"/>
    </row>
    <row r="135" spans="1:11" ht="12.75">
      <c r="A135" s="23" t="s">
        <v>510</v>
      </c>
      <c r="B135" s="434">
        <v>0.09066983052261397</v>
      </c>
      <c r="C135" s="434">
        <v>0.09702041904551367</v>
      </c>
      <c r="D135" s="434">
        <v>0.099</v>
      </c>
      <c r="E135" s="434">
        <v>0.09623357405299054</v>
      </c>
      <c r="F135" s="434">
        <v>0.093</v>
      </c>
      <c r="G135" s="434">
        <v>0.09817340308654221</v>
      </c>
      <c r="H135" s="434">
        <v>0.09817340308654235</v>
      </c>
      <c r="I135" s="434">
        <v>0.098</v>
      </c>
      <c r="J135" s="434">
        <v>0.1</v>
      </c>
      <c r="K135" s="317"/>
    </row>
    <row r="136" spans="1:11" ht="12.75">
      <c r="A136" s="23" t="s">
        <v>511</v>
      </c>
      <c r="B136" s="434">
        <v>0.07446752787243692</v>
      </c>
      <c r="C136" s="434">
        <v>0.06896999806864988</v>
      </c>
      <c r="D136" s="434">
        <v>0.065</v>
      </c>
      <c r="E136" s="434">
        <v>0.06260342178739409</v>
      </c>
      <c r="F136" s="434">
        <v>0.062</v>
      </c>
      <c r="G136" s="434">
        <v>0.069</v>
      </c>
      <c r="H136" s="434">
        <v>0.06846766095943602</v>
      </c>
      <c r="I136" s="434">
        <v>0.069</v>
      </c>
      <c r="J136" s="434">
        <v>0.069</v>
      </c>
      <c r="K136" s="317"/>
    </row>
    <row r="137" spans="1:11" ht="12.75">
      <c r="A137" s="23" t="s">
        <v>512</v>
      </c>
      <c r="B137" s="434">
        <v>0.07478672032965668</v>
      </c>
      <c r="C137" s="434">
        <v>0.07478672032965668</v>
      </c>
      <c r="D137" s="434">
        <v>0.42</v>
      </c>
      <c r="E137" s="434">
        <v>0.41748328575523014</v>
      </c>
      <c r="F137" s="434">
        <v>0.42</v>
      </c>
      <c r="G137" s="434">
        <v>0.42427561356692145</v>
      </c>
      <c r="H137" s="434"/>
      <c r="I137" s="434"/>
      <c r="J137" s="434"/>
      <c r="K137" s="317"/>
    </row>
    <row r="138" spans="1:11" ht="12.75">
      <c r="A138" s="23" t="s">
        <v>513</v>
      </c>
      <c r="B138" s="434">
        <v>0.42940774063372633</v>
      </c>
      <c r="C138" s="434">
        <v>0.545501012950269</v>
      </c>
      <c r="D138" s="434">
        <v>0.693</v>
      </c>
      <c r="E138" s="434">
        <v>0.7066868403185822</v>
      </c>
      <c r="F138" s="434">
        <v>0.705</v>
      </c>
      <c r="G138" s="434">
        <v>0.6292434509765754</v>
      </c>
      <c r="H138" s="434">
        <v>0.705</v>
      </c>
      <c r="I138" s="434">
        <v>0.6985203939152267</v>
      </c>
      <c r="J138" s="434">
        <v>0.744</v>
      </c>
      <c r="K138" s="317"/>
    </row>
    <row r="139" spans="1:11" ht="12.75">
      <c r="A139" s="23" t="s">
        <v>514</v>
      </c>
      <c r="B139" s="434">
        <v>0.36379584258233855</v>
      </c>
      <c r="C139" s="434">
        <v>0.35049004673040113</v>
      </c>
      <c r="D139" s="434">
        <v>0.292</v>
      </c>
      <c r="E139" s="434">
        <v>0.29779238990599355</v>
      </c>
      <c r="F139" s="434">
        <v>0.284</v>
      </c>
      <c r="G139" s="434">
        <v>0.28350477052844375</v>
      </c>
      <c r="H139" s="434">
        <v>0.283</v>
      </c>
      <c r="I139" s="434">
        <v>0.279</v>
      </c>
      <c r="J139" s="434">
        <v>0.282</v>
      </c>
      <c r="K139" s="317"/>
    </row>
    <row r="140" spans="1:11" ht="12.75">
      <c r="A140" s="23" t="s">
        <v>117</v>
      </c>
      <c r="B140" s="434">
        <v>0.4035839177221717</v>
      </c>
      <c r="C140" s="434">
        <v>0.43494445281836797</v>
      </c>
      <c r="D140" s="434">
        <v>0.3</v>
      </c>
      <c r="E140" s="434">
        <v>0.3395101416406119</v>
      </c>
      <c r="F140" s="434">
        <v>0.397</v>
      </c>
      <c r="G140" s="434">
        <v>0.4647288513937918</v>
      </c>
      <c r="H140" s="434">
        <v>0.428</v>
      </c>
      <c r="I140" s="434">
        <v>0.4984042285191243</v>
      </c>
      <c r="J140" s="434">
        <v>0.502</v>
      </c>
      <c r="K140" s="317"/>
    </row>
    <row r="141" spans="1:11" ht="12.75">
      <c r="A141" s="305"/>
      <c r="B141" s="306"/>
      <c r="C141" s="306"/>
      <c r="D141" s="306"/>
      <c r="E141" s="306"/>
      <c r="F141" s="306"/>
      <c r="G141" s="316"/>
      <c r="H141" s="317"/>
      <c r="I141" s="317"/>
      <c r="J141" s="317"/>
      <c r="K141" s="317"/>
    </row>
    <row r="142" spans="1:11" ht="12.75">
      <c r="A142" s="304"/>
      <c r="B142" s="330"/>
      <c r="C142" s="330"/>
      <c r="D142" s="330"/>
      <c r="E142" s="330"/>
      <c r="F142" s="330"/>
      <c r="G142" s="330"/>
      <c r="H142" s="328"/>
      <c r="I142" s="330"/>
      <c r="J142" s="330"/>
      <c r="K142" s="330"/>
    </row>
    <row r="143" ht="12.75">
      <c r="A143" s="21" t="s">
        <v>461</v>
      </c>
    </row>
    <row r="144" spans="1:13" ht="36">
      <c r="A144" s="666"/>
      <c r="B144" s="666" t="s">
        <v>470</v>
      </c>
      <c r="C144" s="666" t="s">
        <v>558</v>
      </c>
      <c r="D144" s="666" t="s">
        <v>580</v>
      </c>
      <c r="E144" s="666" t="s">
        <v>607</v>
      </c>
      <c r="F144" s="666" t="s">
        <v>649</v>
      </c>
      <c r="G144" s="666" t="s">
        <v>679</v>
      </c>
      <c r="H144" s="666" t="s">
        <v>730</v>
      </c>
      <c r="I144" s="666" t="s">
        <v>773</v>
      </c>
      <c r="J144" s="666" t="s">
        <v>804</v>
      </c>
      <c r="M144" s="331"/>
    </row>
    <row r="145" spans="1:13" ht="12.75">
      <c r="A145" s="667" t="s">
        <v>51</v>
      </c>
      <c r="B145" s="668">
        <v>598</v>
      </c>
      <c r="C145" s="668">
        <v>598</v>
      </c>
      <c r="D145" s="668">
        <v>617</v>
      </c>
      <c r="E145" s="668">
        <v>623</v>
      </c>
      <c r="F145" s="668">
        <v>614</v>
      </c>
      <c r="G145" s="668">
        <v>604</v>
      </c>
      <c r="H145" s="668">
        <v>571</v>
      </c>
      <c r="I145" s="713">
        <v>563</v>
      </c>
      <c r="J145" s="713">
        <v>588</v>
      </c>
      <c r="M145" s="333"/>
    </row>
    <row r="146" spans="1:13" ht="12.75">
      <c r="A146" s="669" t="s">
        <v>465</v>
      </c>
      <c r="B146" s="670">
        <v>12</v>
      </c>
      <c r="C146" s="670">
        <v>4</v>
      </c>
      <c r="D146" s="670">
        <v>-11</v>
      </c>
      <c r="E146" s="670">
        <v>-5</v>
      </c>
      <c r="F146" s="670">
        <v>-3</v>
      </c>
      <c r="G146" s="670">
        <v>-4</v>
      </c>
      <c r="H146" s="670">
        <v>4</v>
      </c>
      <c r="I146" s="714">
        <v>12</v>
      </c>
      <c r="J146" s="714">
        <v>8</v>
      </c>
      <c r="M146" s="334"/>
    </row>
    <row r="147" spans="1:13" ht="12.75">
      <c r="A147" s="669" t="s">
        <v>466</v>
      </c>
      <c r="B147" s="670">
        <v>5</v>
      </c>
      <c r="C147" s="670">
        <v>12</v>
      </c>
      <c r="D147" s="670">
        <v>6</v>
      </c>
      <c r="E147" s="670">
        <v>-4</v>
      </c>
      <c r="F147" s="670">
        <v>3</v>
      </c>
      <c r="G147" s="670">
        <v>-6</v>
      </c>
      <c r="H147" s="670">
        <v>-2</v>
      </c>
      <c r="I147" s="714">
        <v>9</v>
      </c>
      <c r="J147" s="714">
        <v>7</v>
      </c>
      <c r="M147" s="334"/>
    </row>
    <row r="148" spans="1:13" ht="12.75">
      <c r="A148" s="669" t="s">
        <v>467</v>
      </c>
      <c r="B148" s="670">
        <v>-5</v>
      </c>
      <c r="C148" s="670">
        <v>6</v>
      </c>
      <c r="D148" s="670">
        <v>2</v>
      </c>
      <c r="E148" s="670">
        <v>-9</v>
      </c>
      <c r="F148" s="670">
        <v>-2</v>
      </c>
      <c r="G148" s="670">
        <v>-12</v>
      </c>
      <c r="H148" s="670">
        <v>-2</v>
      </c>
      <c r="I148" s="714">
        <v>0</v>
      </c>
      <c r="J148" s="714">
        <v>2</v>
      </c>
      <c r="M148" s="334"/>
    </row>
    <row r="149" spans="1:13" ht="12.75">
      <c r="A149" s="669" t="s">
        <v>468</v>
      </c>
      <c r="B149" s="670">
        <v>-3</v>
      </c>
      <c r="C149" s="670">
        <v>-4</v>
      </c>
      <c r="D149" s="670">
        <v>-1</v>
      </c>
      <c r="E149" s="670">
        <v>-4</v>
      </c>
      <c r="F149" s="670">
        <v>-2</v>
      </c>
      <c r="G149" s="670">
        <v>0</v>
      </c>
      <c r="H149" s="670">
        <v>-1</v>
      </c>
      <c r="I149" s="714">
        <v>1</v>
      </c>
      <c r="J149" s="714">
        <v>0</v>
      </c>
      <c r="M149" s="334"/>
    </row>
    <row r="150" spans="1:13" ht="12.75">
      <c r="A150" s="671" t="s">
        <v>758</v>
      </c>
      <c r="B150" s="672">
        <v>-9</v>
      </c>
      <c r="C150" s="672">
        <v>1</v>
      </c>
      <c r="D150" s="672">
        <v>10</v>
      </c>
      <c r="E150" s="672">
        <v>13</v>
      </c>
      <c r="F150" s="672">
        <v>-6</v>
      </c>
      <c r="G150" s="672">
        <v>-11</v>
      </c>
      <c r="H150" s="672">
        <v>-7</v>
      </c>
      <c r="I150" s="715">
        <v>3</v>
      </c>
      <c r="J150" s="715">
        <v>-2</v>
      </c>
      <c r="M150" s="334"/>
    </row>
    <row r="151" spans="1:13" ht="12.75">
      <c r="A151" s="667" t="s">
        <v>110</v>
      </c>
      <c r="B151" s="668">
        <v>598</v>
      </c>
      <c r="C151" s="668">
        <v>617</v>
      </c>
      <c r="D151" s="668">
        <v>623</v>
      </c>
      <c r="E151" s="668">
        <v>614</v>
      </c>
      <c r="F151" s="668">
        <v>604</v>
      </c>
      <c r="G151" s="668">
        <v>571</v>
      </c>
      <c r="H151" s="668">
        <v>563</v>
      </c>
      <c r="I151" s="713">
        <v>588</v>
      </c>
      <c r="J151" s="713">
        <f>SUM(J145:J150)</f>
        <v>603</v>
      </c>
      <c r="M151" s="333"/>
    </row>
    <row r="152" spans="1:11" ht="12.75">
      <c r="A152" s="335"/>
      <c r="B152" s="335"/>
      <c r="C152" s="335"/>
      <c r="D152" s="335"/>
      <c r="E152" s="335"/>
      <c r="F152" s="335"/>
      <c r="G152" s="335"/>
      <c r="H152" s="335"/>
      <c r="I152" s="335"/>
      <c r="J152" s="800"/>
      <c r="K152" s="335"/>
    </row>
    <row r="153" spans="1:11" ht="15">
      <c r="A153" s="801" t="s">
        <v>852</v>
      </c>
      <c r="B153" s="335"/>
      <c r="C153" s="335"/>
      <c r="D153" s="335"/>
      <c r="E153" s="335"/>
      <c r="F153" s="335"/>
      <c r="G153" s="335"/>
      <c r="H153" s="335"/>
      <c r="I153" s="335"/>
      <c r="J153" s="800"/>
      <c r="K153" s="335"/>
    </row>
    <row r="154" spans="1:11" ht="12.75">
      <c r="A154" s="335"/>
      <c r="B154" s="335"/>
      <c r="C154" s="335"/>
      <c r="D154" s="335"/>
      <c r="E154" s="335"/>
      <c r="F154" s="335"/>
      <c r="G154" s="335"/>
      <c r="H154" s="335"/>
      <c r="I154" s="335"/>
      <c r="J154" s="800"/>
      <c r="K154" s="335"/>
    </row>
    <row r="155" spans="1:11" ht="24">
      <c r="A155" s="139"/>
      <c r="B155" s="107" t="s">
        <v>762</v>
      </c>
      <c r="C155" s="107" t="s">
        <v>545</v>
      </c>
      <c r="D155" s="107" t="s">
        <v>564</v>
      </c>
      <c r="E155" s="107" t="s">
        <v>605</v>
      </c>
      <c r="F155" s="107" t="s">
        <v>625</v>
      </c>
      <c r="G155" s="107" t="s">
        <v>660</v>
      </c>
      <c r="H155" s="107" t="s">
        <v>719</v>
      </c>
      <c r="I155" s="107" t="s">
        <v>768</v>
      </c>
      <c r="J155" s="107" t="s">
        <v>800</v>
      </c>
      <c r="K155" s="335"/>
    </row>
    <row r="156" spans="1:11" ht="12.75">
      <c r="A156" s="535" t="s">
        <v>853</v>
      </c>
      <c r="B156" s="802">
        <v>0.406472589061305</v>
      </c>
      <c r="C156" s="802">
        <v>0.423822866600056</v>
      </c>
      <c r="D156" s="802">
        <v>0.4420167205101393</v>
      </c>
      <c r="E156" s="802">
        <v>0.4336743741417639</v>
      </c>
      <c r="F156" s="802">
        <v>0.44298623567650014</v>
      </c>
      <c r="G156" s="802">
        <v>0.4597082373413918</v>
      </c>
      <c r="H156" s="802">
        <v>0.4358050190836539</v>
      </c>
      <c r="I156" s="802">
        <v>0.43</v>
      </c>
      <c r="J156" s="802">
        <v>0.44</v>
      </c>
      <c r="K156" s="335"/>
    </row>
    <row r="157" spans="1:11" ht="12.75">
      <c r="A157" s="535" t="s">
        <v>854</v>
      </c>
      <c r="B157" s="802">
        <v>0.256670512612798</v>
      </c>
      <c r="C157" s="802">
        <v>0.23425839925215297</v>
      </c>
      <c r="D157" s="802">
        <v>0.21853528485932777</v>
      </c>
      <c r="E157" s="802">
        <v>0.22633714860544188</v>
      </c>
      <c r="F157" s="802">
        <v>0.253208341590388</v>
      </c>
      <c r="G157" s="802">
        <v>0.23569038998294292</v>
      </c>
      <c r="H157" s="802">
        <v>0.247848964846176</v>
      </c>
      <c r="I157" s="802">
        <v>0.247848964846176</v>
      </c>
      <c r="J157" s="802">
        <v>0.24</v>
      </c>
      <c r="K157" s="335"/>
    </row>
    <row r="158" spans="1:11" ht="12.75">
      <c r="A158" s="535" t="s">
        <v>855</v>
      </c>
      <c r="B158" s="802">
        <v>0.207910264090555</v>
      </c>
      <c r="C158" s="802">
        <v>0.22152194448233414</v>
      </c>
      <c r="D158" s="802">
        <v>0.22893447597859437</v>
      </c>
      <c r="E158" s="802">
        <v>0.23306368567549618</v>
      </c>
      <c r="F158" s="802">
        <v>0.2453293694350994</v>
      </c>
      <c r="G158" s="802">
        <v>0.24899231240269026</v>
      </c>
      <c r="H158" s="802">
        <v>0.2547083588259839</v>
      </c>
      <c r="I158" s="802">
        <v>0.2547083588259839</v>
      </c>
      <c r="J158" s="802">
        <v>0.25</v>
      </c>
      <c r="K158" s="335"/>
    </row>
    <row r="159" spans="1:11" ht="12.75">
      <c r="A159" s="529" t="s">
        <v>856</v>
      </c>
      <c r="B159" s="803">
        <v>0.123291132125012</v>
      </c>
      <c r="C159" s="802">
        <v>0.1203967896654565</v>
      </c>
      <c r="D159" s="802">
        <v>0.1105135186519386</v>
      </c>
      <c r="E159" s="802">
        <v>0.10692479157729781</v>
      </c>
      <c r="F159" s="802">
        <v>0.058476053298012656</v>
      </c>
      <c r="G159" s="802">
        <v>0.055609060272975054</v>
      </c>
      <c r="H159" s="802">
        <v>0.061637657244186274</v>
      </c>
      <c r="I159" s="802">
        <v>0.07</v>
      </c>
      <c r="J159" s="802">
        <v>0.07</v>
      </c>
      <c r="K159" s="335"/>
    </row>
    <row r="160" spans="1:11" ht="12.75">
      <c r="A160" s="804" t="s">
        <v>857</v>
      </c>
      <c r="B160" s="711">
        <v>620.695495231195</v>
      </c>
      <c r="C160" s="108">
        <v>653.943075119209</v>
      </c>
      <c r="D160" s="108">
        <v>713</v>
      </c>
      <c r="E160" s="108">
        <v>696.170770318264</v>
      </c>
      <c r="F160" s="108">
        <v>630.027652481901</v>
      </c>
      <c r="G160" s="108">
        <v>646.461622992774</v>
      </c>
      <c r="H160" s="108">
        <v>602.863853832926</v>
      </c>
      <c r="I160" s="108">
        <v>614</v>
      </c>
      <c r="J160" s="108">
        <v>649</v>
      </c>
      <c r="K160" s="335"/>
    </row>
    <row r="161" spans="1:11" ht="12.75">
      <c r="A161" s="335"/>
      <c r="B161" s="335"/>
      <c r="C161" s="335"/>
      <c r="D161" s="335"/>
      <c r="E161" s="335"/>
      <c r="F161" s="335"/>
      <c r="G161" s="335"/>
      <c r="H161" s="335"/>
      <c r="I161" s="335"/>
      <c r="J161" s="800"/>
      <c r="K161" s="335"/>
    </row>
    <row r="162" spans="1:11" ht="12.75">
      <c r="A162" s="335"/>
      <c r="B162" s="335"/>
      <c r="C162" s="335"/>
      <c r="D162" s="335"/>
      <c r="E162" s="335"/>
      <c r="F162" s="335"/>
      <c r="G162" s="335"/>
      <c r="H162" s="335"/>
      <c r="I162" s="335"/>
      <c r="J162" s="800"/>
      <c r="K162" s="335"/>
    </row>
    <row r="163" spans="1:11" ht="12.75">
      <c r="A163" s="335"/>
      <c r="B163" s="335"/>
      <c r="C163" s="335"/>
      <c r="D163" s="335"/>
      <c r="E163" s="335"/>
      <c r="F163" s="335"/>
      <c r="G163" s="335"/>
      <c r="H163" s="335"/>
      <c r="I163" s="335"/>
      <c r="J163" s="800"/>
      <c r="K163" s="335"/>
    </row>
    <row r="166" ht="12.75">
      <c r="A166" s="21" t="s">
        <v>309</v>
      </c>
    </row>
    <row r="167" spans="1:8" ht="24">
      <c r="A167" s="592" t="s">
        <v>300</v>
      </c>
      <c r="B167" s="592" t="s">
        <v>301</v>
      </c>
      <c r="C167" s="665" t="s">
        <v>302</v>
      </c>
      <c r="D167" s="665" t="s">
        <v>303</v>
      </c>
      <c r="E167" s="281" t="s">
        <v>304</v>
      </c>
      <c r="F167" s="665" t="s">
        <v>618</v>
      </c>
      <c r="G167" s="592" t="s">
        <v>305</v>
      </c>
      <c r="H167" s="592" t="s">
        <v>306</v>
      </c>
    </row>
    <row r="168" spans="1:8" ht="12.75">
      <c r="A168" s="526" t="s">
        <v>307</v>
      </c>
      <c r="B168" s="527"/>
      <c r="C168" s="528"/>
      <c r="D168" s="528"/>
      <c r="E168" s="529"/>
      <c r="F168" s="527"/>
      <c r="G168" s="529"/>
      <c r="H168" s="529"/>
    </row>
    <row r="169" spans="1:8" ht="12.75">
      <c r="A169" s="530">
        <v>41164</v>
      </c>
      <c r="B169" s="531" t="s">
        <v>846</v>
      </c>
      <c r="C169" s="532">
        <v>0.04</v>
      </c>
      <c r="D169" s="533">
        <v>44816</v>
      </c>
      <c r="E169" s="533">
        <v>42990</v>
      </c>
      <c r="F169" s="534" t="s">
        <v>581</v>
      </c>
      <c r="G169" s="531" t="s">
        <v>94</v>
      </c>
      <c r="H169" s="384">
        <v>750</v>
      </c>
    </row>
    <row r="170" spans="1:8" ht="12.75">
      <c r="A170" s="530">
        <v>41787</v>
      </c>
      <c r="B170" s="531" t="s">
        <v>847</v>
      </c>
      <c r="C170" s="532">
        <v>0.025</v>
      </c>
      <c r="D170" s="533">
        <v>46170</v>
      </c>
      <c r="E170" s="533">
        <v>44344</v>
      </c>
      <c r="F170" s="534" t="s">
        <v>582</v>
      </c>
      <c r="G170" s="531" t="s">
        <v>94</v>
      </c>
      <c r="H170" s="384">
        <v>1000</v>
      </c>
    </row>
    <row r="171" spans="1:8" ht="12.75">
      <c r="A171" s="535"/>
      <c r="B171" s="531"/>
      <c r="C171" s="534"/>
      <c r="D171" s="534"/>
      <c r="E171" s="534"/>
      <c r="F171" s="534"/>
      <c r="G171" s="531"/>
      <c r="H171" s="384"/>
    </row>
    <row r="172" spans="1:8" ht="12.75">
      <c r="A172" s="526" t="s">
        <v>647</v>
      </c>
      <c r="B172" s="527"/>
      <c r="C172" s="528"/>
      <c r="D172" s="528"/>
      <c r="E172" s="528"/>
      <c r="F172" s="528"/>
      <c r="G172" s="527"/>
      <c r="H172" s="413"/>
    </row>
    <row r="173" spans="1:8" ht="12.75">
      <c r="A173" s="530">
        <v>39437</v>
      </c>
      <c r="B173" s="531" t="s">
        <v>848</v>
      </c>
      <c r="C173" s="532">
        <v>0.070922</v>
      </c>
      <c r="D173" s="533" t="s">
        <v>308</v>
      </c>
      <c r="E173" s="536">
        <v>43090</v>
      </c>
      <c r="F173" s="534" t="s">
        <v>648</v>
      </c>
      <c r="G173" s="531" t="s">
        <v>94</v>
      </c>
      <c r="H173" s="384">
        <v>500</v>
      </c>
    </row>
    <row r="174" spans="1:8" ht="12.75">
      <c r="A174" s="526" t="s">
        <v>583</v>
      </c>
      <c r="B174" s="527"/>
      <c r="C174" s="528"/>
      <c r="D174" s="528"/>
      <c r="E174" s="528"/>
      <c r="F174" s="528"/>
      <c r="G174" s="527"/>
      <c r="H174" s="413"/>
    </row>
    <row r="175" spans="1:8" ht="12.75">
      <c r="A175" s="530">
        <v>41956</v>
      </c>
      <c r="B175" s="537" t="s">
        <v>849</v>
      </c>
      <c r="C175" s="532">
        <v>0.0575</v>
      </c>
      <c r="D175" s="533" t="s">
        <v>308</v>
      </c>
      <c r="E175" s="536">
        <v>43964</v>
      </c>
      <c r="F175" s="534" t="s">
        <v>584</v>
      </c>
      <c r="G175" s="531" t="s">
        <v>95</v>
      </c>
      <c r="H175" s="384">
        <v>1100</v>
      </c>
    </row>
    <row r="176" spans="1:8" ht="12.75">
      <c r="A176" s="530"/>
      <c r="B176" s="531"/>
      <c r="C176" s="532"/>
      <c r="D176" s="533"/>
      <c r="E176" s="536"/>
      <c r="F176" s="531"/>
      <c r="G176" s="531"/>
      <c r="H176" s="384"/>
    </row>
    <row r="177" spans="1:8" ht="12.75">
      <c r="A177" s="466"/>
      <c r="B177" s="470"/>
      <c r="C177" s="467"/>
      <c r="D177" s="468"/>
      <c r="E177" s="469"/>
      <c r="F177" s="464"/>
      <c r="G177" s="463"/>
      <c r="H177" s="397"/>
    </row>
    <row r="178" spans="1:9" ht="12.75">
      <c r="A178" s="336"/>
      <c r="B178" s="337"/>
      <c r="C178" s="338"/>
      <c r="D178" s="340"/>
      <c r="E178" s="339"/>
      <c r="F178" s="341"/>
      <c r="G178" s="337"/>
      <c r="H178" s="337"/>
      <c r="I178" s="306"/>
    </row>
    <row r="179" spans="1:8" ht="12.75">
      <c r="A179" s="342"/>
      <c r="B179" s="343"/>
      <c r="C179" s="344"/>
      <c r="D179" s="345"/>
      <c r="E179" s="346"/>
      <c r="F179" s="347"/>
      <c r="G179" s="347"/>
      <c r="H179" s="153"/>
    </row>
    <row r="180" ht="12.75">
      <c r="A180" s="78" t="s">
        <v>370</v>
      </c>
    </row>
    <row r="181" spans="1:10" ht="24">
      <c r="A181" s="538" t="s">
        <v>370</v>
      </c>
      <c r="B181" s="545" t="s">
        <v>470</v>
      </c>
      <c r="C181" s="545" t="s">
        <v>545</v>
      </c>
      <c r="D181" s="545" t="s">
        <v>564</v>
      </c>
      <c r="E181" s="545" t="s">
        <v>605</v>
      </c>
      <c r="F181" s="545" t="s">
        <v>625</v>
      </c>
      <c r="G181" s="545" t="s">
        <v>660</v>
      </c>
      <c r="H181" s="545" t="s">
        <v>719</v>
      </c>
      <c r="I181" s="709" t="s">
        <v>768</v>
      </c>
      <c r="J181" s="709" t="s">
        <v>800</v>
      </c>
    </row>
    <row r="182" spans="1:10" ht="12.75">
      <c r="A182" s="539" t="s">
        <v>144</v>
      </c>
      <c r="B182" s="396">
        <v>1475</v>
      </c>
      <c r="C182" s="396">
        <v>1475</v>
      </c>
      <c r="D182" s="396">
        <v>1708</v>
      </c>
      <c r="E182" s="396">
        <v>1708</v>
      </c>
      <c r="F182" s="396">
        <v>1708</v>
      </c>
      <c r="G182" s="396">
        <v>1708</v>
      </c>
      <c r="H182" s="396">
        <v>1700</v>
      </c>
      <c r="I182" s="349">
        <v>1700</v>
      </c>
      <c r="J182" s="349">
        <v>1700</v>
      </c>
    </row>
    <row r="183" spans="1:10" ht="12.75">
      <c r="A183" s="465" t="s">
        <v>145</v>
      </c>
      <c r="B183" s="397">
        <v>211</v>
      </c>
      <c r="C183" s="397">
        <v>304</v>
      </c>
      <c r="D183" s="397">
        <v>94</v>
      </c>
      <c r="E183" s="397">
        <v>171</v>
      </c>
      <c r="F183" s="397">
        <v>219</v>
      </c>
      <c r="G183" s="397">
        <v>280</v>
      </c>
      <c r="H183" s="397">
        <v>56</v>
      </c>
      <c r="I183" s="210">
        <v>119</v>
      </c>
      <c r="J183" s="210">
        <v>186</v>
      </c>
    </row>
    <row r="184" spans="1:10" ht="12.75">
      <c r="A184" s="436" t="s">
        <v>146</v>
      </c>
      <c r="B184" s="397">
        <v>-142</v>
      </c>
      <c r="C184" s="397">
        <v>-212</v>
      </c>
      <c r="D184" s="397">
        <v>-69</v>
      </c>
      <c r="E184" s="397">
        <v>-128</v>
      </c>
      <c r="F184" s="397">
        <v>-171</v>
      </c>
      <c r="G184" s="397">
        <v>-220</v>
      </c>
      <c r="H184" s="397">
        <v>-49</v>
      </c>
      <c r="I184" s="210">
        <v>-98</v>
      </c>
      <c r="J184" s="210">
        <v>-141</v>
      </c>
    </row>
    <row r="185" spans="1:10" ht="12.75">
      <c r="A185" s="540" t="s">
        <v>147</v>
      </c>
      <c r="B185" s="398">
        <v>69</v>
      </c>
      <c r="C185" s="398">
        <v>92</v>
      </c>
      <c r="D185" s="398">
        <v>25</v>
      </c>
      <c r="E185" s="398">
        <v>42</v>
      </c>
      <c r="F185" s="398">
        <v>48</v>
      </c>
      <c r="G185" s="398">
        <v>60</v>
      </c>
      <c r="H185" s="398">
        <v>7</v>
      </c>
      <c r="I185" s="710">
        <v>21</v>
      </c>
      <c r="J185" s="710">
        <v>45</v>
      </c>
    </row>
    <row r="186" spans="1:10" ht="12.75">
      <c r="A186" s="541" t="s">
        <v>44</v>
      </c>
      <c r="B186" s="399">
        <v>32</v>
      </c>
      <c r="C186" s="399">
        <v>60</v>
      </c>
      <c r="D186" s="399">
        <v>10</v>
      </c>
      <c r="E186" s="399">
        <v>27</v>
      </c>
      <c r="F186" s="399">
        <v>35</v>
      </c>
      <c r="G186" s="399">
        <v>47</v>
      </c>
      <c r="H186" s="399">
        <v>0</v>
      </c>
      <c r="I186" s="384">
        <v>3</v>
      </c>
      <c r="J186" s="384">
        <v>22</v>
      </c>
    </row>
    <row r="187" spans="1:10" ht="12.75">
      <c r="A187" s="541" t="s">
        <v>355</v>
      </c>
      <c r="B187" s="399">
        <v>22</v>
      </c>
      <c r="C187" s="399">
        <v>20</v>
      </c>
      <c r="D187" s="399">
        <v>6</v>
      </c>
      <c r="E187" s="399">
        <v>3</v>
      </c>
      <c r="F187" s="399">
        <v>6</v>
      </c>
      <c r="G187" s="399">
        <v>5</v>
      </c>
      <c r="H187" s="399">
        <v>5</v>
      </c>
      <c r="I187" s="384">
        <v>13</v>
      </c>
      <c r="J187" s="384">
        <v>17</v>
      </c>
    </row>
    <row r="188" spans="1:10" ht="12.75">
      <c r="A188" s="541" t="s">
        <v>148</v>
      </c>
      <c r="B188" s="399">
        <v>0</v>
      </c>
      <c r="C188" s="399">
        <v>4</v>
      </c>
      <c r="D188" s="399">
        <v>6</v>
      </c>
      <c r="E188" s="399">
        <v>6</v>
      </c>
      <c r="F188" s="399">
        <v>-1</v>
      </c>
      <c r="G188" s="399">
        <v>-1</v>
      </c>
      <c r="H188" s="399">
        <v>0</v>
      </c>
      <c r="I188" s="384">
        <v>0</v>
      </c>
      <c r="J188" s="384">
        <v>0</v>
      </c>
    </row>
    <row r="189" spans="1:10" ht="12.75">
      <c r="A189" s="541" t="s">
        <v>356</v>
      </c>
      <c r="B189" s="399">
        <v>1</v>
      </c>
      <c r="C189" s="399">
        <v>2</v>
      </c>
      <c r="D189" s="399">
        <v>1</v>
      </c>
      <c r="E189" s="399">
        <v>2</v>
      </c>
      <c r="F189" s="399">
        <v>3</v>
      </c>
      <c r="G189" s="399">
        <v>4</v>
      </c>
      <c r="H189" s="399">
        <v>1</v>
      </c>
      <c r="I189" s="384">
        <v>2</v>
      </c>
      <c r="J189" s="384">
        <v>3</v>
      </c>
    </row>
    <row r="190" spans="1:10" ht="12.75">
      <c r="A190" s="541" t="s">
        <v>357</v>
      </c>
      <c r="B190" s="399">
        <v>13</v>
      </c>
      <c r="C190" s="399">
        <v>6</v>
      </c>
      <c r="D190" s="399">
        <v>2</v>
      </c>
      <c r="E190" s="399">
        <v>4</v>
      </c>
      <c r="F190" s="399">
        <v>5</v>
      </c>
      <c r="G190" s="399">
        <v>5</v>
      </c>
      <c r="H190" s="399">
        <v>1</v>
      </c>
      <c r="I190" s="384">
        <v>3</v>
      </c>
      <c r="J190" s="384">
        <v>3</v>
      </c>
    </row>
    <row r="191" spans="1:10" ht="12.75">
      <c r="A191" s="542" t="s">
        <v>149</v>
      </c>
      <c r="B191" s="400"/>
      <c r="C191" s="400"/>
      <c r="D191" s="400"/>
      <c r="E191" s="400"/>
      <c r="F191" s="400">
        <v>-75</v>
      </c>
      <c r="G191" s="400">
        <v>-75</v>
      </c>
      <c r="H191" s="400"/>
      <c r="I191" s="711"/>
      <c r="J191" s="711"/>
    </row>
    <row r="192" spans="1:10" ht="12.75">
      <c r="A192" s="543" t="s">
        <v>150</v>
      </c>
      <c r="B192" s="400">
        <v>88</v>
      </c>
      <c r="C192" s="400">
        <v>141</v>
      </c>
      <c r="D192" s="400">
        <v>99</v>
      </c>
      <c r="E192" s="400">
        <v>30</v>
      </c>
      <c r="F192" s="400">
        <v>-50</v>
      </c>
      <c r="G192" s="400">
        <v>7</v>
      </c>
      <c r="H192" s="400">
        <v>-70</v>
      </c>
      <c r="I192" s="711">
        <v>-64</v>
      </c>
      <c r="J192" s="711">
        <v>13</v>
      </c>
    </row>
    <row r="193" spans="1:10" ht="12.75">
      <c r="A193" s="544" t="s">
        <v>236</v>
      </c>
      <c r="B193" s="401">
        <v>1632</v>
      </c>
      <c r="C193" s="401">
        <v>1708</v>
      </c>
      <c r="D193" s="401">
        <v>1832</v>
      </c>
      <c r="E193" s="401">
        <v>1780</v>
      </c>
      <c r="F193" s="401">
        <v>1631</v>
      </c>
      <c r="G193" s="401">
        <v>1700</v>
      </c>
      <c r="H193" s="401">
        <v>1637</v>
      </c>
      <c r="I193" s="712">
        <f>+I182+I185+I191+I192</f>
        <v>1657</v>
      </c>
      <c r="J193" s="712">
        <v>1758</v>
      </c>
    </row>
  </sheetData>
  <sheetProtection/>
  <mergeCells count="2">
    <mergeCell ref="A80:O80"/>
    <mergeCell ref="A81:O81"/>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B1:P77"/>
  <sheetViews>
    <sheetView showGridLines="0" showZeros="0" zoomScale="85" zoomScaleNormal="85" workbookViewId="0" topLeftCell="A1">
      <selection activeCell="A1" sqref="A1"/>
    </sheetView>
  </sheetViews>
  <sheetFormatPr defaultColWidth="9.140625" defaultRowHeight="12.75"/>
  <cols>
    <col min="1" max="1" width="4.28125" style="33" customWidth="1"/>
    <col min="2" max="2" width="29.421875" style="58" customWidth="1"/>
    <col min="3" max="3" width="10.00390625" style="1" bestFit="1" customWidth="1"/>
    <col min="4" max="4" width="10.421875" style="1" bestFit="1" customWidth="1"/>
    <col min="5" max="8" width="8.7109375" style="1" customWidth="1"/>
    <col min="9" max="9" width="9.7109375" style="1" customWidth="1"/>
    <col min="10" max="11" width="8.7109375" style="1" customWidth="1"/>
    <col min="12" max="12" width="10.00390625" style="1" bestFit="1" customWidth="1"/>
    <col min="13" max="13" width="10.7109375" style="55" bestFit="1" customWidth="1"/>
    <col min="14" max="14" width="12.7109375" style="1" customWidth="1"/>
    <col min="15" max="15" width="10.8515625" style="1" customWidth="1"/>
    <col min="16" max="16" width="9.140625" style="1" customWidth="1"/>
    <col min="17" max="17" width="10.7109375" style="1" customWidth="1"/>
    <col min="18" max="23" width="9.140625" style="1" customWidth="1"/>
    <col min="24" max="24" width="12.140625" style="1" customWidth="1"/>
    <col min="25" max="16384" width="9.140625" style="1" customWidth="1"/>
  </cols>
  <sheetData>
    <row r="1" spans="2:11" ht="18">
      <c r="B1" s="18" t="s">
        <v>181</v>
      </c>
      <c r="C1" s="42"/>
      <c r="D1" s="43"/>
      <c r="E1" s="43"/>
      <c r="F1" s="43"/>
      <c r="G1" s="43"/>
      <c r="H1" s="43"/>
      <c r="I1" s="258"/>
      <c r="J1" s="258"/>
      <c r="K1" s="258"/>
    </row>
    <row r="2" spans="2:8" ht="18">
      <c r="B2" s="44" t="s">
        <v>182</v>
      </c>
      <c r="C2" s="42"/>
      <c r="D2" s="43"/>
      <c r="E2" s="43"/>
      <c r="F2" s="43"/>
      <c r="G2" s="43"/>
      <c r="H2" s="43"/>
    </row>
    <row r="3" spans="2:16" ht="24">
      <c r="B3" s="139" t="s">
        <v>137</v>
      </c>
      <c r="C3" s="546" t="s">
        <v>472</v>
      </c>
      <c r="D3" s="546" t="s">
        <v>557</v>
      </c>
      <c r="E3" s="546" t="s">
        <v>585</v>
      </c>
      <c r="F3" s="546" t="s">
        <v>608</v>
      </c>
      <c r="G3" s="546" t="s">
        <v>627</v>
      </c>
      <c r="H3" s="546" t="s">
        <v>674</v>
      </c>
      <c r="I3" s="546" t="s">
        <v>731</v>
      </c>
      <c r="J3" s="546" t="s">
        <v>775</v>
      </c>
      <c r="K3" s="546" t="s">
        <v>805</v>
      </c>
      <c r="M3" s="1"/>
      <c r="O3" s="55"/>
      <c r="P3" s="55"/>
    </row>
    <row r="4" spans="2:16" ht="12.75">
      <c r="B4" s="11" t="s">
        <v>237</v>
      </c>
      <c r="C4" s="166">
        <v>1347</v>
      </c>
      <c r="D4" s="166">
        <v>1332</v>
      </c>
      <c r="E4" s="166">
        <v>1385</v>
      </c>
      <c r="F4" s="166">
        <v>1355</v>
      </c>
      <c r="G4" s="166">
        <v>1357</v>
      </c>
      <c r="H4" s="166">
        <v>1336</v>
      </c>
      <c r="I4" s="166">
        <v>1352</v>
      </c>
      <c r="J4" s="166">
        <v>1393</v>
      </c>
      <c r="K4" s="166">
        <v>1459</v>
      </c>
      <c r="M4" s="1"/>
      <c r="O4" s="55"/>
      <c r="P4" s="55"/>
    </row>
    <row r="5" spans="2:16" ht="12.75">
      <c r="B5" s="11" t="s">
        <v>183</v>
      </c>
      <c r="C5" s="166">
        <v>560</v>
      </c>
      <c r="D5" s="166">
        <v>560</v>
      </c>
      <c r="E5" s="166">
        <v>563</v>
      </c>
      <c r="F5" s="166">
        <v>569</v>
      </c>
      <c r="G5" s="166">
        <v>564</v>
      </c>
      <c r="H5" s="166">
        <v>537</v>
      </c>
      <c r="I5" s="166">
        <v>523</v>
      </c>
      <c r="J5" s="166">
        <v>546</v>
      </c>
      <c r="K5" s="166">
        <v>568</v>
      </c>
      <c r="M5" s="1"/>
      <c r="O5" s="55"/>
      <c r="P5" s="55"/>
    </row>
    <row r="6" spans="2:16" ht="12.75">
      <c r="B6" s="101" t="s">
        <v>184</v>
      </c>
      <c r="C6" s="167">
        <v>170</v>
      </c>
      <c r="D6" s="167">
        <v>202</v>
      </c>
      <c r="E6" s="167">
        <v>242</v>
      </c>
      <c r="F6" s="167">
        <v>184</v>
      </c>
      <c r="G6" s="167">
        <v>202</v>
      </c>
      <c r="H6" s="167">
        <v>192</v>
      </c>
      <c r="I6" s="167">
        <v>118</v>
      </c>
      <c r="J6" s="167">
        <v>130</v>
      </c>
      <c r="K6" s="167">
        <v>126</v>
      </c>
      <c r="M6" s="1"/>
      <c r="O6" s="55"/>
      <c r="P6" s="55"/>
    </row>
    <row r="7" spans="2:16" ht="13.5" thickBot="1">
      <c r="B7" s="547" t="s">
        <v>733</v>
      </c>
      <c r="C7" s="168">
        <v>2077</v>
      </c>
      <c r="D7" s="168">
        <v>2094</v>
      </c>
      <c r="E7" s="168">
        <v>2190</v>
      </c>
      <c r="F7" s="168">
        <v>2108</v>
      </c>
      <c r="G7" s="168">
        <v>2123</v>
      </c>
      <c r="H7" s="168">
        <v>2065</v>
      </c>
      <c r="I7" s="168">
        <v>1993</v>
      </c>
      <c r="J7" s="168">
        <v>2069</v>
      </c>
      <c r="K7" s="168">
        <v>2153</v>
      </c>
      <c r="M7" s="1"/>
      <c r="O7" s="55"/>
      <c r="P7" s="55"/>
    </row>
    <row r="8" spans="2:11" ht="15">
      <c r="B8" s="548" t="s">
        <v>732</v>
      </c>
      <c r="C8" s="42"/>
      <c r="D8" s="42"/>
      <c r="E8" s="42"/>
      <c r="F8" s="42"/>
      <c r="G8" s="42"/>
      <c r="H8" s="42"/>
      <c r="I8" s="42"/>
      <c r="J8" s="42"/>
      <c r="K8" s="42"/>
    </row>
    <row r="9" ht="12.75">
      <c r="B9" s="86"/>
    </row>
    <row r="10" spans="2:12" ht="12.75">
      <c r="B10" s="34"/>
      <c r="C10" s="34"/>
      <c r="D10" s="35"/>
      <c r="E10" s="35"/>
      <c r="F10" s="35"/>
      <c r="G10" s="35"/>
      <c r="H10" s="35"/>
      <c r="I10" s="36"/>
      <c r="J10" s="35"/>
      <c r="K10" s="35"/>
      <c r="L10" s="35"/>
    </row>
    <row r="11" spans="3:14" ht="12.75">
      <c r="C11" s="34"/>
      <c r="D11" s="35"/>
      <c r="E11" s="35"/>
      <c r="F11" s="35"/>
      <c r="G11" s="35"/>
      <c r="H11" s="35"/>
      <c r="I11" s="36"/>
      <c r="J11" s="35"/>
      <c r="K11" s="35"/>
      <c r="L11" s="35"/>
      <c r="M11" s="56"/>
      <c r="N11" s="33"/>
    </row>
    <row r="12" spans="2:14" ht="12.75">
      <c r="B12" s="95"/>
      <c r="C12" s="34"/>
      <c r="D12" s="35"/>
      <c r="E12" s="35"/>
      <c r="F12" s="35"/>
      <c r="G12" s="35"/>
      <c r="H12" s="35"/>
      <c r="I12" s="36"/>
      <c r="J12" s="35"/>
      <c r="K12" s="35"/>
      <c r="L12" s="35"/>
      <c r="M12" s="56"/>
      <c r="N12" s="33"/>
    </row>
    <row r="13" spans="2:14" ht="12.75">
      <c r="B13" s="109" t="s">
        <v>828</v>
      </c>
      <c r="C13" s="110"/>
      <c r="D13" s="111"/>
      <c r="E13" s="112"/>
      <c r="F13" s="112"/>
      <c r="G13" s="112"/>
      <c r="H13" s="112"/>
      <c r="I13" s="112"/>
      <c r="J13" s="113"/>
      <c r="K13" s="112"/>
      <c r="L13" s="112"/>
      <c r="M13" s="112"/>
      <c r="N13" s="33"/>
    </row>
    <row r="14" spans="2:14" ht="12.75">
      <c r="B14" s="114" t="s">
        <v>13</v>
      </c>
      <c r="C14" s="115"/>
      <c r="D14" s="116" t="s">
        <v>153</v>
      </c>
      <c r="E14" s="116" t="s">
        <v>46</v>
      </c>
      <c r="F14" s="116" t="s">
        <v>45</v>
      </c>
      <c r="G14" s="116" t="s">
        <v>47</v>
      </c>
      <c r="H14" s="116" t="s">
        <v>48</v>
      </c>
      <c r="I14" s="116" t="s">
        <v>49</v>
      </c>
      <c r="J14" s="116" t="s">
        <v>50</v>
      </c>
      <c r="K14" s="116" t="s">
        <v>148</v>
      </c>
      <c r="L14" s="116" t="s">
        <v>43</v>
      </c>
      <c r="M14" s="117" t="s">
        <v>34</v>
      </c>
      <c r="N14" s="33"/>
    </row>
    <row r="15" spans="2:14" ht="12.75">
      <c r="B15" s="38" t="s">
        <v>154</v>
      </c>
      <c r="C15" s="39"/>
      <c r="D15" s="118">
        <v>68351</v>
      </c>
      <c r="E15" s="118">
        <v>2736</v>
      </c>
      <c r="F15" s="118">
        <v>2489</v>
      </c>
      <c r="G15" s="118">
        <v>3701</v>
      </c>
      <c r="H15" s="118">
        <v>197</v>
      </c>
      <c r="I15" s="118">
        <v>97</v>
      </c>
      <c r="J15" s="118">
        <v>391</v>
      </c>
      <c r="K15" s="118">
        <v>44192</v>
      </c>
      <c r="L15" s="118">
        <v>16545</v>
      </c>
      <c r="M15" s="118">
        <v>138699</v>
      </c>
      <c r="N15" s="33"/>
    </row>
    <row r="16" spans="2:14" ht="12.75">
      <c r="B16" s="9"/>
      <c r="C16" s="39"/>
      <c r="D16" s="119">
        <v>0</v>
      </c>
      <c r="E16" s="119">
        <v>0</v>
      </c>
      <c r="F16" s="41">
        <v>0</v>
      </c>
      <c r="G16" s="119">
        <v>0</v>
      </c>
      <c r="H16" s="119">
        <v>0</v>
      </c>
      <c r="I16" s="97">
        <v>0</v>
      </c>
      <c r="J16" s="41">
        <v>0</v>
      </c>
      <c r="K16" s="41">
        <v>0</v>
      </c>
      <c r="L16" s="41">
        <v>0</v>
      </c>
      <c r="M16" s="41"/>
      <c r="N16" s="33"/>
    </row>
    <row r="17" spans="2:14" ht="12.75">
      <c r="B17" s="120" t="s">
        <v>155</v>
      </c>
      <c r="C17" s="39"/>
      <c r="D17" s="119">
        <v>81666</v>
      </c>
      <c r="E17" s="119">
        <v>666</v>
      </c>
      <c r="F17" s="119">
        <v>3063</v>
      </c>
      <c r="G17" s="119">
        <v>1746</v>
      </c>
      <c r="H17" s="119">
        <v>514</v>
      </c>
      <c r="I17" s="119">
        <v>11</v>
      </c>
      <c r="J17" s="119">
        <v>407</v>
      </c>
      <c r="K17" s="119">
        <v>30279</v>
      </c>
      <c r="L17" s="119">
        <v>20202</v>
      </c>
      <c r="M17" s="119">
        <v>138554</v>
      </c>
      <c r="N17" s="33"/>
    </row>
    <row r="18" spans="2:14" ht="12.75">
      <c r="B18" s="120" t="s">
        <v>156</v>
      </c>
      <c r="C18" s="39"/>
      <c r="D18" s="119">
        <v>44751</v>
      </c>
      <c r="E18" s="119">
        <v>8656</v>
      </c>
      <c r="F18" s="119">
        <v>1280</v>
      </c>
      <c r="G18" s="119">
        <v>1235</v>
      </c>
      <c r="H18" s="119">
        <v>5132</v>
      </c>
      <c r="I18" s="119">
        <v>2637</v>
      </c>
      <c r="J18" s="119">
        <v>12253</v>
      </c>
      <c r="K18" s="41">
        <v>9228</v>
      </c>
      <c r="L18" s="119">
        <v>7077</v>
      </c>
      <c r="M18" s="119">
        <v>92249</v>
      </c>
      <c r="N18" s="33"/>
    </row>
    <row r="19" spans="2:14" ht="12.75">
      <c r="B19" s="120" t="s">
        <v>157</v>
      </c>
      <c r="C19" s="39"/>
      <c r="D19" s="119">
        <v>29431</v>
      </c>
      <c r="E19" s="119">
        <v>1648</v>
      </c>
      <c r="F19" s="119">
        <v>2965</v>
      </c>
      <c r="G19" s="119">
        <v>1656</v>
      </c>
      <c r="H19" s="119">
        <v>1180</v>
      </c>
      <c r="I19" s="119">
        <v>1651</v>
      </c>
      <c r="J19" s="119">
        <v>2871</v>
      </c>
      <c r="K19" s="119">
        <v>9765</v>
      </c>
      <c r="L19" s="119">
        <v>144</v>
      </c>
      <c r="M19" s="119">
        <v>51311</v>
      </c>
      <c r="N19" s="33"/>
    </row>
    <row r="20" spans="2:13" ht="12.75">
      <c r="B20" s="120" t="s">
        <v>158</v>
      </c>
      <c r="C20" s="39"/>
      <c r="D20" s="119">
        <v>60415</v>
      </c>
      <c r="E20" s="119">
        <v>1269</v>
      </c>
      <c r="F20" s="41">
        <v>1314</v>
      </c>
      <c r="G20" s="119">
        <v>162</v>
      </c>
      <c r="H20" s="119">
        <v>256</v>
      </c>
      <c r="I20" s="119">
        <v>185</v>
      </c>
      <c r="J20" s="119">
        <v>86</v>
      </c>
      <c r="K20" s="119">
        <v>0</v>
      </c>
      <c r="L20" s="119">
        <v>7129</v>
      </c>
      <c r="M20" s="119">
        <v>70816</v>
      </c>
    </row>
    <row r="21" spans="2:13" ht="12.75">
      <c r="B21" s="120" t="s">
        <v>159</v>
      </c>
      <c r="C21" s="39"/>
      <c r="D21" s="119">
        <v>133841</v>
      </c>
      <c r="E21" s="119">
        <v>3713</v>
      </c>
      <c r="F21" s="119">
        <v>4896</v>
      </c>
      <c r="G21" s="119">
        <v>597</v>
      </c>
      <c r="H21" s="119">
        <v>2492</v>
      </c>
      <c r="I21" s="119">
        <v>2629</v>
      </c>
      <c r="J21" s="119">
        <v>3176</v>
      </c>
      <c r="K21" s="119">
        <v>38511</v>
      </c>
      <c r="L21" s="119">
        <v>2572</v>
      </c>
      <c r="M21" s="119">
        <v>192427</v>
      </c>
    </row>
    <row r="22" spans="2:13" ht="12.75">
      <c r="B22" s="120" t="s">
        <v>160</v>
      </c>
      <c r="C22" s="39"/>
      <c r="D22" s="119">
        <v>21742</v>
      </c>
      <c r="E22" s="119">
        <v>879</v>
      </c>
      <c r="F22" s="119">
        <v>1150</v>
      </c>
      <c r="G22" s="119">
        <v>342</v>
      </c>
      <c r="H22" s="119">
        <v>1005</v>
      </c>
      <c r="I22" s="119">
        <v>848</v>
      </c>
      <c r="J22" s="119">
        <v>1163</v>
      </c>
      <c r="K22" s="119">
        <v>3103</v>
      </c>
      <c r="L22" s="119">
        <v>2234</v>
      </c>
      <c r="M22" s="119">
        <v>32466</v>
      </c>
    </row>
    <row r="23" spans="2:13" ht="12.75">
      <c r="B23" s="120" t="s">
        <v>161</v>
      </c>
      <c r="C23" s="39"/>
      <c r="D23" s="119">
        <v>158127</v>
      </c>
      <c r="E23" s="119">
        <v>7673</v>
      </c>
      <c r="F23" s="119">
        <v>3679</v>
      </c>
      <c r="G23" s="119">
        <v>7725</v>
      </c>
      <c r="H23" s="119">
        <v>3821</v>
      </c>
      <c r="I23" s="119">
        <v>2509</v>
      </c>
      <c r="J23" s="119">
        <v>4878</v>
      </c>
      <c r="K23" s="119">
        <v>34143</v>
      </c>
      <c r="L23" s="119">
        <v>14431</v>
      </c>
      <c r="M23" s="119">
        <v>236986</v>
      </c>
    </row>
    <row r="24" spans="2:13" ht="12.75">
      <c r="B24" s="120" t="s">
        <v>162</v>
      </c>
      <c r="C24" s="39"/>
      <c r="D24" s="119">
        <v>9852</v>
      </c>
      <c r="E24" s="119">
        <v>174</v>
      </c>
      <c r="F24" s="119">
        <v>6</v>
      </c>
      <c r="G24" s="119">
        <v>56</v>
      </c>
      <c r="H24" s="119">
        <v>1788</v>
      </c>
      <c r="I24" s="119">
        <v>2454</v>
      </c>
      <c r="J24" s="119">
        <v>1615</v>
      </c>
      <c r="K24" s="119">
        <v>92</v>
      </c>
      <c r="L24" s="119">
        <v>22</v>
      </c>
      <c r="M24" s="119">
        <v>16059</v>
      </c>
    </row>
    <row r="25" spans="2:13" ht="12.75">
      <c r="B25" s="120" t="s">
        <v>400</v>
      </c>
      <c r="C25" s="39"/>
      <c r="D25" s="119">
        <v>45434</v>
      </c>
      <c r="E25" s="119">
        <v>5</v>
      </c>
      <c r="F25" s="119">
        <v>6204</v>
      </c>
      <c r="G25" s="119">
        <v>421</v>
      </c>
      <c r="H25" s="119">
        <v>873</v>
      </c>
      <c r="I25" s="119">
        <v>71</v>
      </c>
      <c r="J25" s="119">
        <v>124</v>
      </c>
      <c r="K25" s="119">
        <v>257</v>
      </c>
      <c r="L25" s="119">
        <v>474</v>
      </c>
      <c r="M25" s="119">
        <v>53863</v>
      </c>
    </row>
    <row r="26" spans="2:13" ht="12.75">
      <c r="B26" s="120" t="s">
        <v>401</v>
      </c>
      <c r="C26" s="39"/>
      <c r="D26" s="119">
        <v>45142</v>
      </c>
      <c r="E26" s="119">
        <v>764</v>
      </c>
      <c r="F26" s="119">
        <v>779</v>
      </c>
      <c r="G26" s="119">
        <v>10185</v>
      </c>
      <c r="H26" s="119">
        <v>2517</v>
      </c>
      <c r="I26" s="119">
        <v>1283</v>
      </c>
      <c r="J26" s="119">
        <v>6871</v>
      </c>
      <c r="K26" s="119">
        <v>16845</v>
      </c>
      <c r="L26" s="119">
        <v>964</v>
      </c>
      <c r="M26" s="119">
        <v>85350</v>
      </c>
    </row>
    <row r="27" spans="2:13" ht="12.75">
      <c r="B27" s="121" t="s">
        <v>43</v>
      </c>
      <c r="C27" s="122"/>
      <c r="D27" s="123">
        <v>27379</v>
      </c>
      <c r="E27" s="123">
        <v>1213</v>
      </c>
      <c r="F27" s="123">
        <v>1218</v>
      </c>
      <c r="G27" s="123">
        <v>1754</v>
      </c>
      <c r="H27" s="123">
        <v>215</v>
      </c>
      <c r="I27" s="123">
        <v>165</v>
      </c>
      <c r="J27" s="123">
        <v>172</v>
      </c>
      <c r="K27" s="123">
        <v>2998</v>
      </c>
      <c r="L27" s="123">
        <v>83</v>
      </c>
      <c r="M27" s="127">
        <v>35197</v>
      </c>
    </row>
    <row r="28" spans="2:13" ht="12.75">
      <c r="B28" s="124" t="s">
        <v>116</v>
      </c>
      <c r="C28" s="125"/>
      <c r="D28" s="38">
        <v>657780</v>
      </c>
      <c r="E28" s="38">
        <v>26660</v>
      </c>
      <c r="F28" s="38">
        <v>26554</v>
      </c>
      <c r="G28" s="38">
        <v>25879</v>
      </c>
      <c r="H28" s="38">
        <v>19793</v>
      </c>
      <c r="I28" s="38">
        <v>14443</v>
      </c>
      <c r="J28" s="38">
        <v>33616</v>
      </c>
      <c r="K28" s="38">
        <v>145221</v>
      </c>
      <c r="L28" s="38">
        <v>55332</v>
      </c>
      <c r="M28" s="38">
        <v>1005278</v>
      </c>
    </row>
    <row r="29" spans="2:13" ht="12.75">
      <c r="B29" s="126"/>
      <c r="C29" s="97"/>
      <c r="D29" s="9"/>
      <c r="E29" s="9"/>
      <c r="F29" s="9"/>
      <c r="G29" s="9"/>
      <c r="H29" s="9"/>
      <c r="I29" s="9"/>
      <c r="J29" s="9"/>
      <c r="K29" s="9"/>
      <c r="L29" s="9"/>
      <c r="M29" s="9"/>
    </row>
    <row r="30" spans="2:13" ht="24">
      <c r="B30" s="126" t="s">
        <v>361</v>
      </c>
      <c r="C30" s="97"/>
      <c r="D30" s="119">
        <v>130833</v>
      </c>
      <c r="E30" s="119">
        <v>174</v>
      </c>
      <c r="F30" s="119">
        <v>2456</v>
      </c>
      <c r="G30" s="119">
        <v>1785</v>
      </c>
      <c r="H30" s="119">
        <v>7371</v>
      </c>
      <c r="I30" s="119">
        <v>4137</v>
      </c>
      <c r="J30" s="119">
        <v>8967</v>
      </c>
      <c r="K30" s="119">
        <v>32865</v>
      </c>
      <c r="L30" s="119">
        <v>11</v>
      </c>
      <c r="M30" s="119">
        <v>188599</v>
      </c>
    </row>
    <row r="31" spans="2:13" ht="24">
      <c r="B31" s="126" t="s">
        <v>362</v>
      </c>
      <c r="C31" s="97"/>
      <c r="D31" s="119">
        <v>96058</v>
      </c>
      <c r="E31" s="119">
        <v>0</v>
      </c>
      <c r="F31" s="119">
        <v>52</v>
      </c>
      <c r="G31" s="119">
        <v>0</v>
      </c>
      <c r="H31" s="119">
        <v>0</v>
      </c>
      <c r="I31" s="549">
        <v>327</v>
      </c>
      <c r="J31" s="549">
        <v>6</v>
      </c>
      <c r="K31" s="549">
        <v>6176</v>
      </c>
      <c r="L31" s="550">
        <v>0</v>
      </c>
      <c r="M31" s="549">
        <v>102619</v>
      </c>
    </row>
    <row r="32" spans="2:13" ht="12.75">
      <c r="B32" s="121" t="s">
        <v>363</v>
      </c>
      <c r="C32" s="122"/>
      <c r="D32" s="127">
        <v>54526</v>
      </c>
      <c r="E32" s="127">
        <v>0</v>
      </c>
      <c r="F32" s="127">
        <v>0</v>
      </c>
      <c r="G32" s="127">
        <v>0</v>
      </c>
      <c r="H32" s="127">
        <v>0</v>
      </c>
      <c r="I32" s="551">
        <v>0</v>
      </c>
      <c r="J32" s="551">
        <v>0</v>
      </c>
      <c r="K32" s="551">
        <v>0</v>
      </c>
      <c r="L32" s="413">
        <v>0</v>
      </c>
      <c r="M32" s="552">
        <v>54526</v>
      </c>
    </row>
    <row r="33" spans="2:13" ht="12.75">
      <c r="B33" s="124" t="s">
        <v>163</v>
      </c>
      <c r="C33" s="125"/>
      <c r="D33" s="118">
        <v>281417</v>
      </c>
      <c r="E33" s="118">
        <v>174</v>
      </c>
      <c r="F33" s="118">
        <v>2508</v>
      </c>
      <c r="G33" s="118">
        <v>1785</v>
      </c>
      <c r="H33" s="118">
        <v>7371</v>
      </c>
      <c r="I33" s="118">
        <v>4464</v>
      </c>
      <c r="J33" s="118">
        <v>8973</v>
      </c>
      <c r="K33" s="118">
        <v>39041</v>
      </c>
      <c r="L33" s="118">
        <v>11</v>
      </c>
      <c r="M33" s="118">
        <v>345744</v>
      </c>
    </row>
    <row r="34" spans="2:13" ht="12.75">
      <c r="B34" s="126"/>
      <c r="C34" s="97"/>
      <c r="D34" s="9"/>
      <c r="E34" s="9"/>
      <c r="F34" s="9"/>
      <c r="G34" s="9"/>
      <c r="H34" s="9"/>
      <c r="I34" s="9"/>
      <c r="J34" s="9"/>
      <c r="K34" s="9"/>
      <c r="L34" s="9"/>
      <c r="M34" s="9"/>
    </row>
    <row r="35" spans="2:13" ht="12.75">
      <c r="B35" s="124" t="s">
        <v>164</v>
      </c>
      <c r="C35" s="125"/>
      <c r="D35" s="38">
        <v>28330</v>
      </c>
      <c r="E35" s="38">
        <v>14</v>
      </c>
      <c r="F35" s="38">
        <v>552</v>
      </c>
      <c r="G35" s="38">
        <v>1377</v>
      </c>
      <c r="H35" s="38">
        <v>3715</v>
      </c>
      <c r="I35" s="38">
        <v>650</v>
      </c>
      <c r="J35" s="38">
        <v>968</v>
      </c>
      <c r="K35" s="38">
        <v>31527</v>
      </c>
      <c r="L35" s="38">
        <v>8</v>
      </c>
      <c r="M35" s="38">
        <v>67141</v>
      </c>
    </row>
    <row r="36" spans="2:13" ht="12.75">
      <c r="B36" s="126"/>
      <c r="C36" s="97"/>
      <c r="D36" s="9">
        <v>0</v>
      </c>
      <c r="E36" s="9">
        <v>0</v>
      </c>
      <c r="F36" s="9">
        <v>0</v>
      </c>
      <c r="G36" s="9">
        <v>0</v>
      </c>
      <c r="H36" s="9">
        <v>0</v>
      </c>
      <c r="I36" s="9">
        <v>0</v>
      </c>
      <c r="J36" s="9">
        <v>0</v>
      </c>
      <c r="K36" s="9">
        <v>0</v>
      </c>
      <c r="L36" s="9">
        <v>0</v>
      </c>
      <c r="M36" s="9"/>
    </row>
    <row r="37" spans="2:13" ht="12.75">
      <c r="B37" s="126" t="s">
        <v>165</v>
      </c>
      <c r="C37" s="97"/>
      <c r="D37" s="8">
        <v>460083</v>
      </c>
      <c r="E37" s="8">
        <v>0</v>
      </c>
      <c r="F37" s="8">
        <v>2244</v>
      </c>
      <c r="G37" s="8">
        <v>0</v>
      </c>
      <c r="H37" s="8">
        <v>17634</v>
      </c>
      <c r="I37" s="8">
        <v>7004</v>
      </c>
      <c r="J37" s="8">
        <v>19641</v>
      </c>
      <c r="K37" s="8">
        <v>0</v>
      </c>
      <c r="L37" s="8">
        <v>5016</v>
      </c>
      <c r="M37" s="8">
        <v>511622</v>
      </c>
    </row>
    <row r="38" spans="2:13" ht="12.75">
      <c r="B38" s="121" t="s">
        <v>43</v>
      </c>
      <c r="C38" s="122"/>
      <c r="D38" s="123">
        <v>43001</v>
      </c>
      <c r="E38" s="123">
        <v>4338</v>
      </c>
      <c r="F38" s="123">
        <v>24102</v>
      </c>
      <c r="G38" s="123">
        <v>1994</v>
      </c>
      <c r="H38" s="123">
        <v>3148</v>
      </c>
      <c r="I38" s="123">
        <v>2405</v>
      </c>
      <c r="J38" s="123">
        <v>2485</v>
      </c>
      <c r="K38" s="123">
        <v>16</v>
      </c>
      <c r="L38" s="123">
        <v>2693</v>
      </c>
      <c r="M38" s="123">
        <v>84182</v>
      </c>
    </row>
    <row r="39" spans="2:13" ht="12.75">
      <c r="B39" s="124" t="s">
        <v>166</v>
      </c>
      <c r="C39" s="125"/>
      <c r="D39" s="38">
        <v>503084</v>
      </c>
      <c r="E39" s="38">
        <v>4338</v>
      </c>
      <c r="F39" s="38">
        <v>26346</v>
      </c>
      <c r="G39" s="38">
        <v>1994</v>
      </c>
      <c r="H39" s="38">
        <v>20782</v>
      </c>
      <c r="I39" s="38">
        <v>9409</v>
      </c>
      <c r="J39" s="38">
        <v>22126</v>
      </c>
      <c r="K39" s="38">
        <v>16</v>
      </c>
      <c r="L39" s="38">
        <v>7709</v>
      </c>
      <c r="M39" s="38">
        <v>595804</v>
      </c>
    </row>
    <row r="40" spans="2:13" ht="12.75">
      <c r="B40" s="121"/>
      <c r="C40" s="123"/>
      <c r="D40" s="123"/>
      <c r="E40" s="123"/>
      <c r="F40" s="123"/>
      <c r="G40" s="123"/>
      <c r="H40" s="123"/>
      <c r="I40" s="123"/>
      <c r="J40" s="123"/>
      <c r="K40" s="123"/>
      <c r="L40" s="123"/>
      <c r="M40" s="123"/>
    </row>
    <row r="41" spans="2:13" ht="13.5" thickBot="1">
      <c r="B41" s="128" t="s">
        <v>167</v>
      </c>
      <c r="C41" s="129"/>
      <c r="D41" s="129">
        <v>1538962</v>
      </c>
      <c r="E41" s="129">
        <v>33922</v>
      </c>
      <c r="F41" s="129">
        <v>58449</v>
      </c>
      <c r="G41" s="129">
        <v>34736</v>
      </c>
      <c r="H41" s="129">
        <v>51858</v>
      </c>
      <c r="I41" s="129">
        <v>29063</v>
      </c>
      <c r="J41" s="129">
        <v>66074</v>
      </c>
      <c r="K41" s="129">
        <v>259997</v>
      </c>
      <c r="L41" s="129">
        <v>79605</v>
      </c>
      <c r="M41" s="129">
        <v>2152666</v>
      </c>
    </row>
    <row r="42" spans="2:13" ht="12.75">
      <c r="B42" s="4"/>
      <c r="C42" s="10"/>
      <c r="D42" s="10"/>
      <c r="E42" s="10"/>
      <c r="F42" s="10"/>
      <c r="G42" s="10"/>
      <c r="H42" s="10"/>
      <c r="I42" s="10"/>
      <c r="J42" s="10"/>
      <c r="K42" s="10"/>
      <c r="L42" s="10"/>
      <c r="M42" s="10"/>
    </row>
    <row r="43" spans="2:13" ht="12.75">
      <c r="B43" s="4" t="s">
        <v>620</v>
      </c>
      <c r="C43" s="10"/>
      <c r="D43" s="38"/>
      <c r="E43" s="38"/>
      <c r="F43" s="38"/>
      <c r="G43" s="38"/>
      <c r="H43" s="38"/>
      <c r="I43" s="38"/>
      <c r="J43" s="38"/>
      <c r="K43" s="38"/>
      <c r="L43" s="38"/>
      <c r="M43" s="553"/>
    </row>
    <row r="44" spans="2:13" ht="12.75">
      <c r="B44" s="4"/>
      <c r="C44" s="10"/>
      <c r="D44" s="130"/>
      <c r="E44" s="130"/>
      <c r="F44" s="130"/>
      <c r="G44" s="130"/>
      <c r="H44" s="130"/>
      <c r="I44" s="130"/>
      <c r="J44" s="130"/>
      <c r="K44" s="130"/>
      <c r="L44" s="130"/>
      <c r="M44" s="130"/>
    </row>
    <row r="45" spans="2:13" ht="12.75">
      <c r="B45" s="4"/>
      <c r="C45" s="10"/>
      <c r="D45" s="4"/>
      <c r="E45" s="4"/>
      <c r="F45" s="4"/>
      <c r="G45" s="4"/>
      <c r="H45" s="4"/>
      <c r="I45" s="4"/>
      <c r="J45" s="4"/>
      <c r="K45" s="4"/>
      <c r="L45" s="4"/>
      <c r="M45" s="4"/>
    </row>
    <row r="46" spans="2:13" ht="12.75">
      <c r="B46" s="109" t="s">
        <v>776</v>
      </c>
      <c r="C46" s="110"/>
      <c r="D46" s="111"/>
      <c r="E46" s="112"/>
      <c r="F46" s="112"/>
      <c r="G46" s="112"/>
      <c r="H46" s="112"/>
      <c r="I46" s="112"/>
      <c r="J46" s="113"/>
      <c r="K46" s="112"/>
      <c r="L46" s="112"/>
      <c r="M46" s="112"/>
    </row>
    <row r="47" spans="2:13" ht="12.75">
      <c r="B47" s="114" t="s">
        <v>13</v>
      </c>
      <c r="C47" s="115"/>
      <c r="D47" s="116" t="s">
        <v>153</v>
      </c>
      <c r="E47" s="116" t="s">
        <v>46</v>
      </c>
      <c r="F47" s="116" t="s">
        <v>45</v>
      </c>
      <c r="G47" s="116" t="s">
        <v>47</v>
      </c>
      <c r="H47" s="116" t="s">
        <v>48</v>
      </c>
      <c r="I47" s="116" t="s">
        <v>49</v>
      </c>
      <c r="J47" s="116" t="s">
        <v>50</v>
      </c>
      <c r="K47" s="116" t="s">
        <v>148</v>
      </c>
      <c r="L47" s="116" t="s">
        <v>43</v>
      </c>
      <c r="M47" s="117" t="s">
        <v>34</v>
      </c>
    </row>
    <row r="48" spans="2:13" ht="12.75">
      <c r="B48" s="38" t="s">
        <v>154</v>
      </c>
      <c r="C48" s="39"/>
      <c r="D48" s="118">
        <v>72019</v>
      </c>
      <c r="E48" s="118">
        <v>51151</v>
      </c>
      <c r="F48" s="118">
        <v>7801</v>
      </c>
      <c r="G48" s="118">
        <v>2659</v>
      </c>
      <c r="H48" s="118">
        <v>233</v>
      </c>
      <c r="I48" s="118">
        <v>226</v>
      </c>
      <c r="J48" s="118">
        <v>933</v>
      </c>
      <c r="K48" s="118">
        <v>18885</v>
      </c>
      <c r="L48" s="118">
        <v>14546</v>
      </c>
      <c r="M48" s="38">
        <v>168453</v>
      </c>
    </row>
    <row r="49" spans="2:13" ht="12.75">
      <c r="B49" s="9"/>
      <c r="C49" s="39"/>
      <c r="D49" s="119"/>
      <c r="E49" s="119"/>
      <c r="F49" s="41"/>
      <c r="G49" s="119"/>
      <c r="H49" s="119"/>
      <c r="I49" s="97"/>
      <c r="J49" s="41"/>
      <c r="K49" s="41"/>
      <c r="L49" s="41"/>
      <c r="M49" s="41"/>
    </row>
    <row r="50" spans="2:13" ht="12.75">
      <c r="B50" s="120" t="s">
        <v>155</v>
      </c>
      <c r="C50" s="39"/>
      <c r="D50" s="119">
        <v>80221</v>
      </c>
      <c r="E50" s="119">
        <v>1553</v>
      </c>
      <c r="F50" s="119">
        <v>3314</v>
      </c>
      <c r="G50" s="119">
        <v>1575</v>
      </c>
      <c r="H50" s="119">
        <v>310</v>
      </c>
      <c r="I50" s="119">
        <v>12</v>
      </c>
      <c r="J50" s="119">
        <v>250</v>
      </c>
      <c r="K50" s="119">
        <v>19783</v>
      </c>
      <c r="L50" s="119">
        <v>21270</v>
      </c>
      <c r="M50" s="119">
        <v>128288</v>
      </c>
    </row>
    <row r="51" spans="2:13" ht="12.75">
      <c r="B51" s="120" t="s">
        <v>156</v>
      </c>
      <c r="C51" s="39"/>
      <c r="D51" s="119">
        <v>38989</v>
      </c>
      <c r="E51" s="119">
        <v>5506</v>
      </c>
      <c r="F51" s="119">
        <v>1395</v>
      </c>
      <c r="G51" s="119">
        <v>1021</v>
      </c>
      <c r="H51" s="119">
        <v>4846</v>
      </c>
      <c r="I51" s="119">
        <v>2394</v>
      </c>
      <c r="J51" s="119">
        <v>10851</v>
      </c>
      <c r="K51" s="41">
        <v>9217</v>
      </c>
      <c r="L51" s="119">
        <v>6697</v>
      </c>
      <c r="M51" s="119">
        <v>80916</v>
      </c>
    </row>
    <row r="52" spans="2:13" ht="12.75">
      <c r="B52" s="120" t="s">
        <v>157</v>
      </c>
      <c r="C52" s="39"/>
      <c r="D52" s="119">
        <v>32546</v>
      </c>
      <c r="E52" s="119">
        <v>611</v>
      </c>
      <c r="F52" s="119">
        <v>2981</v>
      </c>
      <c r="G52" s="119">
        <v>1716</v>
      </c>
      <c r="H52" s="119">
        <v>1134</v>
      </c>
      <c r="I52" s="119">
        <v>1598</v>
      </c>
      <c r="J52" s="119">
        <v>2382</v>
      </c>
      <c r="K52" s="119">
        <v>9310</v>
      </c>
      <c r="L52" s="119">
        <v>113</v>
      </c>
      <c r="M52" s="119">
        <v>52391</v>
      </c>
    </row>
    <row r="53" spans="2:13" ht="12.75">
      <c r="B53" s="120" t="s">
        <v>158</v>
      </c>
      <c r="C53" s="39"/>
      <c r="D53" s="119">
        <v>59264</v>
      </c>
      <c r="E53" s="119">
        <v>1640</v>
      </c>
      <c r="F53" s="41">
        <v>1332</v>
      </c>
      <c r="G53" s="119">
        <v>372</v>
      </c>
      <c r="H53" s="119">
        <v>257</v>
      </c>
      <c r="I53" s="119">
        <v>126</v>
      </c>
      <c r="J53" s="119">
        <v>126</v>
      </c>
      <c r="K53" s="119">
        <v>45</v>
      </c>
      <c r="L53" s="119">
        <v>8106</v>
      </c>
      <c r="M53" s="119">
        <v>71268</v>
      </c>
    </row>
    <row r="54" spans="2:13" ht="12.75">
      <c r="B54" s="120" t="s">
        <v>159</v>
      </c>
      <c r="C54" s="39"/>
      <c r="D54" s="119">
        <v>114950</v>
      </c>
      <c r="E54" s="119">
        <v>1124</v>
      </c>
      <c r="F54" s="119">
        <v>5041</v>
      </c>
      <c r="G54" s="119">
        <v>578</v>
      </c>
      <c r="H54" s="119">
        <v>2342</v>
      </c>
      <c r="I54" s="119">
        <v>2434</v>
      </c>
      <c r="J54" s="119">
        <v>2502</v>
      </c>
      <c r="K54" s="119">
        <v>33634</v>
      </c>
      <c r="L54" s="119">
        <v>2682</v>
      </c>
      <c r="M54" s="119">
        <v>165287</v>
      </c>
    </row>
    <row r="55" spans="2:13" ht="12.75">
      <c r="B55" s="120" t="s">
        <v>160</v>
      </c>
      <c r="C55" s="39"/>
      <c r="D55" s="119">
        <v>16124</v>
      </c>
      <c r="E55" s="119">
        <v>423</v>
      </c>
      <c r="F55" s="119">
        <v>1161</v>
      </c>
      <c r="G55" s="119">
        <v>788</v>
      </c>
      <c r="H55" s="119">
        <v>1086</v>
      </c>
      <c r="I55" s="119">
        <v>740</v>
      </c>
      <c r="J55" s="119">
        <v>1093</v>
      </c>
      <c r="K55" s="119">
        <v>3563</v>
      </c>
      <c r="L55" s="119">
        <v>1911</v>
      </c>
      <c r="M55" s="119">
        <v>26889</v>
      </c>
    </row>
    <row r="56" spans="2:13" ht="12.75">
      <c r="B56" s="120" t="s">
        <v>161</v>
      </c>
      <c r="C56" s="39"/>
      <c r="D56" s="119">
        <v>161363</v>
      </c>
      <c r="E56" s="119">
        <v>3979</v>
      </c>
      <c r="F56" s="119">
        <v>3846</v>
      </c>
      <c r="G56" s="119">
        <v>9962</v>
      </c>
      <c r="H56" s="119">
        <v>3872</v>
      </c>
      <c r="I56" s="119">
        <v>2091</v>
      </c>
      <c r="J56" s="119">
        <v>4862</v>
      </c>
      <c r="K56" s="119">
        <v>34762</v>
      </c>
      <c r="L56" s="119">
        <v>15071</v>
      </c>
      <c r="M56" s="119">
        <v>239808</v>
      </c>
    </row>
    <row r="57" spans="2:13" ht="12.75">
      <c r="B57" s="120" t="s">
        <v>162</v>
      </c>
      <c r="C57" s="39"/>
      <c r="D57" s="119">
        <v>8645</v>
      </c>
      <c r="E57" s="119">
        <v>66</v>
      </c>
      <c r="F57" s="119">
        <v>5</v>
      </c>
      <c r="G57" s="119">
        <v>57</v>
      </c>
      <c r="H57" s="119">
        <v>1666</v>
      </c>
      <c r="I57" s="119">
        <v>2023</v>
      </c>
      <c r="J57" s="119">
        <v>1120</v>
      </c>
      <c r="K57" s="119">
        <v>87</v>
      </c>
      <c r="L57" s="119">
        <v>23</v>
      </c>
      <c r="M57" s="119">
        <v>13692</v>
      </c>
    </row>
    <row r="58" spans="2:13" ht="12.75">
      <c r="B58" s="120" t="s">
        <v>400</v>
      </c>
      <c r="C58" s="39"/>
      <c r="D58" s="119">
        <v>42084</v>
      </c>
      <c r="E58" s="119">
        <v>15</v>
      </c>
      <c r="F58" s="119">
        <v>5862</v>
      </c>
      <c r="G58" s="119">
        <v>229</v>
      </c>
      <c r="H58" s="119">
        <v>1284</v>
      </c>
      <c r="I58" s="119">
        <v>114</v>
      </c>
      <c r="J58" s="119">
        <v>27</v>
      </c>
      <c r="K58" s="119">
        <v>0</v>
      </c>
      <c r="L58" s="119">
        <v>260</v>
      </c>
      <c r="M58" s="119">
        <v>49875</v>
      </c>
    </row>
    <row r="59" spans="2:13" ht="12.75">
      <c r="B59" s="120" t="s">
        <v>401</v>
      </c>
      <c r="C59" s="39"/>
      <c r="D59" s="119">
        <v>41689</v>
      </c>
      <c r="E59" s="119">
        <v>276</v>
      </c>
      <c r="F59" s="119">
        <v>586</v>
      </c>
      <c r="G59" s="119">
        <v>9674</v>
      </c>
      <c r="H59" s="119">
        <v>2484</v>
      </c>
      <c r="I59" s="119">
        <v>1487</v>
      </c>
      <c r="J59" s="119">
        <v>4581</v>
      </c>
      <c r="K59" s="119">
        <v>16043</v>
      </c>
      <c r="L59" s="119">
        <v>939</v>
      </c>
      <c r="M59" s="119">
        <v>77759</v>
      </c>
    </row>
    <row r="60" spans="2:13" ht="12.75">
      <c r="B60" s="121" t="s">
        <v>43</v>
      </c>
      <c r="C60" s="122"/>
      <c r="D60" s="123">
        <v>24005</v>
      </c>
      <c r="E60" s="123">
        <v>802</v>
      </c>
      <c r="F60" s="123">
        <v>1290</v>
      </c>
      <c r="G60" s="123">
        <v>634</v>
      </c>
      <c r="H60" s="123">
        <v>181</v>
      </c>
      <c r="I60" s="123">
        <v>166</v>
      </c>
      <c r="J60" s="123">
        <v>160</v>
      </c>
      <c r="K60" s="123">
        <v>690</v>
      </c>
      <c r="L60" s="123">
        <v>2282</v>
      </c>
      <c r="M60" s="127">
        <v>30210</v>
      </c>
    </row>
    <row r="61" spans="2:13" ht="12.75">
      <c r="B61" s="124" t="s">
        <v>116</v>
      </c>
      <c r="C61" s="125"/>
      <c r="D61" s="38">
        <v>619880</v>
      </c>
      <c r="E61" s="38">
        <v>15995</v>
      </c>
      <c r="F61" s="38">
        <v>26813</v>
      </c>
      <c r="G61" s="38">
        <v>26606</v>
      </c>
      <c r="H61" s="38">
        <v>19462</v>
      </c>
      <c r="I61" s="38">
        <v>13185</v>
      </c>
      <c r="J61" s="38">
        <v>27954</v>
      </c>
      <c r="K61" s="38">
        <v>127134</v>
      </c>
      <c r="L61" s="38">
        <v>59354</v>
      </c>
      <c r="M61" s="38">
        <v>936383</v>
      </c>
    </row>
    <row r="62" spans="2:13" ht="12.75">
      <c r="B62" s="126"/>
      <c r="C62" s="97"/>
      <c r="D62" s="9"/>
      <c r="E62" s="9"/>
      <c r="F62" s="9"/>
      <c r="G62" s="9"/>
      <c r="H62" s="9"/>
      <c r="I62" s="9"/>
      <c r="J62" s="9"/>
      <c r="K62" s="9"/>
      <c r="L62" s="9"/>
      <c r="M62" s="9"/>
    </row>
    <row r="63" spans="2:13" ht="24">
      <c r="B63" s="126" t="s">
        <v>361</v>
      </c>
      <c r="C63" s="97"/>
      <c r="D63" s="119">
        <v>110204</v>
      </c>
      <c r="E63" s="119">
        <v>101</v>
      </c>
      <c r="F63" s="119">
        <v>1673</v>
      </c>
      <c r="G63" s="119">
        <v>1298</v>
      </c>
      <c r="H63" s="119">
        <v>6049</v>
      </c>
      <c r="I63" s="119">
        <v>3940</v>
      </c>
      <c r="J63" s="119">
        <v>7933</v>
      </c>
      <c r="K63" s="119">
        <v>32430</v>
      </c>
      <c r="L63" s="119">
        <v>2</v>
      </c>
      <c r="M63" s="119">
        <v>163630</v>
      </c>
    </row>
    <row r="64" spans="2:13" ht="24">
      <c r="B64" s="126" t="s">
        <v>362</v>
      </c>
      <c r="C64" s="97"/>
      <c r="D64" s="119">
        <v>86139</v>
      </c>
      <c r="E64" s="119">
        <v>0</v>
      </c>
      <c r="F64" s="119">
        <v>8</v>
      </c>
      <c r="G64" s="119">
        <v>0</v>
      </c>
      <c r="H64" s="119">
        <v>0</v>
      </c>
      <c r="I64" s="549">
        <v>358</v>
      </c>
      <c r="J64" s="119">
        <v>6</v>
      </c>
      <c r="K64" s="119">
        <v>7233</v>
      </c>
      <c r="L64" s="169">
        <v>0</v>
      </c>
      <c r="M64" s="119">
        <v>93744</v>
      </c>
    </row>
    <row r="65" spans="2:13" ht="12.75">
      <c r="B65" s="121" t="s">
        <v>363</v>
      </c>
      <c r="C65" s="122"/>
      <c r="D65" s="127">
        <v>49901</v>
      </c>
      <c r="E65" s="127">
        <v>0</v>
      </c>
      <c r="F65" s="127">
        <v>0</v>
      </c>
      <c r="G65" s="127">
        <v>0</v>
      </c>
      <c r="H65" s="127">
        <v>0</v>
      </c>
      <c r="I65" s="551">
        <v>0</v>
      </c>
      <c r="J65" s="127"/>
      <c r="K65" s="127">
        <v>0</v>
      </c>
      <c r="L65" s="122">
        <v>0</v>
      </c>
      <c r="M65" s="123">
        <v>49901</v>
      </c>
    </row>
    <row r="66" spans="2:13" ht="12.75">
      <c r="B66" s="124" t="s">
        <v>163</v>
      </c>
      <c r="C66" s="125"/>
      <c r="D66" s="118">
        <v>246244</v>
      </c>
      <c r="E66" s="118">
        <v>101</v>
      </c>
      <c r="F66" s="118">
        <v>1681</v>
      </c>
      <c r="G66" s="118">
        <v>1298</v>
      </c>
      <c r="H66" s="118">
        <v>6049</v>
      </c>
      <c r="I66" s="554">
        <v>4298</v>
      </c>
      <c r="J66" s="118">
        <v>7939</v>
      </c>
      <c r="K66" s="118">
        <v>39663</v>
      </c>
      <c r="L66" s="555">
        <v>2</v>
      </c>
      <c r="M66" s="38">
        <v>307275</v>
      </c>
    </row>
    <row r="67" spans="2:13" ht="12.75">
      <c r="B67" s="126"/>
      <c r="C67" s="97"/>
      <c r="D67" s="9"/>
      <c r="E67" s="9"/>
      <c r="F67" s="9"/>
      <c r="G67" s="9"/>
      <c r="H67" s="9"/>
      <c r="I67" s="9"/>
      <c r="J67" s="9"/>
      <c r="K67" s="9"/>
      <c r="L67" s="9"/>
      <c r="M67" s="9"/>
    </row>
    <row r="68" spans="2:13" ht="12.75">
      <c r="B68" s="124" t="s">
        <v>164</v>
      </c>
      <c r="C68" s="125"/>
      <c r="D68" s="38">
        <v>22140</v>
      </c>
      <c r="E68" s="38">
        <v>9</v>
      </c>
      <c r="F68" s="38">
        <v>418</v>
      </c>
      <c r="G68" s="38">
        <v>1319</v>
      </c>
      <c r="H68" s="38">
        <v>3731</v>
      </c>
      <c r="I68" s="38">
        <v>728</v>
      </c>
      <c r="J68" s="38">
        <v>1107</v>
      </c>
      <c r="K68" s="38">
        <v>46877</v>
      </c>
      <c r="L68" s="38">
        <v>681</v>
      </c>
      <c r="M68" s="38">
        <v>77010</v>
      </c>
    </row>
    <row r="69" spans="2:13" ht="12.75">
      <c r="B69" s="126"/>
      <c r="C69" s="97"/>
      <c r="D69" s="9"/>
      <c r="E69" s="9"/>
      <c r="F69" s="9"/>
      <c r="G69" s="9"/>
      <c r="H69" s="9"/>
      <c r="I69" s="9"/>
      <c r="J69" s="9"/>
      <c r="K69" s="9"/>
      <c r="L69" s="9"/>
      <c r="M69" s="9"/>
    </row>
    <row r="70" spans="2:13" ht="12.75">
      <c r="B70" s="126" t="s">
        <v>165</v>
      </c>
      <c r="C70" s="97"/>
      <c r="D70" s="556">
        <v>442960</v>
      </c>
      <c r="E70" s="556">
        <v>0</v>
      </c>
      <c r="F70" s="556">
        <v>4270</v>
      </c>
      <c r="G70" s="556">
        <v>0</v>
      </c>
      <c r="H70" s="556">
        <v>15893</v>
      </c>
      <c r="I70" s="556">
        <v>6606</v>
      </c>
      <c r="J70" s="8">
        <v>17673</v>
      </c>
      <c r="K70" s="8">
        <v>0</v>
      </c>
      <c r="L70" s="8">
        <v>5100</v>
      </c>
      <c r="M70" s="8">
        <v>492502</v>
      </c>
    </row>
    <row r="71" spans="2:13" ht="12.75">
      <c r="B71" s="121" t="s">
        <v>43</v>
      </c>
      <c r="C71" s="122"/>
      <c r="D71" s="552">
        <v>44866</v>
      </c>
      <c r="E71" s="552">
        <v>4376</v>
      </c>
      <c r="F71" s="552">
        <v>21093</v>
      </c>
      <c r="G71" s="552">
        <v>1949</v>
      </c>
      <c r="H71" s="552">
        <v>2960</v>
      </c>
      <c r="I71" s="552">
        <v>2315</v>
      </c>
      <c r="J71" s="123">
        <v>2277</v>
      </c>
      <c r="K71" s="123">
        <v>34</v>
      </c>
      <c r="L71" s="123">
        <v>3018</v>
      </c>
      <c r="M71" s="123">
        <v>82888</v>
      </c>
    </row>
    <row r="72" spans="2:13" ht="12.75">
      <c r="B72" s="124" t="s">
        <v>166</v>
      </c>
      <c r="C72" s="125"/>
      <c r="D72" s="38">
        <v>487826</v>
      </c>
      <c r="E72" s="38">
        <v>4376</v>
      </c>
      <c r="F72" s="38">
        <v>25363</v>
      </c>
      <c r="G72" s="38">
        <v>1949</v>
      </c>
      <c r="H72" s="38">
        <v>18853</v>
      </c>
      <c r="I72" s="38">
        <v>8921</v>
      </c>
      <c r="J72" s="38">
        <v>19950</v>
      </c>
      <c r="K72" s="38">
        <v>34</v>
      </c>
      <c r="L72" s="38">
        <v>8118</v>
      </c>
      <c r="M72" s="38">
        <v>575390</v>
      </c>
    </row>
    <row r="73" spans="2:13" ht="12.75">
      <c r="B73" s="121"/>
      <c r="C73" s="123"/>
      <c r="D73" s="123"/>
      <c r="E73" s="123"/>
      <c r="F73" s="123"/>
      <c r="G73" s="123"/>
      <c r="H73" s="123"/>
      <c r="I73" s="123"/>
      <c r="J73" s="123"/>
      <c r="K73" s="123"/>
      <c r="L73" s="123"/>
      <c r="M73" s="123"/>
    </row>
    <row r="74" spans="2:13" ht="13.5" thickBot="1">
      <c r="B74" s="128" t="s">
        <v>167</v>
      </c>
      <c r="C74" s="129"/>
      <c r="D74" s="129">
        <v>1448109</v>
      </c>
      <c r="E74" s="129">
        <v>71632</v>
      </c>
      <c r="F74" s="129">
        <v>62076</v>
      </c>
      <c r="G74" s="129">
        <v>33831</v>
      </c>
      <c r="H74" s="129">
        <v>48328</v>
      </c>
      <c r="I74" s="129">
        <v>27358</v>
      </c>
      <c r="J74" s="129">
        <v>57883</v>
      </c>
      <c r="K74" s="129">
        <v>232593</v>
      </c>
      <c r="L74" s="129">
        <v>82701</v>
      </c>
      <c r="M74" s="129">
        <v>2064511</v>
      </c>
    </row>
    <row r="75" spans="2:13" ht="12.75">
      <c r="B75" s="4"/>
      <c r="C75" s="10"/>
      <c r="D75" s="10"/>
      <c r="E75" s="10"/>
      <c r="F75" s="10"/>
      <c r="G75" s="10"/>
      <c r="H75" s="10"/>
      <c r="I75" s="10"/>
      <c r="J75" s="10"/>
      <c r="K75" s="10"/>
      <c r="L75" s="10"/>
      <c r="M75" s="10"/>
    </row>
    <row r="76" spans="2:13" ht="12.75">
      <c r="B76" s="4" t="s">
        <v>620</v>
      </c>
      <c r="C76" s="10"/>
      <c r="D76" s="38"/>
      <c r="E76" s="38"/>
      <c r="F76" s="38"/>
      <c r="G76" s="38"/>
      <c r="H76" s="38"/>
      <c r="I76" s="38"/>
      <c r="J76" s="10"/>
      <c r="K76" s="10"/>
      <c r="L76" s="10"/>
      <c r="M76" s="10"/>
    </row>
    <row r="77" spans="2:13" ht="12.75">
      <c r="B77" s="283"/>
      <c r="C77" s="11"/>
      <c r="D77" s="11"/>
      <c r="E77" s="11"/>
      <c r="F77" s="11"/>
      <c r="G77" s="11"/>
      <c r="H77" s="11"/>
      <c r="I77" s="11"/>
      <c r="J77" s="11"/>
      <c r="K77" s="11"/>
      <c r="L77" s="11"/>
      <c r="M77" s="284"/>
    </row>
  </sheetData>
  <sheetProtection/>
  <printOptions/>
  <pageMargins left="0.75" right="0.75" top="1" bottom="1" header="0.5" footer="0.5"/>
  <pageSetup fitToHeight="1" fitToWidth="1" horizontalDpi="600" verticalDpi="600" orientation="portrait" paperSize="9" scale="72" r:id="rId1"/>
  <headerFooter alignWithMargins="0">
    <oddFooter>&amp;L&amp;F &amp;A&amp;R&amp;D &amp;T</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M79"/>
  <sheetViews>
    <sheetView showGridLines="0" showZeros="0" zoomScale="70" zoomScaleNormal="70" zoomScalePageLayoutView="0" workbookViewId="0" topLeftCell="A1">
      <selection activeCell="A1" sqref="A1"/>
    </sheetView>
  </sheetViews>
  <sheetFormatPr defaultColWidth="9.140625" defaultRowHeight="12.75"/>
  <cols>
    <col min="1" max="1" width="4.28125" style="33" customWidth="1"/>
    <col min="2" max="2" width="28.421875" style="58" customWidth="1"/>
    <col min="3" max="3" width="9.7109375" style="1" customWidth="1"/>
    <col min="4" max="4" width="10.8515625" style="1" bestFit="1" customWidth="1"/>
    <col min="5" max="9" width="9.7109375" style="1" customWidth="1"/>
    <col min="10" max="10" width="8.7109375" style="1" customWidth="1"/>
    <col min="11" max="11" width="8.28125" style="1" customWidth="1"/>
    <col min="12" max="12" width="9.8515625" style="1" customWidth="1"/>
    <col min="13" max="13" width="12.57421875" style="1" bestFit="1" customWidth="1"/>
    <col min="14" max="16384" width="9.140625" style="1" customWidth="1"/>
  </cols>
  <sheetData>
    <row r="1" spans="1:12" ht="12.75">
      <c r="A1" s="22"/>
      <c r="B1" s="34"/>
      <c r="C1" s="34"/>
      <c r="D1" s="35"/>
      <c r="E1" s="35"/>
      <c r="F1" s="35"/>
      <c r="G1" s="35"/>
      <c r="H1" s="35"/>
      <c r="I1" s="36"/>
      <c r="J1" s="35"/>
      <c r="K1" s="35"/>
      <c r="L1" s="35"/>
    </row>
    <row r="2" spans="1:12" ht="15">
      <c r="A2" s="22"/>
      <c r="B2" s="53" t="s">
        <v>169</v>
      </c>
      <c r="C2" s="34"/>
      <c r="D2" s="35"/>
      <c r="E2" s="35"/>
      <c r="F2" s="35"/>
      <c r="G2" s="35"/>
      <c r="H2" s="35"/>
      <c r="I2" s="36"/>
      <c r="J2" s="35"/>
      <c r="K2" s="35"/>
      <c r="L2" s="35"/>
    </row>
    <row r="3" spans="1:12" ht="12.75">
      <c r="A3" s="22"/>
      <c r="B3" s="84"/>
      <c r="C3" s="34"/>
      <c r="D3" s="35"/>
      <c r="E3" s="35"/>
      <c r="F3" s="35"/>
      <c r="G3" s="35"/>
      <c r="H3" s="35"/>
      <c r="I3" s="36"/>
      <c r="J3" s="35"/>
      <c r="K3" s="35"/>
      <c r="L3" s="35"/>
    </row>
    <row r="4" spans="1:13" ht="12.75">
      <c r="A4" s="22"/>
      <c r="B4" s="109" t="s">
        <v>828</v>
      </c>
      <c r="C4" s="110"/>
      <c r="D4" s="111"/>
      <c r="E4" s="112"/>
      <c r="F4" s="112"/>
      <c r="G4" s="112"/>
      <c r="H4" s="112"/>
      <c r="I4" s="112"/>
      <c r="J4" s="113"/>
      <c r="K4" s="112"/>
      <c r="L4" s="112"/>
      <c r="M4" s="112"/>
    </row>
    <row r="5" spans="1:13" ht="12.75">
      <c r="A5" s="22"/>
      <c r="B5" s="114" t="s">
        <v>13</v>
      </c>
      <c r="C5" s="115"/>
      <c r="D5" s="116" t="s">
        <v>153</v>
      </c>
      <c r="E5" s="116" t="s">
        <v>46</v>
      </c>
      <c r="F5" s="116" t="s">
        <v>45</v>
      </c>
      <c r="G5" s="116" t="s">
        <v>47</v>
      </c>
      <c r="H5" s="116" t="s">
        <v>48</v>
      </c>
      <c r="I5" s="116" t="s">
        <v>49</v>
      </c>
      <c r="J5" s="116" t="s">
        <v>50</v>
      </c>
      <c r="K5" s="116" t="s">
        <v>148</v>
      </c>
      <c r="L5" s="116" t="s">
        <v>43</v>
      </c>
      <c r="M5" s="117" t="s">
        <v>34</v>
      </c>
    </row>
    <row r="6" spans="2:13" ht="12.75">
      <c r="B6" s="38" t="s">
        <v>154</v>
      </c>
      <c r="C6" s="39"/>
      <c r="D6" s="554">
        <v>35451</v>
      </c>
      <c r="E6" s="554">
        <v>732</v>
      </c>
      <c r="F6" s="691">
        <v>435</v>
      </c>
      <c r="G6" s="554">
        <v>814</v>
      </c>
      <c r="H6" s="554">
        <v>142</v>
      </c>
      <c r="I6" s="349">
        <v>80</v>
      </c>
      <c r="J6" s="691">
        <v>285</v>
      </c>
      <c r="K6" s="691">
        <v>37803</v>
      </c>
      <c r="L6" s="691">
        <v>12081</v>
      </c>
      <c r="M6" s="691">
        <v>87823</v>
      </c>
    </row>
    <row r="7" spans="2:13" ht="12.75">
      <c r="B7" s="9"/>
      <c r="C7" s="39"/>
      <c r="D7" s="549">
        <v>0</v>
      </c>
      <c r="E7" s="549">
        <v>0</v>
      </c>
      <c r="F7" s="692">
        <v>0</v>
      </c>
      <c r="G7" s="549">
        <v>0</v>
      </c>
      <c r="H7" s="549">
        <v>0</v>
      </c>
      <c r="I7" s="210">
        <v>0</v>
      </c>
      <c r="J7" s="692">
        <v>0</v>
      </c>
      <c r="K7" s="692">
        <v>0</v>
      </c>
      <c r="L7" s="692">
        <v>0</v>
      </c>
      <c r="M7" s="692"/>
    </row>
    <row r="8" spans="2:13" ht="12.75">
      <c r="B8" s="120" t="s">
        <v>155</v>
      </c>
      <c r="C8" s="39"/>
      <c r="D8" s="549">
        <v>43333</v>
      </c>
      <c r="E8" s="549">
        <v>49</v>
      </c>
      <c r="F8" s="692">
        <v>927</v>
      </c>
      <c r="G8" s="549">
        <v>134</v>
      </c>
      <c r="H8" s="549">
        <v>227</v>
      </c>
      <c r="I8" s="210">
        <v>10</v>
      </c>
      <c r="J8" s="692">
        <v>194</v>
      </c>
      <c r="K8" s="692">
        <v>13731</v>
      </c>
      <c r="L8" s="692">
        <v>7989</v>
      </c>
      <c r="M8" s="692">
        <v>66594</v>
      </c>
    </row>
    <row r="9" spans="2:13" ht="12.75">
      <c r="B9" s="120" t="s">
        <v>156</v>
      </c>
      <c r="C9" s="39"/>
      <c r="D9" s="549">
        <v>28488</v>
      </c>
      <c r="E9" s="549">
        <v>7392</v>
      </c>
      <c r="F9" s="692">
        <v>845</v>
      </c>
      <c r="G9" s="549">
        <v>941</v>
      </c>
      <c r="H9" s="549">
        <v>3270</v>
      </c>
      <c r="I9" s="210">
        <v>1576</v>
      </c>
      <c r="J9" s="692">
        <v>8190</v>
      </c>
      <c r="K9" s="692">
        <v>3899</v>
      </c>
      <c r="L9" s="692">
        <v>5261</v>
      </c>
      <c r="M9" s="692">
        <v>59862</v>
      </c>
    </row>
    <row r="10" spans="2:13" ht="12.75">
      <c r="B10" s="120" t="s">
        <v>157</v>
      </c>
      <c r="C10" s="39"/>
      <c r="D10" s="549">
        <v>15285</v>
      </c>
      <c r="E10" s="549">
        <v>569</v>
      </c>
      <c r="F10" s="692">
        <v>2111</v>
      </c>
      <c r="G10" s="549">
        <v>1551</v>
      </c>
      <c r="H10" s="549">
        <v>839</v>
      </c>
      <c r="I10" s="210">
        <v>1535</v>
      </c>
      <c r="J10" s="692">
        <v>2324</v>
      </c>
      <c r="K10" s="692">
        <v>5287</v>
      </c>
      <c r="L10" s="692">
        <v>35</v>
      </c>
      <c r="M10" s="692">
        <v>29536</v>
      </c>
    </row>
    <row r="11" spans="2:13" ht="12.75">
      <c r="B11" s="120" t="s">
        <v>158</v>
      </c>
      <c r="C11" s="39"/>
      <c r="D11" s="549">
        <v>46053</v>
      </c>
      <c r="E11" s="549">
        <v>10</v>
      </c>
      <c r="F11" s="692">
        <v>704</v>
      </c>
      <c r="G11" s="549">
        <v>161</v>
      </c>
      <c r="H11" s="549">
        <v>254</v>
      </c>
      <c r="I11" s="210">
        <v>152</v>
      </c>
      <c r="J11" s="692">
        <v>86</v>
      </c>
      <c r="K11" s="692">
        <v>0</v>
      </c>
      <c r="L11" s="692">
        <v>5685</v>
      </c>
      <c r="M11" s="692">
        <v>53105</v>
      </c>
    </row>
    <row r="12" spans="2:13" ht="12.75">
      <c r="B12" s="120" t="s">
        <v>159</v>
      </c>
      <c r="C12" s="39"/>
      <c r="D12" s="549">
        <v>78864</v>
      </c>
      <c r="E12" s="549">
        <v>723</v>
      </c>
      <c r="F12" s="692">
        <v>704</v>
      </c>
      <c r="G12" s="549">
        <v>270</v>
      </c>
      <c r="H12" s="549">
        <v>2230</v>
      </c>
      <c r="I12" s="210">
        <v>2268</v>
      </c>
      <c r="J12" s="692">
        <v>2560</v>
      </c>
      <c r="K12" s="692">
        <v>15816</v>
      </c>
      <c r="L12" s="692">
        <v>975</v>
      </c>
      <c r="M12" s="692">
        <v>104410</v>
      </c>
    </row>
    <row r="13" spans="2:13" ht="12.75">
      <c r="B13" s="120" t="s">
        <v>160</v>
      </c>
      <c r="C13" s="39"/>
      <c r="D13" s="549">
        <v>11732</v>
      </c>
      <c r="E13" s="549">
        <v>233</v>
      </c>
      <c r="F13" s="692">
        <v>163</v>
      </c>
      <c r="G13" s="549">
        <v>15</v>
      </c>
      <c r="H13" s="549">
        <v>395</v>
      </c>
      <c r="I13" s="210">
        <v>203</v>
      </c>
      <c r="J13" s="692">
        <v>410</v>
      </c>
      <c r="K13" s="692">
        <v>171</v>
      </c>
      <c r="L13" s="692">
        <v>12</v>
      </c>
      <c r="M13" s="692">
        <v>13334</v>
      </c>
    </row>
    <row r="14" spans="2:13" ht="12.75">
      <c r="B14" s="120" t="s">
        <v>161</v>
      </c>
      <c r="C14" s="39"/>
      <c r="D14" s="549">
        <v>54889</v>
      </c>
      <c r="E14" s="549">
        <v>3085</v>
      </c>
      <c r="F14" s="692">
        <v>1069</v>
      </c>
      <c r="G14" s="549">
        <v>3206</v>
      </c>
      <c r="H14" s="549">
        <v>2435</v>
      </c>
      <c r="I14" s="210">
        <v>1894</v>
      </c>
      <c r="J14" s="692">
        <v>3176</v>
      </c>
      <c r="K14" s="692">
        <v>7566</v>
      </c>
      <c r="L14" s="692">
        <v>9002</v>
      </c>
      <c r="M14" s="692">
        <v>86322</v>
      </c>
    </row>
    <row r="15" spans="2:13" ht="12.75">
      <c r="B15" s="120" t="s">
        <v>162</v>
      </c>
      <c r="C15" s="39"/>
      <c r="D15" s="549">
        <v>8192</v>
      </c>
      <c r="E15" s="549">
        <v>83</v>
      </c>
      <c r="F15" s="692">
        <v>0</v>
      </c>
      <c r="G15" s="549">
        <v>56</v>
      </c>
      <c r="H15" s="549">
        <v>1696</v>
      </c>
      <c r="I15" s="210">
        <v>2120</v>
      </c>
      <c r="J15" s="692">
        <v>1288</v>
      </c>
      <c r="K15" s="692">
        <v>0</v>
      </c>
      <c r="L15" s="692">
        <v>2</v>
      </c>
      <c r="M15" s="692">
        <v>13437</v>
      </c>
    </row>
    <row r="16" spans="2:13" ht="12.75">
      <c r="B16" s="120" t="s">
        <v>400</v>
      </c>
      <c r="C16" s="39"/>
      <c r="D16" s="549">
        <v>26387</v>
      </c>
      <c r="E16" s="549">
        <v>5</v>
      </c>
      <c r="F16" s="692">
        <v>129</v>
      </c>
      <c r="G16" s="549">
        <v>421</v>
      </c>
      <c r="H16" s="549">
        <v>687</v>
      </c>
      <c r="I16" s="210">
        <v>46</v>
      </c>
      <c r="J16" s="692">
        <v>84</v>
      </c>
      <c r="K16" s="692">
        <v>257</v>
      </c>
      <c r="L16" s="692">
        <v>185</v>
      </c>
      <c r="M16" s="692">
        <v>28201</v>
      </c>
    </row>
    <row r="17" spans="2:13" ht="12.75">
      <c r="B17" s="120" t="s">
        <v>401</v>
      </c>
      <c r="C17" s="39"/>
      <c r="D17" s="549">
        <v>22714</v>
      </c>
      <c r="E17" s="549">
        <v>47</v>
      </c>
      <c r="F17" s="692">
        <v>1</v>
      </c>
      <c r="G17" s="549">
        <v>8464</v>
      </c>
      <c r="H17" s="549">
        <v>1279</v>
      </c>
      <c r="I17" s="210">
        <v>813</v>
      </c>
      <c r="J17" s="692">
        <v>3538</v>
      </c>
      <c r="K17" s="692">
        <v>4500</v>
      </c>
      <c r="L17" s="692">
        <v>254</v>
      </c>
      <c r="M17" s="692">
        <v>41610</v>
      </c>
    </row>
    <row r="18" spans="2:13" ht="12.75">
      <c r="B18" s="121" t="s">
        <v>43</v>
      </c>
      <c r="C18" s="122"/>
      <c r="D18" s="552">
        <v>22174</v>
      </c>
      <c r="E18" s="552">
        <v>1170</v>
      </c>
      <c r="F18" s="552">
        <v>609</v>
      </c>
      <c r="G18" s="552">
        <v>595</v>
      </c>
      <c r="H18" s="552">
        <v>190</v>
      </c>
      <c r="I18" s="552">
        <v>143</v>
      </c>
      <c r="J18" s="552">
        <v>128</v>
      </c>
      <c r="K18" s="552">
        <v>2591</v>
      </c>
      <c r="L18" s="552">
        <v>25</v>
      </c>
      <c r="M18" s="552">
        <v>27625</v>
      </c>
    </row>
    <row r="19" spans="2:13" ht="12.75">
      <c r="B19" s="124" t="s">
        <v>116</v>
      </c>
      <c r="C19" s="125"/>
      <c r="D19" s="693">
        <v>358111</v>
      </c>
      <c r="E19" s="693">
        <v>13366</v>
      </c>
      <c r="F19" s="693">
        <v>7262</v>
      </c>
      <c r="G19" s="693">
        <v>15814</v>
      </c>
      <c r="H19" s="693">
        <v>13502</v>
      </c>
      <c r="I19" s="693">
        <v>10760</v>
      </c>
      <c r="J19" s="693">
        <v>21978</v>
      </c>
      <c r="K19" s="693">
        <v>53818</v>
      </c>
      <c r="L19" s="693">
        <v>29425</v>
      </c>
      <c r="M19" s="38">
        <v>524036</v>
      </c>
    </row>
    <row r="20" spans="2:13" ht="12.75">
      <c r="B20" s="126"/>
      <c r="C20" s="97"/>
      <c r="D20" s="694"/>
      <c r="E20" s="694"/>
      <c r="F20" s="694"/>
      <c r="G20" s="694"/>
      <c r="H20" s="694"/>
      <c r="I20" s="9"/>
      <c r="J20" s="9"/>
      <c r="K20" s="9"/>
      <c r="L20" s="9"/>
      <c r="M20" s="9"/>
    </row>
    <row r="21" spans="2:13" ht="24">
      <c r="B21" s="126" t="s">
        <v>361</v>
      </c>
      <c r="C21" s="97"/>
      <c r="D21" s="549">
        <v>107124</v>
      </c>
      <c r="E21" s="549">
        <v>8</v>
      </c>
      <c r="F21" s="549">
        <v>1401</v>
      </c>
      <c r="G21" s="549">
        <v>367</v>
      </c>
      <c r="H21" s="549">
        <v>6808</v>
      </c>
      <c r="I21" s="119">
        <v>4023</v>
      </c>
      <c r="J21" s="119">
        <v>8155</v>
      </c>
      <c r="K21" s="119">
        <v>31298</v>
      </c>
      <c r="L21" s="119">
        <v>0</v>
      </c>
      <c r="M21" s="692">
        <v>159184</v>
      </c>
    </row>
    <row r="22" spans="2:13" ht="24">
      <c r="B22" s="126" t="s">
        <v>362</v>
      </c>
      <c r="C22" s="97"/>
      <c r="D22" s="549">
        <v>77824</v>
      </c>
      <c r="E22" s="549">
        <v>0</v>
      </c>
      <c r="F22" s="549">
        <v>43</v>
      </c>
      <c r="G22" s="549">
        <v>0</v>
      </c>
      <c r="H22" s="549">
        <v>0</v>
      </c>
      <c r="I22" s="119">
        <v>322</v>
      </c>
      <c r="J22" s="119">
        <v>5</v>
      </c>
      <c r="K22" s="119">
        <v>5861</v>
      </c>
      <c r="L22" s="119">
        <v>0</v>
      </c>
      <c r="M22" s="692">
        <v>84055</v>
      </c>
    </row>
    <row r="23" spans="2:13" ht="24">
      <c r="B23" s="121" t="s">
        <v>363</v>
      </c>
      <c r="C23" s="122"/>
      <c r="D23" s="551">
        <v>50222</v>
      </c>
      <c r="E23" s="551">
        <v>0</v>
      </c>
      <c r="F23" s="551">
        <v>0</v>
      </c>
      <c r="G23" s="551">
        <v>0</v>
      </c>
      <c r="H23" s="551">
        <v>0</v>
      </c>
      <c r="I23" s="127">
        <v>0</v>
      </c>
      <c r="J23" s="127">
        <v>0</v>
      </c>
      <c r="K23" s="127">
        <v>0</v>
      </c>
      <c r="L23" s="127">
        <v>0</v>
      </c>
      <c r="M23" s="552">
        <v>50222</v>
      </c>
    </row>
    <row r="24" spans="2:13" ht="12.75">
      <c r="B24" s="124" t="s">
        <v>163</v>
      </c>
      <c r="C24" s="125"/>
      <c r="D24" s="554">
        <v>235170</v>
      </c>
      <c r="E24" s="554">
        <v>8</v>
      </c>
      <c r="F24" s="554">
        <v>1444</v>
      </c>
      <c r="G24" s="554">
        <v>367</v>
      </c>
      <c r="H24" s="554">
        <v>6808</v>
      </c>
      <c r="I24" s="554">
        <v>4345</v>
      </c>
      <c r="J24" s="554">
        <v>8160</v>
      </c>
      <c r="K24" s="554">
        <v>37159</v>
      </c>
      <c r="L24" s="554">
        <v>0</v>
      </c>
      <c r="M24" s="118">
        <v>293461</v>
      </c>
    </row>
    <row r="25" spans="2:13" ht="12.75">
      <c r="B25" s="126"/>
      <c r="C25" s="97"/>
      <c r="D25" s="694"/>
      <c r="E25" s="694"/>
      <c r="F25" s="694"/>
      <c r="G25" s="694"/>
      <c r="H25" s="694"/>
      <c r="I25" s="9"/>
      <c r="J25" s="9"/>
      <c r="K25" s="9"/>
      <c r="L25" s="9"/>
      <c r="M25" s="9"/>
    </row>
    <row r="26" spans="2:13" ht="12.75">
      <c r="B26" s="124" t="s">
        <v>164</v>
      </c>
      <c r="C26" s="125"/>
      <c r="D26" s="693">
        <v>6957</v>
      </c>
      <c r="E26" s="693">
        <v>13</v>
      </c>
      <c r="F26" s="693">
        <v>92</v>
      </c>
      <c r="G26" s="693">
        <v>1158</v>
      </c>
      <c r="H26" s="693">
        <v>1070</v>
      </c>
      <c r="I26" s="38">
        <v>432</v>
      </c>
      <c r="J26" s="38">
        <v>683</v>
      </c>
      <c r="K26" s="38">
        <v>22344</v>
      </c>
      <c r="L26" s="38">
        <v>0</v>
      </c>
      <c r="M26" s="38">
        <v>32749</v>
      </c>
    </row>
    <row r="27" spans="2:13" ht="12.75">
      <c r="B27" s="126"/>
      <c r="C27" s="97"/>
      <c r="D27" s="694">
        <v>0</v>
      </c>
      <c r="E27" s="694">
        <v>0</v>
      </c>
      <c r="F27" s="694">
        <v>0</v>
      </c>
      <c r="G27" s="694">
        <v>0</v>
      </c>
      <c r="H27" s="694">
        <v>0</v>
      </c>
      <c r="I27" s="9">
        <v>0</v>
      </c>
      <c r="J27" s="9">
        <v>0</v>
      </c>
      <c r="K27" s="9">
        <v>0</v>
      </c>
      <c r="L27" s="9">
        <v>0</v>
      </c>
      <c r="M27" s="119"/>
    </row>
    <row r="28" spans="2:13" ht="12.75">
      <c r="B28" s="126" t="s">
        <v>165</v>
      </c>
      <c r="C28" s="97"/>
      <c r="D28" s="556">
        <v>428050</v>
      </c>
      <c r="E28" s="556">
        <v>0</v>
      </c>
      <c r="F28" s="556">
        <v>2244</v>
      </c>
      <c r="G28" s="556">
        <v>0</v>
      </c>
      <c r="H28" s="556">
        <v>17268</v>
      </c>
      <c r="I28" s="8">
        <v>6880</v>
      </c>
      <c r="J28" s="8">
        <v>19213</v>
      </c>
      <c r="K28" s="8">
        <v>0</v>
      </c>
      <c r="L28" s="8">
        <v>5016</v>
      </c>
      <c r="M28" s="119">
        <v>478671</v>
      </c>
    </row>
    <row r="29" spans="2:13" ht="12.75">
      <c r="B29" s="121" t="s">
        <v>43</v>
      </c>
      <c r="C29" s="122"/>
      <c r="D29" s="552">
        <v>23389</v>
      </c>
      <c r="E29" s="552">
        <v>2171</v>
      </c>
      <c r="F29" s="552">
        <v>6329</v>
      </c>
      <c r="G29" s="552">
        <v>1041</v>
      </c>
      <c r="H29" s="552">
        <v>2581</v>
      </c>
      <c r="I29" s="123">
        <v>1874</v>
      </c>
      <c r="J29" s="123">
        <v>1913</v>
      </c>
      <c r="K29" s="123">
        <v>16</v>
      </c>
      <c r="L29" s="123">
        <v>2282</v>
      </c>
      <c r="M29" s="127">
        <v>41596</v>
      </c>
    </row>
    <row r="30" spans="2:13" ht="12.75">
      <c r="B30" s="124" t="s">
        <v>166</v>
      </c>
      <c r="C30" s="125"/>
      <c r="D30" s="693">
        <v>451439</v>
      </c>
      <c r="E30" s="693">
        <v>2171</v>
      </c>
      <c r="F30" s="693">
        <v>8573</v>
      </c>
      <c r="G30" s="693">
        <v>1041</v>
      </c>
      <c r="H30" s="693">
        <v>19849</v>
      </c>
      <c r="I30" s="693">
        <v>8754</v>
      </c>
      <c r="J30" s="693">
        <v>21126</v>
      </c>
      <c r="K30" s="693">
        <v>16</v>
      </c>
      <c r="L30" s="693">
        <v>7298</v>
      </c>
      <c r="M30" s="38">
        <v>520267</v>
      </c>
    </row>
    <row r="31" spans="2:13" ht="12.75">
      <c r="B31" s="121"/>
      <c r="C31" s="123"/>
      <c r="D31" s="552">
        <v>0</v>
      </c>
      <c r="E31" s="552">
        <v>0</v>
      </c>
      <c r="F31" s="552">
        <v>0</v>
      </c>
      <c r="G31" s="552">
        <v>0</v>
      </c>
      <c r="H31" s="552">
        <v>0</v>
      </c>
      <c r="I31" s="552">
        <v>0</v>
      </c>
      <c r="J31" s="552">
        <v>0</v>
      </c>
      <c r="K31" s="552">
        <v>0</v>
      </c>
      <c r="L31" s="552">
        <v>0</v>
      </c>
      <c r="M31" s="552">
        <v>0</v>
      </c>
    </row>
    <row r="32" spans="2:13" ht="13.5" thickBot="1">
      <c r="B32" s="128" t="s">
        <v>170</v>
      </c>
      <c r="C32" s="129"/>
      <c r="D32" s="695">
        <v>1087128</v>
      </c>
      <c r="E32" s="695">
        <v>16290</v>
      </c>
      <c r="F32" s="695">
        <v>17806</v>
      </c>
      <c r="G32" s="695">
        <v>19194</v>
      </c>
      <c r="H32" s="695">
        <v>41371</v>
      </c>
      <c r="I32" s="695">
        <v>24371</v>
      </c>
      <c r="J32" s="695">
        <v>52232</v>
      </c>
      <c r="K32" s="695">
        <v>151140</v>
      </c>
      <c r="L32" s="695">
        <v>48804</v>
      </c>
      <c r="M32" s="695">
        <v>1458336</v>
      </c>
    </row>
    <row r="33" spans="2:13" ht="12.75">
      <c r="B33" s="696"/>
      <c r="C33" s="38"/>
      <c r="D33" s="38"/>
      <c r="E33" s="38"/>
      <c r="F33" s="38"/>
      <c r="G33" s="38"/>
      <c r="H33" s="38"/>
      <c r="I33" s="38"/>
      <c r="J33" s="38"/>
      <c r="K33" s="38"/>
      <c r="L33" s="38"/>
      <c r="M33" s="38"/>
    </row>
    <row r="34" spans="2:13" ht="12.75">
      <c r="B34" s="126" t="s">
        <v>171</v>
      </c>
      <c r="C34" s="97"/>
      <c r="D34" s="119"/>
      <c r="E34" s="119"/>
      <c r="F34" s="119"/>
      <c r="G34" s="119"/>
      <c r="H34" s="119"/>
      <c r="I34" s="119"/>
      <c r="J34" s="119"/>
      <c r="K34" s="119"/>
      <c r="L34" s="119"/>
      <c r="M34" s="697">
        <v>20356</v>
      </c>
    </row>
    <row r="35" spans="2:13" ht="12.75">
      <c r="B35" s="126" t="s">
        <v>172</v>
      </c>
      <c r="C35" s="97"/>
      <c r="D35" s="119"/>
      <c r="E35" s="119"/>
      <c r="F35" s="119"/>
      <c r="G35" s="119"/>
      <c r="H35" s="119"/>
      <c r="I35" s="119"/>
      <c r="J35" s="119"/>
      <c r="K35" s="119"/>
      <c r="L35" s="119"/>
      <c r="M35" s="697">
        <v>111523</v>
      </c>
    </row>
    <row r="36" spans="2:13" ht="12.75">
      <c r="B36" s="126" t="s">
        <v>264</v>
      </c>
      <c r="C36" s="97"/>
      <c r="D36" s="119"/>
      <c r="E36" s="119"/>
      <c r="F36" s="119"/>
      <c r="G36" s="119"/>
      <c r="H36" s="119"/>
      <c r="I36" s="119"/>
      <c r="J36" s="119"/>
      <c r="K36" s="119"/>
      <c r="L36" s="119"/>
      <c r="M36" s="698">
        <v>15405</v>
      </c>
    </row>
    <row r="37" spans="2:13" ht="12.75">
      <c r="B37" s="126" t="s">
        <v>173</v>
      </c>
      <c r="C37" s="97"/>
      <c r="D37" s="119"/>
      <c r="E37" s="119"/>
      <c r="F37" s="119"/>
      <c r="G37" s="119"/>
      <c r="H37" s="119"/>
      <c r="I37" s="119"/>
      <c r="J37" s="119"/>
      <c r="K37" s="119"/>
      <c r="L37" s="119"/>
      <c r="M37" s="698">
        <v>-5059</v>
      </c>
    </row>
    <row r="38" spans="2:13" ht="13.5" thickBot="1">
      <c r="B38" s="699" t="s">
        <v>174</v>
      </c>
      <c r="C38" s="700"/>
      <c r="D38" s="701"/>
      <c r="E38" s="701"/>
      <c r="F38" s="701"/>
      <c r="G38" s="701"/>
      <c r="H38" s="701"/>
      <c r="I38" s="701"/>
      <c r="J38" s="701"/>
      <c r="K38" s="701"/>
      <c r="L38" s="701"/>
      <c r="M38" s="421">
        <v>1600561</v>
      </c>
    </row>
    <row r="39" spans="2:13" ht="12.75">
      <c r="B39" s="4"/>
      <c r="C39" s="10"/>
      <c r="D39" s="10"/>
      <c r="E39" s="10"/>
      <c r="F39" s="10"/>
      <c r="G39" s="10"/>
      <c r="H39" s="10"/>
      <c r="I39" s="10"/>
      <c r="J39" s="10"/>
      <c r="K39" s="10"/>
      <c r="L39" s="10"/>
      <c r="M39" s="10"/>
    </row>
    <row r="40" spans="2:13" ht="12.75">
      <c r="B40" s="4" t="s">
        <v>175</v>
      </c>
      <c r="C40" s="10"/>
      <c r="D40" s="10"/>
      <c r="E40" s="10"/>
      <c r="F40" s="10"/>
      <c r="G40" s="10"/>
      <c r="H40" s="10"/>
      <c r="I40" s="10"/>
      <c r="J40" s="10"/>
      <c r="K40" s="10"/>
      <c r="L40" s="10"/>
      <c r="M40" s="10"/>
    </row>
    <row r="41" spans="2:13" ht="12.75">
      <c r="B41" s="4"/>
      <c r="C41" s="10"/>
      <c r="D41" s="130"/>
      <c r="E41" s="130"/>
      <c r="F41" s="130"/>
      <c r="G41" s="130"/>
      <c r="H41" s="130"/>
      <c r="I41" s="130"/>
      <c r="J41" s="130"/>
      <c r="K41" s="130"/>
      <c r="L41" s="130"/>
      <c r="M41" s="130"/>
    </row>
    <row r="42" spans="2:13" ht="12.75">
      <c r="B42" s="4"/>
      <c r="C42" s="10"/>
      <c r="D42" s="130"/>
      <c r="E42" s="130"/>
      <c r="F42" s="130"/>
      <c r="G42" s="130"/>
      <c r="H42" s="130"/>
      <c r="I42" s="130"/>
      <c r="J42" s="130"/>
      <c r="K42" s="130"/>
      <c r="L42" s="130"/>
      <c r="M42" s="130"/>
    </row>
    <row r="43" spans="2:13" ht="12.75">
      <c r="B43" s="109" t="s">
        <v>776</v>
      </c>
      <c r="C43" s="110"/>
      <c r="D43" s="111"/>
      <c r="E43" s="112"/>
      <c r="F43" s="112"/>
      <c r="G43" s="112"/>
      <c r="H43" s="112"/>
      <c r="I43" s="112"/>
      <c r="J43" s="113"/>
      <c r="K43" s="112"/>
      <c r="L43" s="112"/>
      <c r="M43" s="112"/>
    </row>
    <row r="44" spans="2:13" ht="12.75">
      <c r="B44" s="114" t="s">
        <v>13</v>
      </c>
      <c r="C44" s="115"/>
      <c r="D44" s="116" t="s">
        <v>153</v>
      </c>
      <c r="E44" s="116" t="s">
        <v>46</v>
      </c>
      <c r="F44" s="116" t="s">
        <v>45</v>
      </c>
      <c r="G44" s="116" t="s">
        <v>47</v>
      </c>
      <c r="H44" s="116" t="s">
        <v>48</v>
      </c>
      <c r="I44" s="116" t="s">
        <v>49</v>
      </c>
      <c r="J44" s="116" t="s">
        <v>50</v>
      </c>
      <c r="K44" s="116" t="s">
        <v>148</v>
      </c>
      <c r="L44" s="116" t="s">
        <v>43</v>
      </c>
      <c r="M44" s="117" t="s">
        <v>34</v>
      </c>
    </row>
    <row r="45" spans="2:13" ht="12.75">
      <c r="B45" s="38" t="s">
        <v>154</v>
      </c>
      <c r="C45" s="39"/>
      <c r="D45" s="554">
        <v>20883</v>
      </c>
      <c r="E45" s="554">
        <v>3107</v>
      </c>
      <c r="F45" s="691">
        <v>278</v>
      </c>
      <c r="G45" s="554">
        <v>463</v>
      </c>
      <c r="H45" s="554">
        <v>179</v>
      </c>
      <c r="I45" s="349">
        <v>211</v>
      </c>
      <c r="J45" s="691">
        <v>869</v>
      </c>
      <c r="K45" s="691">
        <v>13392</v>
      </c>
      <c r="L45" s="691">
        <v>10987</v>
      </c>
      <c r="M45" s="691">
        <v>50369</v>
      </c>
    </row>
    <row r="46" spans="2:13" ht="12.75">
      <c r="B46" s="9"/>
      <c r="C46" s="39"/>
      <c r="D46" s="549">
        <v>0</v>
      </c>
      <c r="E46" s="549">
        <v>0</v>
      </c>
      <c r="F46" s="692">
        <v>0</v>
      </c>
      <c r="G46" s="549">
        <v>0</v>
      </c>
      <c r="H46" s="549">
        <v>0</v>
      </c>
      <c r="I46" s="210">
        <v>0</v>
      </c>
      <c r="J46" s="692">
        <v>0</v>
      </c>
      <c r="K46" s="692">
        <v>0</v>
      </c>
      <c r="L46" s="692">
        <v>0</v>
      </c>
      <c r="M46" s="692"/>
    </row>
    <row r="47" spans="2:13" ht="12.75">
      <c r="B47" s="120" t="s">
        <v>155</v>
      </c>
      <c r="C47" s="39"/>
      <c r="D47" s="549">
        <v>41576</v>
      </c>
      <c r="E47" s="549">
        <v>41</v>
      </c>
      <c r="F47" s="692">
        <v>791</v>
      </c>
      <c r="G47" s="549">
        <v>58</v>
      </c>
      <c r="H47" s="549">
        <v>149</v>
      </c>
      <c r="I47" s="210">
        <v>10</v>
      </c>
      <c r="J47" s="692">
        <v>66</v>
      </c>
      <c r="K47" s="692">
        <v>6397</v>
      </c>
      <c r="L47" s="692">
        <v>8750</v>
      </c>
      <c r="M47" s="692">
        <v>57838</v>
      </c>
    </row>
    <row r="48" spans="2:13" ht="12.75">
      <c r="B48" s="120" t="s">
        <v>156</v>
      </c>
      <c r="C48" s="39"/>
      <c r="D48" s="549">
        <v>24200</v>
      </c>
      <c r="E48" s="549">
        <v>4654</v>
      </c>
      <c r="F48" s="692">
        <v>981</v>
      </c>
      <c r="G48" s="549">
        <v>374</v>
      </c>
      <c r="H48" s="549">
        <v>2689</v>
      </c>
      <c r="I48" s="210">
        <v>1458</v>
      </c>
      <c r="J48" s="692">
        <v>7065</v>
      </c>
      <c r="K48" s="692">
        <v>2510</v>
      </c>
      <c r="L48" s="692">
        <v>4861</v>
      </c>
      <c r="M48" s="692">
        <v>48792</v>
      </c>
    </row>
    <row r="49" spans="2:13" ht="12.75">
      <c r="B49" s="120" t="s">
        <v>157</v>
      </c>
      <c r="C49" s="39"/>
      <c r="D49" s="549">
        <v>16548</v>
      </c>
      <c r="E49" s="549">
        <v>415</v>
      </c>
      <c r="F49" s="692">
        <v>2091</v>
      </c>
      <c r="G49" s="549">
        <v>1310</v>
      </c>
      <c r="H49" s="549">
        <v>828</v>
      </c>
      <c r="I49" s="210">
        <v>1473</v>
      </c>
      <c r="J49" s="692">
        <v>1918</v>
      </c>
      <c r="K49" s="692">
        <v>3397</v>
      </c>
      <c r="L49" s="692">
        <v>58</v>
      </c>
      <c r="M49" s="692">
        <v>28038</v>
      </c>
    </row>
    <row r="50" spans="2:13" ht="12.75">
      <c r="B50" s="120" t="s">
        <v>158</v>
      </c>
      <c r="C50" s="39"/>
      <c r="D50" s="549">
        <v>43216</v>
      </c>
      <c r="E50" s="549">
        <v>288</v>
      </c>
      <c r="F50" s="692">
        <v>683</v>
      </c>
      <c r="G50" s="549">
        <v>372</v>
      </c>
      <c r="H50" s="549">
        <v>255</v>
      </c>
      <c r="I50" s="210">
        <v>123</v>
      </c>
      <c r="J50" s="692">
        <v>125</v>
      </c>
      <c r="K50" s="692">
        <v>45</v>
      </c>
      <c r="L50" s="692">
        <v>5782</v>
      </c>
      <c r="M50" s="692">
        <v>50889</v>
      </c>
    </row>
    <row r="51" spans="2:13" ht="12.75">
      <c r="B51" s="120" t="s">
        <v>159</v>
      </c>
      <c r="C51" s="39"/>
      <c r="D51" s="549">
        <v>64418</v>
      </c>
      <c r="E51" s="549">
        <v>871</v>
      </c>
      <c r="F51" s="692">
        <v>845</v>
      </c>
      <c r="G51" s="549">
        <v>154</v>
      </c>
      <c r="H51" s="549">
        <v>2095</v>
      </c>
      <c r="I51" s="210">
        <v>2197</v>
      </c>
      <c r="J51" s="692">
        <v>1374</v>
      </c>
      <c r="K51" s="692">
        <v>12457</v>
      </c>
      <c r="L51" s="692">
        <v>600</v>
      </c>
      <c r="M51" s="692">
        <v>85011</v>
      </c>
    </row>
    <row r="52" spans="2:13" ht="12.75">
      <c r="B52" s="120" t="s">
        <v>160</v>
      </c>
      <c r="C52" s="39"/>
      <c r="D52" s="549">
        <v>8707</v>
      </c>
      <c r="E52" s="549">
        <v>287</v>
      </c>
      <c r="F52" s="692">
        <v>104</v>
      </c>
      <c r="G52" s="549">
        <v>6</v>
      </c>
      <c r="H52" s="549">
        <v>455</v>
      </c>
      <c r="I52" s="210">
        <v>190</v>
      </c>
      <c r="J52" s="692">
        <v>398</v>
      </c>
      <c r="K52" s="692">
        <v>647</v>
      </c>
      <c r="L52" s="692">
        <v>3</v>
      </c>
      <c r="M52" s="692">
        <v>10797</v>
      </c>
    </row>
    <row r="53" spans="2:13" ht="12.75">
      <c r="B53" s="120" t="s">
        <v>161</v>
      </c>
      <c r="C53" s="39"/>
      <c r="D53" s="549">
        <v>55291</v>
      </c>
      <c r="E53" s="549">
        <v>3061</v>
      </c>
      <c r="F53" s="692">
        <v>802</v>
      </c>
      <c r="G53" s="549">
        <v>3205</v>
      </c>
      <c r="H53" s="549">
        <v>2531</v>
      </c>
      <c r="I53" s="210">
        <v>1525</v>
      </c>
      <c r="J53" s="692">
        <v>3093</v>
      </c>
      <c r="K53" s="692">
        <v>8377</v>
      </c>
      <c r="L53" s="692">
        <v>9258</v>
      </c>
      <c r="M53" s="692">
        <v>87143</v>
      </c>
    </row>
    <row r="54" spans="2:13" ht="12.75">
      <c r="B54" s="120" t="s">
        <v>162</v>
      </c>
      <c r="C54" s="39"/>
      <c r="D54" s="549">
        <v>7209</v>
      </c>
      <c r="E54" s="549">
        <v>11</v>
      </c>
      <c r="F54" s="692">
        <v>0</v>
      </c>
      <c r="G54" s="549">
        <v>37</v>
      </c>
      <c r="H54" s="549">
        <v>1584</v>
      </c>
      <c r="I54" s="210">
        <v>1832</v>
      </c>
      <c r="J54" s="692">
        <v>904</v>
      </c>
      <c r="K54" s="692">
        <v>0</v>
      </c>
      <c r="L54" s="692">
        <v>3</v>
      </c>
      <c r="M54" s="692">
        <v>11580</v>
      </c>
    </row>
    <row r="55" spans="2:13" ht="12.75">
      <c r="B55" s="120" t="s">
        <v>400</v>
      </c>
      <c r="C55" s="39"/>
      <c r="D55" s="549">
        <v>21099</v>
      </c>
      <c r="E55" s="549">
        <v>15</v>
      </c>
      <c r="F55" s="692">
        <v>100</v>
      </c>
      <c r="G55" s="549">
        <v>229</v>
      </c>
      <c r="H55" s="549">
        <v>686</v>
      </c>
      <c r="I55" s="210">
        <v>92</v>
      </c>
      <c r="J55" s="692">
        <v>27</v>
      </c>
      <c r="K55" s="692">
        <v>0</v>
      </c>
      <c r="L55" s="692">
        <v>0</v>
      </c>
      <c r="M55" s="692">
        <v>22248</v>
      </c>
    </row>
    <row r="56" spans="2:13" ht="12.75">
      <c r="B56" s="120" t="s">
        <v>401</v>
      </c>
      <c r="C56" s="39"/>
      <c r="D56" s="549">
        <v>22833</v>
      </c>
      <c r="E56" s="549">
        <v>35</v>
      </c>
      <c r="F56" s="692">
        <v>5</v>
      </c>
      <c r="G56" s="549">
        <v>7571</v>
      </c>
      <c r="H56" s="549">
        <v>1426</v>
      </c>
      <c r="I56" s="210">
        <v>897</v>
      </c>
      <c r="J56" s="692">
        <v>3831</v>
      </c>
      <c r="K56" s="692">
        <v>5051</v>
      </c>
      <c r="L56" s="692">
        <v>208</v>
      </c>
      <c r="M56" s="692">
        <v>41857</v>
      </c>
    </row>
    <row r="57" spans="2:13" ht="12.75">
      <c r="B57" s="121" t="s">
        <v>43</v>
      </c>
      <c r="C57" s="122"/>
      <c r="D57" s="552">
        <v>19660</v>
      </c>
      <c r="E57" s="552">
        <v>769</v>
      </c>
      <c r="F57" s="552">
        <v>444</v>
      </c>
      <c r="G57" s="552">
        <v>471</v>
      </c>
      <c r="H57" s="552">
        <v>163</v>
      </c>
      <c r="I57" s="552">
        <v>153</v>
      </c>
      <c r="J57" s="552">
        <v>145</v>
      </c>
      <c r="K57" s="552">
        <v>583</v>
      </c>
      <c r="L57" s="552">
        <v>1684</v>
      </c>
      <c r="M57" s="552">
        <v>24072</v>
      </c>
    </row>
    <row r="58" spans="2:13" ht="12.75">
      <c r="B58" s="124" t="s">
        <v>116</v>
      </c>
      <c r="C58" s="125"/>
      <c r="D58" s="693">
        <v>324757</v>
      </c>
      <c r="E58" s="693">
        <v>10447</v>
      </c>
      <c r="F58" s="693">
        <v>6846</v>
      </c>
      <c r="G58" s="693">
        <v>13787</v>
      </c>
      <c r="H58" s="693">
        <v>12861</v>
      </c>
      <c r="I58" s="693">
        <v>9950</v>
      </c>
      <c r="J58" s="693">
        <v>18946</v>
      </c>
      <c r="K58" s="693">
        <v>39464</v>
      </c>
      <c r="L58" s="693">
        <v>31207</v>
      </c>
      <c r="M58" s="693">
        <v>468265</v>
      </c>
    </row>
    <row r="59" spans="2:13" ht="12.75">
      <c r="B59" s="126"/>
      <c r="C59" s="97"/>
      <c r="D59" s="694"/>
      <c r="E59" s="694"/>
      <c r="F59" s="694"/>
      <c r="G59" s="694"/>
      <c r="H59" s="694"/>
      <c r="I59" s="694"/>
      <c r="J59" s="694"/>
      <c r="K59" s="694"/>
      <c r="L59" s="694"/>
      <c r="M59" s="694"/>
    </row>
    <row r="60" spans="2:13" ht="24">
      <c r="B60" s="126" t="s">
        <v>361</v>
      </c>
      <c r="C60" s="97"/>
      <c r="D60" s="549">
        <v>93945</v>
      </c>
      <c r="E60" s="549">
        <v>6</v>
      </c>
      <c r="F60" s="549">
        <v>932</v>
      </c>
      <c r="G60" s="549">
        <v>358</v>
      </c>
      <c r="H60" s="549">
        <v>5755</v>
      </c>
      <c r="I60" s="549">
        <v>3850</v>
      </c>
      <c r="J60" s="549">
        <v>7184</v>
      </c>
      <c r="K60" s="549">
        <v>29993</v>
      </c>
      <c r="L60" s="549">
        <v>0</v>
      </c>
      <c r="M60" s="549">
        <v>142023</v>
      </c>
    </row>
    <row r="61" spans="2:13" ht="24">
      <c r="B61" s="126" t="s">
        <v>362</v>
      </c>
      <c r="C61" s="97"/>
      <c r="D61" s="549">
        <v>73738</v>
      </c>
      <c r="E61" s="549">
        <v>0</v>
      </c>
      <c r="F61" s="549">
        <v>2</v>
      </c>
      <c r="G61" s="549">
        <v>0</v>
      </c>
      <c r="H61" s="549">
        <v>0</v>
      </c>
      <c r="I61" s="549">
        <v>313</v>
      </c>
      <c r="J61" s="549">
        <v>6</v>
      </c>
      <c r="K61" s="549">
        <v>6922</v>
      </c>
      <c r="L61" s="549">
        <v>0</v>
      </c>
      <c r="M61" s="549">
        <v>80981</v>
      </c>
    </row>
    <row r="62" spans="2:13" ht="24">
      <c r="B62" s="121" t="s">
        <v>363</v>
      </c>
      <c r="C62" s="122"/>
      <c r="D62" s="551">
        <v>45864</v>
      </c>
      <c r="E62" s="551">
        <v>0</v>
      </c>
      <c r="F62" s="551">
        <v>0</v>
      </c>
      <c r="G62" s="551">
        <v>0</v>
      </c>
      <c r="H62" s="551">
        <v>0</v>
      </c>
      <c r="I62" s="551">
        <v>0</v>
      </c>
      <c r="J62" s="551"/>
      <c r="K62" s="551">
        <v>0</v>
      </c>
      <c r="L62" s="551">
        <v>0</v>
      </c>
      <c r="M62" s="551">
        <v>45864</v>
      </c>
    </row>
    <row r="63" spans="2:13" ht="12.75">
      <c r="B63" s="124" t="s">
        <v>163</v>
      </c>
      <c r="C63" s="125"/>
      <c r="D63" s="554">
        <v>213547</v>
      </c>
      <c r="E63" s="554">
        <v>6</v>
      </c>
      <c r="F63" s="554">
        <v>934</v>
      </c>
      <c r="G63" s="554">
        <v>358</v>
      </c>
      <c r="H63" s="554">
        <v>5755</v>
      </c>
      <c r="I63" s="554">
        <v>4163</v>
      </c>
      <c r="J63" s="118">
        <v>7190</v>
      </c>
      <c r="K63" s="118">
        <v>36915</v>
      </c>
      <c r="L63" s="118">
        <v>0</v>
      </c>
      <c r="M63" s="118">
        <v>268868</v>
      </c>
    </row>
    <row r="64" spans="2:13" ht="12.75">
      <c r="B64" s="126"/>
      <c r="C64" s="97"/>
      <c r="D64" s="694"/>
      <c r="E64" s="694"/>
      <c r="F64" s="694"/>
      <c r="G64" s="694"/>
      <c r="H64" s="694"/>
      <c r="I64" s="694"/>
      <c r="J64" s="9"/>
      <c r="K64" s="9"/>
      <c r="L64" s="9"/>
      <c r="M64" s="9"/>
    </row>
    <row r="65" spans="2:13" ht="12.75">
      <c r="B65" s="124" t="s">
        <v>164</v>
      </c>
      <c r="C65" s="125"/>
      <c r="D65" s="693">
        <v>5346</v>
      </c>
      <c r="E65" s="693">
        <v>9</v>
      </c>
      <c r="F65" s="693">
        <v>81</v>
      </c>
      <c r="G65" s="693">
        <v>1111</v>
      </c>
      <c r="H65" s="693">
        <v>1205</v>
      </c>
      <c r="I65" s="693">
        <v>354</v>
      </c>
      <c r="J65" s="38">
        <v>789</v>
      </c>
      <c r="K65" s="38">
        <v>30493</v>
      </c>
      <c r="L65" s="38">
        <v>681</v>
      </c>
      <c r="M65" s="38">
        <v>40069</v>
      </c>
    </row>
    <row r="66" spans="2:13" ht="12.75">
      <c r="B66" s="126"/>
      <c r="C66" s="97"/>
      <c r="D66" s="694">
        <v>0</v>
      </c>
      <c r="E66" s="694">
        <v>0</v>
      </c>
      <c r="F66" s="694">
        <v>0</v>
      </c>
      <c r="G66" s="694">
        <v>0</v>
      </c>
      <c r="H66" s="694">
        <v>0</v>
      </c>
      <c r="I66" s="694">
        <v>0</v>
      </c>
      <c r="J66" s="9">
        <v>0</v>
      </c>
      <c r="K66" s="9">
        <v>0</v>
      </c>
      <c r="L66" s="9">
        <v>0</v>
      </c>
      <c r="M66" s="9"/>
    </row>
    <row r="67" spans="2:13" ht="12.75">
      <c r="B67" s="126" t="s">
        <v>165</v>
      </c>
      <c r="C67" s="97"/>
      <c r="D67" s="556">
        <v>418420</v>
      </c>
      <c r="E67" s="556">
        <v>0</v>
      </c>
      <c r="F67" s="556">
        <v>3559</v>
      </c>
      <c r="G67" s="556">
        <v>0</v>
      </c>
      <c r="H67" s="556">
        <v>15683</v>
      </c>
      <c r="I67" s="556">
        <v>6578</v>
      </c>
      <c r="J67" s="8">
        <v>17343</v>
      </c>
      <c r="K67" s="8">
        <v>0</v>
      </c>
      <c r="L67" s="8">
        <v>5099</v>
      </c>
      <c r="M67" s="8">
        <v>466682</v>
      </c>
    </row>
    <row r="68" spans="2:13" ht="12.75">
      <c r="B68" s="121" t="s">
        <v>43</v>
      </c>
      <c r="C68" s="122"/>
      <c r="D68" s="552">
        <v>24977</v>
      </c>
      <c r="E68" s="552">
        <v>2354</v>
      </c>
      <c r="F68" s="552">
        <v>4798</v>
      </c>
      <c r="G68" s="552">
        <v>993</v>
      </c>
      <c r="H68" s="552">
        <v>2402</v>
      </c>
      <c r="I68" s="552">
        <v>1714</v>
      </c>
      <c r="J68" s="123">
        <v>1717</v>
      </c>
      <c r="K68" s="123">
        <v>34</v>
      </c>
      <c r="L68" s="123">
        <v>2247</v>
      </c>
      <c r="M68" s="123">
        <v>41236</v>
      </c>
    </row>
    <row r="69" spans="2:13" ht="12.75">
      <c r="B69" s="124" t="s">
        <v>166</v>
      </c>
      <c r="C69" s="125"/>
      <c r="D69" s="693">
        <v>443397</v>
      </c>
      <c r="E69" s="693">
        <v>2354</v>
      </c>
      <c r="F69" s="693">
        <v>8357</v>
      </c>
      <c r="G69" s="693">
        <v>993</v>
      </c>
      <c r="H69" s="693">
        <v>18085</v>
      </c>
      <c r="I69" s="693">
        <v>8292</v>
      </c>
      <c r="J69" s="38">
        <v>19060</v>
      </c>
      <c r="K69" s="38">
        <v>34</v>
      </c>
      <c r="L69" s="38">
        <v>7346</v>
      </c>
      <c r="M69" s="38">
        <v>507918</v>
      </c>
    </row>
    <row r="70" spans="2:13" ht="12.75">
      <c r="B70" s="121"/>
      <c r="C70" s="123"/>
      <c r="D70" s="552">
        <v>0</v>
      </c>
      <c r="E70" s="552">
        <v>0</v>
      </c>
      <c r="F70" s="552">
        <v>0</v>
      </c>
      <c r="G70" s="552">
        <v>0</v>
      </c>
      <c r="H70" s="552">
        <v>0</v>
      </c>
      <c r="I70" s="552">
        <v>0</v>
      </c>
      <c r="J70" s="123">
        <v>0</v>
      </c>
      <c r="K70" s="123">
        <v>0</v>
      </c>
      <c r="L70" s="123">
        <v>0</v>
      </c>
      <c r="M70" s="123">
        <v>0</v>
      </c>
    </row>
    <row r="71" spans="2:13" ht="13.5" thickBot="1">
      <c r="B71" s="128" t="s">
        <v>170</v>
      </c>
      <c r="C71" s="129"/>
      <c r="D71" s="695">
        <v>1007930</v>
      </c>
      <c r="E71" s="695">
        <v>15923</v>
      </c>
      <c r="F71" s="695">
        <v>16496</v>
      </c>
      <c r="G71" s="695">
        <v>16712</v>
      </c>
      <c r="H71" s="695">
        <v>38085</v>
      </c>
      <c r="I71" s="695">
        <v>22970</v>
      </c>
      <c r="J71" s="129">
        <v>46854</v>
      </c>
      <c r="K71" s="129">
        <v>120298</v>
      </c>
      <c r="L71" s="129">
        <v>50221</v>
      </c>
      <c r="M71" s="129">
        <v>1335489</v>
      </c>
    </row>
    <row r="72" spans="2:13" ht="12.75">
      <c r="B72" s="696"/>
      <c r="C72" s="38"/>
      <c r="D72" s="38"/>
      <c r="E72" s="38"/>
      <c r="F72" s="38"/>
      <c r="G72" s="38"/>
      <c r="H72" s="38"/>
      <c r="I72" s="38"/>
      <c r="J72" s="38"/>
      <c r="K72" s="38"/>
      <c r="L72" s="38"/>
      <c r="M72" s="38"/>
    </row>
    <row r="73" spans="2:13" ht="12.75">
      <c r="B73" s="126" t="s">
        <v>171</v>
      </c>
      <c r="C73" s="97"/>
      <c r="D73" s="119"/>
      <c r="E73" s="119"/>
      <c r="F73" s="119"/>
      <c r="G73" s="119"/>
      <c r="H73" s="119"/>
      <c r="I73" s="119"/>
      <c r="J73" s="119"/>
      <c r="K73" s="119"/>
      <c r="L73" s="119"/>
      <c r="M73" s="697">
        <v>1756</v>
      </c>
    </row>
    <row r="74" spans="2:13" ht="12.75">
      <c r="B74" s="126" t="s">
        <v>172</v>
      </c>
      <c r="C74" s="97"/>
      <c r="D74" s="119"/>
      <c r="E74" s="119"/>
      <c r="F74" s="119"/>
      <c r="G74" s="119"/>
      <c r="H74" s="119"/>
      <c r="I74" s="119"/>
      <c r="J74" s="119"/>
      <c r="K74" s="119"/>
      <c r="L74" s="119"/>
      <c r="M74" s="697">
        <v>58560</v>
      </c>
    </row>
    <row r="75" spans="2:13" ht="12.75">
      <c r="B75" s="126" t="s">
        <v>264</v>
      </c>
      <c r="C75" s="97"/>
      <c r="D75" s="119"/>
      <c r="E75" s="119"/>
      <c r="F75" s="119"/>
      <c r="G75" s="119"/>
      <c r="H75" s="119"/>
      <c r="I75" s="119"/>
      <c r="J75" s="119"/>
      <c r="K75" s="119"/>
      <c r="L75" s="119"/>
      <c r="M75" s="697">
        <v>21001</v>
      </c>
    </row>
    <row r="76" spans="2:13" ht="12.75">
      <c r="B76" s="126" t="s">
        <v>173</v>
      </c>
      <c r="C76" s="97"/>
      <c r="D76" s="119"/>
      <c r="E76" s="119"/>
      <c r="F76" s="119"/>
      <c r="G76" s="119"/>
      <c r="H76" s="119"/>
      <c r="I76" s="119"/>
      <c r="J76" s="119"/>
      <c r="K76" s="119"/>
      <c r="L76" s="119"/>
      <c r="M76" s="697">
        <v>-4878</v>
      </c>
    </row>
    <row r="77" spans="2:13" ht="13.5" thickBot="1">
      <c r="B77" s="699" t="s">
        <v>174</v>
      </c>
      <c r="C77" s="700"/>
      <c r="D77" s="701"/>
      <c r="E77" s="701"/>
      <c r="F77" s="701"/>
      <c r="G77" s="701"/>
      <c r="H77" s="701"/>
      <c r="I77" s="701"/>
      <c r="J77" s="701"/>
      <c r="K77" s="701"/>
      <c r="L77" s="701"/>
      <c r="M77" s="701">
        <v>1411928</v>
      </c>
    </row>
    <row r="78" spans="2:13" ht="12.75">
      <c r="B78" s="4"/>
      <c r="C78" s="10"/>
      <c r="D78" s="10"/>
      <c r="E78" s="10"/>
      <c r="F78" s="10"/>
      <c r="G78" s="10"/>
      <c r="H78" s="10"/>
      <c r="I78" s="10"/>
      <c r="J78" s="10"/>
      <c r="K78" s="10"/>
      <c r="L78" s="10"/>
      <c r="M78" s="10"/>
    </row>
    <row r="79" spans="2:13" ht="12.75">
      <c r="B79" s="4" t="s">
        <v>175</v>
      </c>
      <c r="C79" s="10"/>
      <c r="D79" s="10"/>
      <c r="E79" s="10"/>
      <c r="F79" s="10"/>
      <c r="G79" s="10"/>
      <c r="H79" s="10"/>
      <c r="I79" s="10"/>
      <c r="J79" s="10"/>
      <c r="K79" s="10"/>
      <c r="L79" s="10"/>
      <c r="M79" s="10"/>
    </row>
  </sheetData>
  <sheetProtection/>
  <printOptions/>
  <pageMargins left="0.75" right="0.75" top="1" bottom="1" header="0.5" footer="0.5"/>
  <pageSetup fitToHeight="1" fitToWidth="1" horizontalDpi="600" verticalDpi="600" orientation="portrait" paperSize="9" scale="62" r:id="rId1"/>
</worksheet>
</file>

<file path=xl/worksheets/sheet19.xml><?xml version="1.0" encoding="utf-8"?>
<worksheet xmlns="http://schemas.openxmlformats.org/spreadsheetml/2006/main" xmlns:r="http://schemas.openxmlformats.org/officeDocument/2006/relationships">
  <sheetPr>
    <pageSetUpPr fitToPage="1"/>
  </sheetPr>
  <dimension ref="A1:K37"/>
  <sheetViews>
    <sheetView showGridLines="0" showZeros="0" zoomScalePageLayoutView="0" workbookViewId="0" topLeftCell="A1">
      <selection activeCell="A1" sqref="A1"/>
    </sheetView>
  </sheetViews>
  <sheetFormatPr defaultColWidth="9.140625" defaultRowHeight="12.75"/>
  <cols>
    <col min="1" max="1" width="4.28125" style="33" customWidth="1"/>
    <col min="2" max="2" width="29.421875" style="58" customWidth="1"/>
    <col min="3" max="4" width="9.7109375" style="1" customWidth="1"/>
    <col min="5" max="16384" width="9.140625" style="1" customWidth="1"/>
  </cols>
  <sheetData>
    <row r="1" spans="1:2" ht="12.75">
      <c r="A1" s="22"/>
      <c r="B1" s="34"/>
    </row>
    <row r="2" spans="1:2" ht="15">
      <c r="A2" s="22"/>
      <c r="B2" s="53" t="s">
        <v>152</v>
      </c>
    </row>
    <row r="3" spans="2:11" ht="12.75">
      <c r="B3" s="85"/>
      <c r="C3" s="247" t="s">
        <v>114</v>
      </c>
      <c r="D3" s="247" t="s">
        <v>111</v>
      </c>
      <c r="E3" s="247" t="s">
        <v>112</v>
      </c>
      <c r="F3" s="247" t="s">
        <v>113</v>
      </c>
      <c r="G3" s="247" t="s">
        <v>114</v>
      </c>
      <c r="H3" s="247" t="s">
        <v>111</v>
      </c>
      <c r="I3" s="247" t="s">
        <v>112</v>
      </c>
      <c r="J3" s="247" t="s">
        <v>113</v>
      </c>
      <c r="K3" s="247" t="s">
        <v>114</v>
      </c>
    </row>
    <row r="4" spans="2:11" ht="12.75">
      <c r="B4" s="272" t="s">
        <v>105</v>
      </c>
      <c r="C4" s="25">
        <v>2014</v>
      </c>
      <c r="D4" s="25">
        <v>2014</v>
      </c>
      <c r="E4" s="25">
        <v>2015</v>
      </c>
      <c r="F4" s="25">
        <v>2015</v>
      </c>
      <c r="G4" s="25">
        <v>2015</v>
      </c>
      <c r="H4" s="25">
        <v>2015</v>
      </c>
      <c r="I4" s="25">
        <v>2016</v>
      </c>
      <c r="J4" s="25">
        <v>2016</v>
      </c>
      <c r="K4" s="25">
        <v>2016</v>
      </c>
    </row>
    <row r="5" spans="2:11" ht="12.75">
      <c r="B5" s="273" t="s">
        <v>154</v>
      </c>
      <c r="C5" s="274">
        <v>194</v>
      </c>
      <c r="D5" s="274">
        <v>184</v>
      </c>
      <c r="E5" s="274">
        <v>247</v>
      </c>
      <c r="F5" s="274">
        <v>184</v>
      </c>
      <c r="G5" s="274">
        <v>190</v>
      </c>
      <c r="H5" s="274">
        <v>169</v>
      </c>
      <c r="I5" s="274">
        <v>103</v>
      </c>
      <c r="J5" s="274">
        <v>115</v>
      </c>
      <c r="K5" s="274">
        <v>139</v>
      </c>
    </row>
    <row r="6" spans="2:11" ht="12.75">
      <c r="B6" s="275"/>
      <c r="C6" s="276"/>
      <c r="D6" s="276"/>
      <c r="E6" s="276"/>
      <c r="F6" s="276"/>
      <c r="G6" s="276"/>
      <c r="H6" s="276"/>
      <c r="I6" s="276"/>
      <c r="J6" s="276"/>
      <c r="K6" s="276"/>
    </row>
    <row r="7" spans="2:11" ht="12.75">
      <c r="B7" s="273" t="s">
        <v>116</v>
      </c>
      <c r="C7" s="274">
        <v>925</v>
      </c>
      <c r="D7" s="274">
        <v>952</v>
      </c>
      <c r="E7" s="274">
        <v>971</v>
      </c>
      <c r="F7" s="274">
        <v>952</v>
      </c>
      <c r="G7" s="274">
        <v>955</v>
      </c>
      <c r="H7" s="274">
        <v>936</v>
      </c>
      <c r="I7" s="274">
        <v>916</v>
      </c>
      <c r="J7" s="274">
        <v>959</v>
      </c>
      <c r="K7" s="274">
        <v>1005</v>
      </c>
    </row>
    <row r="8" spans="2:11" ht="12.75">
      <c r="B8" s="275" t="s">
        <v>310</v>
      </c>
      <c r="C8" s="276">
        <v>676</v>
      </c>
      <c r="D8" s="276">
        <v>665</v>
      </c>
      <c r="E8" s="276">
        <v>711</v>
      </c>
      <c r="F8" s="276">
        <v>700</v>
      </c>
      <c r="G8" s="276">
        <v>699</v>
      </c>
      <c r="H8" s="276">
        <v>689</v>
      </c>
      <c r="I8" s="276">
        <v>676</v>
      </c>
      <c r="J8" s="276">
        <v>708</v>
      </c>
      <c r="K8" s="276">
        <v>737</v>
      </c>
    </row>
    <row r="9" spans="2:11" ht="12.75">
      <c r="B9" s="275" t="s">
        <v>148</v>
      </c>
      <c r="C9" s="276">
        <v>131</v>
      </c>
      <c r="D9" s="276">
        <v>137</v>
      </c>
      <c r="E9" s="276">
        <v>142</v>
      </c>
      <c r="F9" s="276">
        <v>137</v>
      </c>
      <c r="G9" s="276">
        <v>136</v>
      </c>
      <c r="H9" s="276">
        <v>127</v>
      </c>
      <c r="I9" s="276">
        <v>126</v>
      </c>
      <c r="J9" s="276">
        <v>132</v>
      </c>
      <c r="K9" s="276">
        <v>145</v>
      </c>
    </row>
    <row r="10" spans="2:11" ht="12.75">
      <c r="B10" s="275" t="s">
        <v>311</v>
      </c>
      <c r="C10" s="276">
        <v>58</v>
      </c>
      <c r="D10" s="276">
        <v>61</v>
      </c>
      <c r="E10" s="276">
        <v>59</v>
      </c>
      <c r="F10" s="276">
        <v>57</v>
      </c>
      <c r="G10" s="276">
        <v>62</v>
      </c>
      <c r="H10" s="276">
        <v>61</v>
      </c>
      <c r="I10" s="276">
        <v>61</v>
      </c>
      <c r="J10" s="276">
        <v>65</v>
      </c>
      <c r="K10" s="276">
        <v>68</v>
      </c>
    </row>
    <row r="11" spans="2:11" ht="12.75">
      <c r="B11" s="275" t="s">
        <v>43</v>
      </c>
      <c r="C11" s="276">
        <v>60</v>
      </c>
      <c r="D11" s="276">
        <v>89</v>
      </c>
      <c r="E11" s="276">
        <v>59</v>
      </c>
      <c r="F11" s="276">
        <v>58</v>
      </c>
      <c r="G11" s="276">
        <v>58</v>
      </c>
      <c r="H11" s="276">
        <v>59</v>
      </c>
      <c r="I11" s="276">
        <v>53</v>
      </c>
      <c r="J11" s="276">
        <v>54</v>
      </c>
      <c r="K11" s="276">
        <v>55</v>
      </c>
    </row>
    <row r="12" spans="2:11" ht="12.75">
      <c r="B12" s="275"/>
      <c r="C12" s="276"/>
      <c r="D12" s="276"/>
      <c r="E12" s="276"/>
      <c r="F12" s="276"/>
      <c r="G12" s="276"/>
      <c r="H12" s="276"/>
      <c r="I12" s="276"/>
      <c r="J12" s="276"/>
      <c r="K12" s="276"/>
    </row>
    <row r="13" spans="2:11" ht="12.75">
      <c r="B13" s="273" t="s">
        <v>361</v>
      </c>
      <c r="C13" s="274">
        <v>169</v>
      </c>
      <c r="D13" s="274">
        <v>170</v>
      </c>
      <c r="E13" s="274">
        <v>170</v>
      </c>
      <c r="F13" s="274">
        <v>165</v>
      </c>
      <c r="G13" s="274">
        <v>164</v>
      </c>
      <c r="H13" s="274">
        <v>164</v>
      </c>
      <c r="I13" s="274">
        <v>171</v>
      </c>
      <c r="J13" s="274">
        <v>180</v>
      </c>
      <c r="K13" s="274">
        <v>189</v>
      </c>
    </row>
    <row r="14" spans="2:11" ht="12.75">
      <c r="B14" s="275" t="s">
        <v>310</v>
      </c>
      <c r="C14" s="276">
        <v>113</v>
      </c>
      <c r="D14" s="276">
        <v>112</v>
      </c>
      <c r="E14" s="276">
        <v>115</v>
      </c>
      <c r="F14" s="276">
        <v>112</v>
      </c>
      <c r="G14" s="276">
        <v>112</v>
      </c>
      <c r="H14" s="276">
        <v>113</v>
      </c>
      <c r="I14" s="276">
        <v>120</v>
      </c>
      <c r="J14" s="276">
        <v>128</v>
      </c>
      <c r="K14" s="276">
        <v>135</v>
      </c>
    </row>
    <row r="15" spans="2:11" ht="12.75">
      <c r="B15" s="275" t="s">
        <v>148</v>
      </c>
      <c r="C15" s="276">
        <v>37</v>
      </c>
      <c r="D15" s="276">
        <v>38</v>
      </c>
      <c r="E15" s="276">
        <v>36</v>
      </c>
      <c r="F15" s="276">
        <v>34</v>
      </c>
      <c r="G15" s="276">
        <v>34</v>
      </c>
      <c r="H15" s="276">
        <v>33</v>
      </c>
      <c r="I15" s="276">
        <v>33</v>
      </c>
      <c r="J15" s="276">
        <v>33</v>
      </c>
      <c r="K15" s="276">
        <v>33</v>
      </c>
    </row>
    <row r="16" spans="2:11" ht="12.75">
      <c r="B16" s="275" t="s">
        <v>311</v>
      </c>
      <c r="C16" s="276">
        <v>19</v>
      </c>
      <c r="D16" s="276">
        <v>19</v>
      </c>
      <c r="E16" s="276">
        <v>19</v>
      </c>
      <c r="F16" s="276">
        <v>19</v>
      </c>
      <c r="G16" s="276">
        <v>18</v>
      </c>
      <c r="H16" s="276">
        <v>18</v>
      </c>
      <c r="I16" s="276">
        <v>18</v>
      </c>
      <c r="J16" s="276">
        <v>19</v>
      </c>
      <c r="K16" s="276">
        <v>21</v>
      </c>
    </row>
    <row r="17" spans="2:11" ht="12.75">
      <c r="B17" s="275" t="s">
        <v>43</v>
      </c>
      <c r="C17" s="276">
        <v>0</v>
      </c>
      <c r="D17" s="276">
        <v>1</v>
      </c>
      <c r="E17" s="276">
        <v>0</v>
      </c>
      <c r="F17" s="276">
        <v>0</v>
      </c>
      <c r="G17" s="276">
        <v>0</v>
      </c>
      <c r="H17" s="276">
        <v>0</v>
      </c>
      <c r="I17" s="276">
        <v>0</v>
      </c>
      <c r="J17" s="276">
        <v>0</v>
      </c>
      <c r="K17" s="276">
        <v>0</v>
      </c>
    </row>
    <row r="18" spans="2:11" ht="12.75">
      <c r="B18" s="275"/>
      <c r="C18" s="276"/>
      <c r="D18" s="276"/>
      <c r="E18" s="276"/>
      <c r="F18" s="276"/>
      <c r="G18" s="276"/>
      <c r="H18" s="276"/>
      <c r="I18" s="276"/>
      <c r="J18" s="276"/>
      <c r="K18" s="276"/>
    </row>
    <row r="19" spans="2:11" ht="12.75">
      <c r="B19" s="273" t="s">
        <v>362</v>
      </c>
      <c r="C19" s="274">
        <v>90</v>
      </c>
      <c r="D19" s="274">
        <v>91</v>
      </c>
      <c r="E19" s="274">
        <v>90</v>
      </c>
      <c r="F19" s="274">
        <v>90</v>
      </c>
      <c r="G19" s="274">
        <v>91</v>
      </c>
      <c r="H19" s="274">
        <v>94</v>
      </c>
      <c r="I19" s="274">
        <v>99</v>
      </c>
      <c r="J19" s="274">
        <v>103</v>
      </c>
      <c r="K19" s="274">
        <v>102</v>
      </c>
    </row>
    <row r="20" spans="2:11" ht="12.75">
      <c r="B20" s="275" t="s">
        <v>310</v>
      </c>
      <c r="C20" s="276">
        <v>78</v>
      </c>
      <c r="D20" s="276">
        <v>81</v>
      </c>
      <c r="E20" s="276">
        <v>81</v>
      </c>
      <c r="F20" s="276">
        <v>81</v>
      </c>
      <c r="G20" s="276">
        <v>83</v>
      </c>
      <c r="H20" s="276">
        <v>87</v>
      </c>
      <c r="I20" s="276">
        <v>93</v>
      </c>
      <c r="J20" s="276">
        <v>96</v>
      </c>
      <c r="K20" s="276">
        <v>96</v>
      </c>
    </row>
    <row r="21" spans="2:11" ht="12.75">
      <c r="B21" s="275" t="s">
        <v>148</v>
      </c>
      <c r="C21" s="276">
        <v>12</v>
      </c>
      <c r="D21" s="276">
        <v>10</v>
      </c>
      <c r="E21" s="276">
        <v>9</v>
      </c>
      <c r="F21" s="276">
        <v>9</v>
      </c>
      <c r="G21" s="276">
        <v>8</v>
      </c>
      <c r="H21" s="276">
        <v>7</v>
      </c>
      <c r="I21" s="276">
        <v>6</v>
      </c>
      <c r="J21" s="276">
        <v>7</v>
      </c>
      <c r="K21" s="276">
        <v>6</v>
      </c>
    </row>
    <row r="22" spans="2:11" ht="12.75">
      <c r="B22" s="275" t="s">
        <v>311</v>
      </c>
      <c r="C22" s="276">
        <v>0</v>
      </c>
      <c r="D22" s="276">
        <v>0</v>
      </c>
      <c r="E22" s="276">
        <v>0</v>
      </c>
      <c r="F22" s="276">
        <v>0</v>
      </c>
      <c r="G22" s="276">
        <v>0</v>
      </c>
      <c r="H22" s="276">
        <v>0</v>
      </c>
      <c r="I22" s="276">
        <v>0</v>
      </c>
      <c r="J22" s="276">
        <v>0</v>
      </c>
      <c r="K22" s="276">
        <v>0</v>
      </c>
    </row>
    <row r="23" spans="2:11" ht="12.75">
      <c r="B23" s="275" t="s">
        <v>43</v>
      </c>
      <c r="C23" s="276">
        <v>0</v>
      </c>
      <c r="D23" s="276">
        <v>0</v>
      </c>
      <c r="E23" s="276">
        <v>0</v>
      </c>
      <c r="F23" s="276">
        <v>0</v>
      </c>
      <c r="G23" s="276">
        <v>0</v>
      </c>
      <c r="H23" s="276">
        <v>0</v>
      </c>
      <c r="I23" s="276">
        <v>0</v>
      </c>
      <c r="J23" s="276">
        <v>0</v>
      </c>
      <c r="K23" s="276">
        <v>0</v>
      </c>
    </row>
    <row r="24" spans="2:11" ht="12.75">
      <c r="B24" s="275"/>
      <c r="C24" s="276"/>
      <c r="D24" s="276"/>
      <c r="E24" s="276"/>
      <c r="F24" s="276"/>
      <c r="G24" s="276"/>
      <c r="H24" s="276"/>
      <c r="I24" s="276"/>
      <c r="J24" s="276"/>
      <c r="K24" s="276"/>
    </row>
    <row r="25" spans="2:11" ht="12.75">
      <c r="B25" s="273" t="s">
        <v>363</v>
      </c>
      <c r="C25" s="274">
        <v>43</v>
      </c>
      <c r="D25" s="274">
        <v>44</v>
      </c>
      <c r="E25" s="274">
        <v>45</v>
      </c>
      <c r="F25" s="274">
        <v>48</v>
      </c>
      <c r="G25" s="274">
        <v>49</v>
      </c>
      <c r="H25" s="274">
        <v>50</v>
      </c>
      <c r="I25" s="274">
        <v>51</v>
      </c>
      <c r="J25" s="274">
        <v>54</v>
      </c>
      <c r="K25" s="274">
        <v>55</v>
      </c>
    </row>
    <row r="26" spans="2:11" ht="12.75">
      <c r="B26" s="273" t="s">
        <v>44</v>
      </c>
      <c r="C26" s="276"/>
      <c r="D26" s="276"/>
      <c r="E26" s="276"/>
      <c r="F26" s="276"/>
      <c r="G26" s="276"/>
      <c r="H26" s="276"/>
      <c r="I26" s="276"/>
      <c r="J26" s="276"/>
      <c r="K26" s="276"/>
    </row>
    <row r="27" spans="2:11" ht="12.75">
      <c r="B27" s="275"/>
      <c r="C27" s="274"/>
      <c r="D27" s="274"/>
      <c r="E27" s="274"/>
      <c r="F27" s="274"/>
      <c r="G27" s="274"/>
      <c r="H27" s="274"/>
      <c r="I27" s="274"/>
      <c r="J27" s="274"/>
      <c r="K27" s="274"/>
    </row>
    <row r="28" spans="2:11" ht="12.75">
      <c r="B28" s="273" t="s">
        <v>312</v>
      </c>
      <c r="C28" s="274">
        <v>89</v>
      </c>
      <c r="D28" s="274">
        <v>90</v>
      </c>
      <c r="E28" s="274">
        <v>94</v>
      </c>
      <c r="F28" s="274">
        <v>83</v>
      </c>
      <c r="G28" s="274">
        <v>90</v>
      </c>
      <c r="H28" s="274">
        <v>77</v>
      </c>
      <c r="I28" s="274">
        <v>72</v>
      </c>
      <c r="J28" s="274">
        <v>65</v>
      </c>
      <c r="K28" s="274">
        <v>67</v>
      </c>
    </row>
    <row r="29" spans="2:11" ht="12.75">
      <c r="B29" s="275"/>
      <c r="C29" s="276"/>
      <c r="D29" s="276"/>
      <c r="E29" s="276"/>
      <c r="F29" s="276"/>
      <c r="G29" s="276"/>
      <c r="H29" s="276"/>
      <c r="I29" s="276"/>
      <c r="J29" s="276"/>
      <c r="K29" s="276"/>
    </row>
    <row r="30" spans="2:11" ht="12.75">
      <c r="B30" s="273" t="s">
        <v>166</v>
      </c>
      <c r="C30" s="274">
        <v>567</v>
      </c>
      <c r="D30" s="274">
        <v>563</v>
      </c>
      <c r="E30" s="274">
        <v>573</v>
      </c>
      <c r="F30" s="274">
        <v>586</v>
      </c>
      <c r="G30" s="274">
        <v>584</v>
      </c>
      <c r="H30" s="274">
        <v>575</v>
      </c>
      <c r="I30" s="274">
        <v>581</v>
      </c>
      <c r="J30" s="274">
        <v>593</v>
      </c>
      <c r="K30" s="274">
        <v>596</v>
      </c>
    </row>
    <row r="31" spans="2:11" ht="12.75">
      <c r="B31" s="275" t="s">
        <v>310</v>
      </c>
      <c r="C31" s="276">
        <v>513</v>
      </c>
      <c r="D31" s="276">
        <v>508</v>
      </c>
      <c r="E31" s="276">
        <v>518</v>
      </c>
      <c r="F31" s="276">
        <v>531</v>
      </c>
      <c r="G31" s="276">
        <v>528</v>
      </c>
      <c r="H31" s="276">
        <v>519</v>
      </c>
      <c r="I31" s="276">
        <v>526</v>
      </c>
      <c r="J31" s="276">
        <v>536</v>
      </c>
      <c r="K31" s="276">
        <v>536</v>
      </c>
    </row>
    <row r="32" spans="2:11" ht="12.75">
      <c r="B32" s="275" t="s">
        <v>148</v>
      </c>
      <c r="C32" s="276">
        <v>0</v>
      </c>
      <c r="D32" s="276">
        <v>0</v>
      </c>
      <c r="E32" s="276">
        <v>0</v>
      </c>
      <c r="F32" s="276">
        <v>0</v>
      </c>
      <c r="G32" s="276">
        <v>0</v>
      </c>
      <c r="H32" s="276">
        <v>0</v>
      </c>
      <c r="I32" s="276">
        <v>0</v>
      </c>
      <c r="J32" s="276">
        <v>0</v>
      </c>
      <c r="K32" s="276">
        <v>0</v>
      </c>
    </row>
    <row r="33" spans="2:11" ht="12.75">
      <c r="B33" s="275" t="s">
        <v>311</v>
      </c>
      <c r="C33" s="276">
        <v>46</v>
      </c>
      <c r="D33" s="276">
        <v>48</v>
      </c>
      <c r="E33" s="276">
        <v>47</v>
      </c>
      <c r="F33" s="276">
        <v>47</v>
      </c>
      <c r="G33" s="276">
        <v>48</v>
      </c>
      <c r="H33" s="276">
        <v>48</v>
      </c>
      <c r="I33" s="276">
        <v>48</v>
      </c>
      <c r="J33" s="276">
        <v>50</v>
      </c>
      <c r="K33" s="276">
        <v>52</v>
      </c>
    </row>
    <row r="34" spans="2:11" ht="12.75">
      <c r="B34" s="277" t="s">
        <v>43</v>
      </c>
      <c r="C34" s="278">
        <v>8</v>
      </c>
      <c r="D34" s="278">
        <v>7</v>
      </c>
      <c r="E34" s="278">
        <v>8</v>
      </c>
      <c r="F34" s="278">
        <v>8</v>
      </c>
      <c r="G34" s="278">
        <v>8</v>
      </c>
      <c r="H34" s="278">
        <v>8</v>
      </c>
      <c r="I34" s="278">
        <v>7</v>
      </c>
      <c r="J34" s="278">
        <v>7</v>
      </c>
      <c r="K34" s="278">
        <v>8</v>
      </c>
    </row>
    <row r="35" spans="2:11" ht="12.75">
      <c r="B35" s="273" t="s">
        <v>313</v>
      </c>
      <c r="C35" s="279">
        <v>2077</v>
      </c>
      <c r="D35" s="279">
        <v>2094</v>
      </c>
      <c r="E35" s="279">
        <v>2190</v>
      </c>
      <c r="F35" s="279">
        <v>2108</v>
      </c>
      <c r="G35" s="279">
        <v>2123</v>
      </c>
      <c r="H35" s="279">
        <v>2065</v>
      </c>
      <c r="I35" s="279">
        <v>1993</v>
      </c>
      <c r="J35" s="279">
        <v>2069</v>
      </c>
      <c r="K35" s="279">
        <v>2153</v>
      </c>
    </row>
    <row r="36" spans="2:11" ht="12.75">
      <c r="B36" s="273"/>
      <c r="C36" s="295"/>
      <c r="D36" s="295"/>
      <c r="E36" s="295"/>
      <c r="F36" s="295"/>
      <c r="G36" s="295"/>
      <c r="H36" s="295"/>
      <c r="I36" s="295"/>
      <c r="J36" s="295"/>
      <c r="K36" s="295"/>
    </row>
    <row r="37" spans="2:11" ht="12.75">
      <c r="B37" s="280" t="s">
        <v>588</v>
      </c>
      <c r="C37" s="295"/>
      <c r="D37" s="295"/>
      <c r="E37" s="295"/>
      <c r="F37" s="295"/>
      <c r="G37" s="295"/>
      <c r="H37" s="295"/>
      <c r="I37" s="295"/>
      <c r="J37" s="295"/>
      <c r="K37" s="295"/>
    </row>
  </sheetData>
  <sheetProtection/>
  <printOptions/>
  <pageMargins left="0.75" right="0.75" top="1" bottom="1" header="0.5" footer="0.5"/>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J11"/>
  <sheetViews>
    <sheetView showGridLines="0" zoomScalePageLayoutView="0" workbookViewId="0" topLeftCell="A1">
      <selection activeCell="A1" sqref="A1"/>
    </sheetView>
  </sheetViews>
  <sheetFormatPr defaultColWidth="9.140625" defaultRowHeight="12.75"/>
  <cols>
    <col min="1" max="1" width="39.421875" style="1" bestFit="1" customWidth="1"/>
    <col min="2" max="16384" width="9.140625" style="1" customWidth="1"/>
  </cols>
  <sheetData>
    <row r="1" ht="15">
      <c r="A1" s="18" t="s">
        <v>151</v>
      </c>
    </row>
    <row r="3" spans="1:10" ht="12.75">
      <c r="A3" s="28"/>
      <c r="B3" s="26" t="s">
        <v>3</v>
      </c>
      <c r="C3" s="26" t="s">
        <v>2</v>
      </c>
      <c r="D3" s="26" t="s">
        <v>59</v>
      </c>
      <c r="E3" s="26" t="s">
        <v>60</v>
      </c>
      <c r="F3" s="26" t="s">
        <v>3</v>
      </c>
      <c r="G3" s="26" t="s">
        <v>2</v>
      </c>
      <c r="H3" s="26" t="s">
        <v>59</v>
      </c>
      <c r="I3" s="26" t="s">
        <v>60</v>
      </c>
      <c r="J3" s="26" t="s">
        <v>3</v>
      </c>
    </row>
    <row r="4" spans="1:10" ht="12.75">
      <c r="A4" s="29"/>
      <c r="B4" s="25">
        <v>2014</v>
      </c>
      <c r="C4" s="25">
        <v>2014</v>
      </c>
      <c r="D4" s="25">
        <v>2015</v>
      </c>
      <c r="E4" s="25">
        <v>2015</v>
      </c>
      <c r="F4" s="25">
        <v>2015</v>
      </c>
      <c r="G4" s="25">
        <v>2015</v>
      </c>
      <c r="H4" s="25">
        <v>2016</v>
      </c>
      <c r="I4" s="25">
        <v>2016</v>
      </c>
      <c r="J4" s="25">
        <v>2016</v>
      </c>
    </row>
    <row r="5" spans="1:10" ht="12.75">
      <c r="A5" s="478" t="s">
        <v>681</v>
      </c>
      <c r="B5" s="210">
        <v>2302.29</v>
      </c>
      <c r="C5" s="210">
        <v>2310.02</v>
      </c>
      <c r="D5" s="210">
        <v>2293.19</v>
      </c>
      <c r="E5" s="210">
        <v>2304.666</v>
      </c>
      <c r="F5" s="210">
        <v>2302.358</v>
      </c>
      <c r="G5" s="210">
        <v>2249.666</v>
      </c>
      <c r="H5" s="210">
        <v>2176</v>
      </c>
      <c r="I5" s="210">
        <v>2153</v>
      </c>
      <c r="J5" s="210">
        <v>2073</v>
      </c>
    </row>
    <row r="6" spans="1:10" ht="12.75">
      <c r="A6" s="478" t="s">
        <v>682</v>
      </c>
      <c r="B6" s="210">
        <v>3877.384</v>
      </c>
      <c r="C6" s="210">
        <v>3894.396</v>
      </c>
      <c r="D6" s="210">
        <v>3804.2850000000003</v>
      </c>
      <c r="E6" s="210">
        <v>3911.7700000000004</v>
      </c>
      <c r="F6" s="210">
        <v>3794.8740000000003</v>
      </c>
      <c r="G6" s="210">
        <v>3773.458</v>
      </c>
      <c r="H6" s="210">
        <v>3714</v>
      </c>
      <c r="I6" s="210">
        <v>3703</v>
      </c>
      <c r="J6" s="210">
        <v>3608</v>
      </c>
    </row>
    <row r="7" spans="1:10" ht="12.75">
      <c r="A7" s="478" t="s">
        <v>35</v>
      </c>
      <c r="B7" s="210">
        <v>2759</v>
      </c>
      <c r="C7" s="210">
        <v>2821</v>
      </c>
      <c r="D7" s="210">
        <v>2688</v>
      </c>
      <c r="E7" s="210">
        <v>2685</v>
      </c>
      <c r="F7" s="210">
        <v>2641</v>
      </c>
      <c r="G7" s="210">
        <v>2612</v>
      </c>
      <c r="H7" s="210">
        <v>2597</v>
      </c>
      <c r="I7" s="210">
        <v>2568</v>
      </c>
      <c r="J7" s="210">
        <v>2552</v>
      </c>
    </row>
    <row r="8" spans="1:10" ht="12.75">
      <c r="A8" s="478" t="s">
        <v>683</v>
      </c>
      <c r="B8" s="210">
        <v>1621.656</v>
      </c>
      <c r="C8" s="210">
        <v>1620.714</v>
      </c>
      <c r="D8" s="210">
        <v>1624.355</v>
      </c>
      <c r="E8" s="210">
        <v>1603.249</v>
      </c>
      <c r="F8" s="210">
        <v>1454.428</v>
      </c>
      <c r="G8" s="210">
        <v>1444.7060000000001</v>
      </c>
      <c r="H8" s="210">
        <v>1472</v>
      </c>
      <c r="I8" s="210">
        <v>1470</v>
      </c>
      <c r="J8" s="210">
        <v>1465</v>
      </c>
    </row>
    <row r="9" spans="1:10" ht="12.75">
      <c r="A9" s="479" t="s">
        <v>796</v>
      </c>
      <c r="B9" s="678">
        <v>5217</v>
      </c>
      <c r="C9" s="678">
        <v>5264</v>
      </c>
      <c r="D9" s="678">
        <v>5285</v>
      </c>
      <c r="E9" s="678">
        <v>5268</v>
      </c>
      <c r="F9" s="678">
        <v>5303</v>
      </c>
      <c r="G9" s="678">
        <v>5336</v>
      </c>
      <c r="H9" s="678">
        <v>5457</v>
      </c>
      <c r="I9" s="678">
        <v>5473</v>
      </c>
      <c r="J9" s="678">
        <v>5403</v>
      </c>
    </row>
    <row r="10" spans="1:10" ht="12.75">
      <c r="A10" s="680" t="s">
        <v>428</v>
      </c>
      <c r="B10" s="210">
        <v>3800</v>
      </c>
      <c r="C10" s="210">
        <v>3845</v>
      </c>
      <c r="D10" s="210">
        <v>3816</v>
      </c>
      <c r="E10" s="210">
        <v>3800</v>
      </c>
      <c r="F10" s="210">
        <v>3810</v>
      </c>
      <c r="G10" s="210">
        <v>3841</v>
      </c>
      <c r="H10" s="210">
        <v>3845</v>
      </c>
      <c r="I10" s="210">
        <v>3843</v>
      </c>
      <c r="J10" s="210">
        <v>3798</v>
      </c>
    </row>
    <row r="11" spans="1:10" ht="12.75">
      <c r="A11" s="480" t="s">
        <v>137</v>
      </c>
      <c r="B11" s="679">
        <v>15777.33</v>
      </c>
      <c r="C11" s="679">
        <v>15910.130000000001</v>
      </c>
      <c r="D11" s="679">
        <v>15694.83</v>
      </c>
      <c r="E11" s="679">
        <v>15772.685000000001</v>
      </c>
      <c r="F11" s="679">
        <v>15495.66</v>
      </c>
      <c r="G11" s="679">
        <v>15415.83</v>
      </c>
      <c r="H11" s="679">
        <v>15416</v>
      </c>
      <c r="I11" s="679">
        <v>15367</v>
      </c>
      <c r="J11" s="679">
        <v>15101</v>
      </c>
    </row>
  </sheetData>
  <sheetProtection/>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M46"/>
  <sheetViews>
    <sheetView showGridLines="0" zoomScale="85" zoomScaleNormal="85" zoomScalePageLayoutView="0" workbookViewId="0" topLeftCell="A1">
      <selection activeCell="A1" sqref="A1"/>
    </sheetView>
  </sheetViews>
  <sheetFormatPr defaultColWidth="9.140625" defaultRowHeight="12.75"/>
  <cols>
    <col min="1" max="1" width="34.57421875" style="1" bestFit="1" customWidth="1"/>
    <col min="2" max="16384" width="9.140625" style="1" customWidth="1"/>
  </cols>
  <sheetData>
    <row r="1" ht="15">
      <c r="A1" s="18" t="s">
        <v>227</v>
      </c>
    </row>
    <row r="3" ht="15">
      <c r="A3" s="18" t="s">
        <v>316</v>
      </c>
    </row>
    <row r="4" spans="1:10" ht="12.75">
      <c r="A4" s="561"/>
      <c r="B4" s="247" t="s">
        <v>114</v>
      </c>
      <c r="C4" s="247" t="s">
        <v>111</v>
      </c>
      <c r="D4" s="247" t="s">
        <v>112</v>
      </c>
      <c r="E4" s="247" t="s">
        <v>113</v>
      </c>
      <c r="F4" s="247" t="s">
        <v>114</v>
      </c>
      <c r="G4" s="247" t="s">
        <v>111</v>
      </c>
      <c r="H4" s="247" t="s">
        <v>112</v>
      </c>
      <c r="I4" s="247" t="s">
        <v>113</v>
      </c>
      <c r="J4" s="247" t="s">
        <v>114</v>
      </c>
    </row>
    <row r="5" spans="1:10" ht="12.75">
      <c r="A5" s="562"/>
      <c r="B5" s="25">
        <v>2014</v>
      </c>
      <c r="C5" s="25">
        <v>2014</v>
      </c>
      <c r="D5" s="25">
        <v>2015</v>
      </c>
      <c r="E5" s="25">
        <v>2015</v>
      </c>
      <c r="F5" s="25">
        <v>2015</v>
      </c>
      <c r="G5" s="25">
        <v>2015</v>
      </c>
      <c r="H5" s="25">
        <v>2016</v>
      </c>
      <c r="I5" s="25">
        <v>2016</v>
      </c>
      <c r="J5" s="25">
        <v>2016</v>
      </c>
    </row>
    <row r="6" spans="1:10" ht="12.75">
      <c r="A6" s="563" t="s">
        <v>185</v>
      </c>
      <c r="B6" s="101"/>
      <c r="C6" s="101"/>
      <c r="D6" s="101"/>
      <c r="E6" s="101"/>
      <c r="F6" s="101"/>
      <c r="G6" s="101"/>
      <c r="H6" s="101"/>
      <c r="I6" s="101"/>
      <c r="J6" s="101"/>
    </row>
    <row r="7" spans="1:10" ht="12.75">
      <c r="A7" s="564" t="s">
        <v>186</v>
      </c>
      <c r="B7" s="248">
        <v>5433</v>
      </c>
      <c r="C7" s="248">
        <v>6791</v>
      </c>
      <c r="D7" s="248">
        <v>7264</v>
      </c>
      <c r="E7" s="248">
        <v>6257</v>
      </c>
      <c r="F7" s="248">
        <v>5088</v>
      </c>
      <c r="G7" s="248">
        <v>4900</v>
      </c>
      <c r="H7" s="248">
        <v>5099</v>
      </c>
      <c r="I7" s="248">
        <v>5015</v>
      </c>
      <c r="J7" s="248">
        <v>4634</v>
      </c>
    </row>
    <row r="8" spans="1:10" ht="12.75">
      <c r="A8" s="564" t="s">
        <v>187</v>
      </c>
      <c r="B8" s="270">
        <v>2619</v>
      </c>
      <c r="C8" s="270">
        <v>2834</v>
      </c>
      <c r="D8" s="270">
        <v>2865</v>
      </c>
      <c r="E8" s="270">
        <v>2408</v>
      </c>
      <c r="F8" s="270">
        <v>2167</v>
      </c>
      <c r="G8" s="270">
        <v>2044</v>
      </c>
      <c r="H8" s="270">
        <v>2253</v>
      </c>
      <c r="I8" s="270">
        <v>2191</v>
      </c>
      <c r="J8" s="270">
        <v>2036</v>
      </c>
    </row>
    <row r="9" spans="1:10" ht="21" customHeight="1">
      <c r="A9" s="564" t="s">
        <v>188</v>
      </c>
      <c r="B9" s="248">
        <v>1686</v>
      </c>
      <c r="C9" s="248">
        <v>1387</v>
      </c>
      <c r="D9" s="248">
        <v>1290</v>
      </c>
      <c r="E9" s="248">
        <v>1424</v>
      </c>
      <c r="F9" s="248">
        <v>1375</v>
      </c>
      <c r="G9" s="248">
        <v>1304</v>
      </c>
      <c r="H9" s="248">
        <v>1189</v>
      </c>
      <c r="I9" s="248">
        <v>1379</v>
      </c>
      <c r="J9" s="248">
        <v>1586</v>
      </c>
    </row>
    <row r="10" spans="1:10" ht="12.75">
      <c r="A10" s="564" t="s">
        <v>189</v>
      </c>
      <c r="B10" s="131">
        <v>51</v>
      </c>
      <c r="C10" s="131">
        <v>87</v>
      </c>
      <c r="D10" s="131">
        <v>88</v>
      </c>
      <c r="E10" s="131">
        <v>91</v>
      </c>
      <c r="F10" s="131">
        <v>60</v>
      </c>
      <c r="G10" s="131">
        <v>81</v>
      </c>
      <c r="H10" s="131">
        <v>103</v>
      </c>
      <c r="I10" s="131">
        <v>105</v>
      </c>
      <c r="J10" s="131">
        <v>47</v>
      </c>
    </row>
    <row r="11" spans="1:10" ht="12.75">
      <c r="A11" s="564"/>
      <c r="B11" s="131"/>
      <c r="C11" s="131"/>
      <c r="D11" s="131"/>
      <c r="E11" s="131"/>
      <c r="F11" s="131"/>
      <c r="G11" s="131"/>
      <c r="H11" s="131"/>
      <c r="I11" s="131"/>
      <c r="J11" s="131"/>
    </row>
    <row r="12" spans="1:10" ht="12.75">
      <c r="A12" s="564" t="s">
        <v>190</v>
      </c>
      <c r="B12" s="249">
        <v>0.48</v>
      </c>
      <c r="C12" s="249">
        <v>0.42</v>
      </c>
      <c r="D12" s="249">
        <v>0.39</v>
      </c>
      <c r="E12" s="249">
        <v>0.38</v>
      </c>
      <c r="F12" s="249">
        <v>0.43</v>
      </c>
      <c r="G12" s="249">
        <v>0.42</v>
      </c>
      <c r="H12" s="249">
        <v>0.44</v>
      </c>
      <c r="I12" s="249">
        <v>0.44</v>
      </c>
      <c r="J12" s="249">
        <v>0.44</v>
      </c>
    </row>
    <row r="13" spans="1:10" ht="12.75">
      <c r="A13" s="564" t="s">
        <v>191</v>
      </c>
      <c r="B13" s="249">
        <v>0.79</v>
      </c>
      <c r="C13" s="249">
        <v>0.62</v>
      </c>
      <c r="D13" s="249">
        <v>0.57</v>
      </c>
      <c r="E13" s="249">
        <v>0.61</v>
      </c>
      <c r="F13" s="249">
        <v>0.7</v>
      </c>
      <c r="G13" s="249">
        <v>0.68</v>
      </c>
      <c r="H13" s="249">
        <v>0.68</v>
      </c>
      <c r="I13" s="249">
        <v>0.71</v>
      </c>
      <c r="J13" s="249">
        <v>0.78</v>
      </c>
    </row>
    <row r="14" spans="1:10" ht="12.75">
      <c r="A14" s="565"/>
      <c r="B14" s="132"/>
      <c r="C14" s="132"/>
      <c r="D14" s="132"/>
      <c r="E14" s="132"/>
      <c r="F14" s="132"/>
      <c r="G14" s="132"/>
      <c r="H14" s="132"/>
      <c r="I14" s="132"/>
      <c r="J14" s="132"/>
    </row>
    <row r="15" spans="1:10" ht="12.75">
      <c r="A15" s="566" t="s">
        <v>192</v>
      </c>
      <c r="B15" s="131"/>
      <c r="C15" s="131"/>
      <c r="D15" s="131"/>
      <c r="E15" s="131"/>
      <c r="F15" s="131"/>
      <c r="G15" s="131"/>
      <c r="H15" s="131"/>
      <c r="I15" s="131"/>
      <c r="J15" s="131"/>
    </row>
    <row r="16" spans="1:10" ht="18" customHeight="1">
      <c r="A16" s="564" t="s">
        <v>179</v>
      </c>
      <c r="B16" s="248">
        <v>3831</v>
      </c>
      <c r="C16" s="248">
        <v>3534</v>
      </c>
      <c r="D16" s="248">
        <v>3523</v>
      </c>
      <c r="E16" s="248">
        <v>3370</v>
      </c>
      <c r="F16" s="248">
        <v>3228</v>
      </c>
      <c r="G16" s="248">
        <v>2922</v>
      </c>
      <c r="H16" s="248">
        <v>2867</v>
      </c>
      <c r="I16" s="248">
        <v>2791</v>
      </c>
      <c r="J16" s="248">
        <v>2745</v>
      </c>
    </row>
    <row r="17" spans="1:10" ht="18.75" customHeight="1">
      <c r="A17" s="564" t="s">
        <v>180</v>
      </c>
      <c r="B17" s="131">
        <v>317</v>
      </c>
      <c r="C17" s="131">
        <v>274</v>
      </c>
      <c r="D17" s="131">
        <v>217</v>
      </c>
      <c r="E17" s="131">
        <v>218</v>
      </c>
      <c r="F17" s="131">
        <v>203</v>
      </c>
      <c r="G17" s="131">
        <v>205</v>
      </c>
      <c r="H17" s="131">
        <v>198</v>
      </c>
      <c r="I17" s="131">
        <v>202</v>
      </c>
      <c r="J17" s="131">
        <v>131</v>
      </c>
    </row>
    <row r="18" spans="1:10" ht="12.75">
      <c r="A18" s="564" t="s">
        <v>188</v>
      </c>
      <c r="B18" s="270">
        <v>2014</v>
      </c>
      <c r="C18" s="270">
        <v>1936</v>
      </c>
      <c r="D18" s="270">
        <v>1828</v>
      </c>
      <c r="E18" s="270">
        <v>1757</v>
      </c>
      <c r="F18" s="270">
        <v>1724</v>
      </c>
      <c r="G18" s="270">
        <v>1530</v>
      </c>
      <c r="H18" s="270">
        <v>1504</v>
      </c>
      <c r="I18" s="270">
        <v>1455</v>
      </c>
      <c r="J18" s="270">
        <v>1437</v>
      </c>
    </row>
    <row r="19" spans="1:10" ht="12.75">
      <c r="A19" s="564"/>
      <c r="B19" s="131"/>
      <c r="C19" s="131"/>
      <c r="D19" s="131"/>
      <c r="E19" s="131"/>
      <c r="F19" s="131"/>
      <c r="G19" s="131"/>
      <c r="H19" s="131"/>
      <c r="I19" s="131"/>
      <c r="J19" s="131"/>
    </row>
    <row r="20" spans="1:10" ht="12.75">
      <c r="A20" s="564" t="s">
        <v>193</v>
      </c>
      <c r="B20" s="249">
        <v>0.49</v>
      </c>
      <c r="C20" s="249">
        <v>0.51</v>
      </c>
      <c r="D20" s="249">
        <v>0.49</v>
      </c>
      <c r="E20" s="249">
        <v>0.49</v>
      </c>
      <c r="F20" s="249">
        <v>0.5</v>
      </c>
      <c r="G20" s="249">
        <v>0.49</v>
      </c>
      <c r="H20" s="249">
        <v>0.49</v>
      </c>
      <c r="I20" s="249">
        <v>0.49</v>
      </c>
      <c r="J20" s="249">
        <v>0.5</v>
      </c>
    </row>
    <row r="21" spans="1:10" ht="12.75">
      <c r="A21" s="567" t="s">
        <v>194</v>
      </c>
      <c r="B21" s="250">
        <v>9581</v>
      </c>
      <c r="C21" s="250">
        <v>10599</v>
      </c>
      <c r="D21" s="250">
        <v>11004</v>
      </c>
      <c r="E21" s="250">
        <v>9845</v>
      </c>
      <c r="F21" s="250">
        <v>8519</v>
      </c>
      <c r="G21" s="250">
        <v>8027</v>
      </c>
      <c r="H21" s="250">
        <v>8164</v>
      </c>
      <c r="I21" s="250">
        <v>8008</v>
      </c>
      <c r="J21" s="350">
        <v>7510</v>
      </c>
    </row>
    <row r="22" spans="1:10" ht="12.75">
      <c r="A22" s="568" t="s">
        <v>195</v>
      </c>
      <c r="B22" s="251">
        <v>6370</v>
      </c>
      <c r="C22" s="251">
        <v>6244</v>
      </c>
      <c r="D22" s="251">
        <v>6071</v>
      </c>
      <c r="E22" s="251">
        <v>5680</v>
      </c>
      <c r="F22" s="251">
        <v>5326</v>
      </c>
      <c r="G22" s="251">
        <v>4959</v>
      </c>
      <c r="H22" s="251">
        <v>5049</v>
      </c>
      <c r="I22" s="251">
        <v>5130</v>
      </c>
      <c r="J22" s="351">
        <v>5106</v>
      </c>
    </row>
    <row r="23" spans="1:10" ht="12.75">
      <c r="A23" s="569" t="s">
        <v>196</v>
      </c>
      <c r="B23" s="133">
        <v>0.66</v>
      </c>
      <c r="C23" s="133">
        <v>0.59</v>
      </c>
      <c r="D23" s="133">
        <v>0.55</v>
      </c>
      <c r="E23" s="133">
        <v>0.58</v>
      </c>
      <c r="F23" s="133">
        <v>0.63</v>
      </c>
      <c r="G23" s="133">
        <v>0.62</v>
      </c>
      <c r="H23" s="133">
        <v>0.62</v>
      </c>
      <c r="I23" s="133">
        <v>0.64</v>
      </c>
      <c r="J23" s="352">
        <v>0.68</v>
      </c>
    </row>
    <row r="24" spans="1:10" ht="12.75">
      <c r="A24" s="570" t="s">
        <v>197</v>
      </c>
      <c r="B24" s="134">
        <v>0.006</v>
      </c>
      <c r="C24" s="134">
        <v>0.008</v>
      </c>
      <c r="D24" s="134">
        <v>0.007</v>
      </c>
      <c r="E24" s="134">
        <v>0.007</v>
      </c>
      <c r="F24" s="134">
        <v>0.006</v>
      </c>
      <c r="G24" s="134">
        <v>0.006</v>
      </c>
      <c r="H24" s="134">
        <v>0.005</v>
      </c>
      <c r="I24" s="134">
        <v>0.005</v>
      </c>
      <c r="J24" s="353">
        <v>0.005</v>
      </c>
    </row>
    <row r="25" ht="12.75">
      <c r="I25" s="46"/>
    </row>
    <row r="26" ht="12.75">
      <c r="L26"/>
    </row>
    <row r="27" spans="1:12" ht="15">
      <c r="A27" s="18" t="s">
        <v>317</v>
      </c>
      <c r="L27" s="46"/>
    </row>
    <row r="28" spans="1:10" ht="12.75">
      <c r="A28" s="559"/>
      <c r="B28" s="557" t="s">
        <v>114</v>
      </c>
      <c r="C28" s="557" t="s">
        <v>111</v>
      </c>
      <c r="D28" s="557" t="s">
        <v>112</v>
      </c>
      <c r="E28" s="557" t="s">
        <v>734</v>
      </c>
      <c r="F28" s="557" t="s">
        <v>114</v>
      </c>
      <c r="G28" s="557" t="s">
        <v>111</v>
      </c>
      <c r="H28" s="557" t="s">
        <v>112</v>
      </c>
      <c r="I28" s="557" t="s">
        <v>113</v>
      </c>
      <c r="J28" s="247" t="s">
        <v>114</v>
      </c>
    </row>
    <row r="29" spans="1:10" ht="12.75">
      <c r="A29" s="560"/>
      <c r="B29" s="558">
        <v>2014</v>
      </c>
      <c r="C29" s="558">
        <v>2014</v>
      </c>
      <c r="D29" s="558">
        <v>2015</v>
      </c>
      <c r="E29" s="558">
        <v>2015</v>
      </c>
      <c r="F29" s="558">
        <v>2015</v>
      </c>
      <c r="G29" s="558">
        <v>2015</v>
      </c>
      <c r="H29" s="558">
        <v>2016</v>
      </c>
      <c r="I29" s="558">
        <v>2016</v>
      </c>
      <c r="J29" s="558">
        <v>2016</v>
      </c>
    </row>
    <row r="30" spans="1:10" ht="12.75">
      <c r="A30" s="571" t="s">
        <v>185</v>
      </c>
      <c r="B30" s="573"/>
      <c r="C30" s="573"/>
      <c r="D30" s="573"/>
      <c r="E30" s="573"/>
      <c r="F30" s="573"/>
      <c r="G30" s="573"/>
      <c r="H30" s="573"/>
      <c r="I30" s="573"/>
      <c r="J30" s="573"/>
    </row>
    <row r="31" spans="1:10" ht="12.75">
      <c r="A31" s="572" t="s">
        <v>186</v>
      </c>
      <c r="B31" s="574">
        <v>1802000000</v>
      </c>
      <c r="C31" s="574">
        <v>2029000000</v>
      </c>
      <c r="D31" s="574">
        <v>2194000000</v>
      </c>
      <c r="E31" s="574">
        <v>2143000000</v>
      </c>
      <c r="F31" s="574">
        <v>2088000000</v>
      </c>
      <c r="G31" s="574">
        <v>2067000000</v>
      </c>
      <c r="H31" s="574">
        <v>1949000000</v>
      </c>
      <c r="I31" s="702">
        <v>1747000000</v>
      </c>
      <c r="J31" s="574">
        <v>1653000000</v>
      </c>
    </row>
    <row r="32" spans="1:10" ht="12.75">
      <c r="A32" s="572" t="s">
        <v>187</v>
      </c>
      <c r="B32" s="575">
        <v>915000000</v>
      </c>
      <c r="C32" s="575">
        <v>997000000</v>
      </c>
      <c r="D32" s="575">
        <v>1002000000</v>
      </c>
      <c r="E32" s="575">
        <v>950000000</v>
      </c>
      <c r="F32" s="575">
        <v>957000000</v>
      </c>
      <c r="G32" s="575">
        <v>963000000</v>
      </c>
      <c r="H32" s="575">
        <v>986000000</v>
      </c>
      <c r="I32" s="703">
        <v>909000000</v>
      </c>
      <c r="J32" s="575">
        <v>894000000</v>
      </c>
    </row>
    <row r="33" spans="1:10" ht="12.75">
      <c r="A33" s="572" t="s">
        <v>188</v>
      </c>
      <c r="B33" s="575">
        <v>628000000</v>
      </c>
      <c r="C33" s="575">
        <v>417000000</v>
      </c>
      <c r="D33" s="575">
        <v>383000000</v>
      </c>
      <c r="E33" s="575">
        <v>297000000</v>
      </c>
      <c r="F33" s="575">
        <v>253000000</v>
      </c>
      <c r="G33" s="575">
        <v>199000000</v>
      </c>
      <c r="H33" s="575">
        <v>208000000</v>
      </c>
      <c r="I33" s="703">
        <v>235000000</v>
      </c>
      <c r="J33" s="575">
        <v>256000000</v>
      </c>
    </row>
    <row r="34" spans="1:10" ht="12.75">
      <c r="A34" s="572" t="s">
        <v>198</v>
      </c>
      <c r="B34" s="575">
        <v>2000000</v>
      </c>
      <c r="C34" s="575">
        <v>29000000</v>
      </c>
      <c r="D34" s="575">
        <v>32000000</v>
      </c>
      <c r="E34" s="575">
        <v>33000000</v>
      </c>
      <c r="F34" s="575">
        <v>34000000</v>
      </c>
      <c r="G34" s="575">
        <v>35000000</v>
      </c>
      <c r="H34" s="575">
        <v>33000000</v>
      </c>
      <c r="I34" s="703">
        <v>49000000</v>
      </c>
      <c r="J34" s="575">
        <v>50000000</v>
      </c>
    </row>
    <row r="35" spans="1:10" ht="12.75">
      <c r="A35" s="572" t="s">
        <v>190</v>
      </c>
      <c r="B35" s="577">
        <v>0.51</v>
      </c>
      <c r="C35" s="577">
        <v>0.49</v>
      </c>
      <c r="D35" s="577">
        <v>0.46</v>
      </c>
      <c r="E35" s="577">
        <v>0.44</v>
      </c>
      <c r="F35" s="577">
        <v>0.46</v>
      </c>
      <c r="G35" s="577">
        <v>0.47</v>
      </c>
      <c r="H35" s="577">
        <v>0.51</v>
      </c>
      <c r="I35" s="704">
        <v>0.52</v>
      </c>
      <c r="J35" s="577">
        <v>0.54</v>
      </c>
    </row>
    <row r="36" spans="1:10" ht="12.75">
      <c r="A36" s="576" t="s">
        <v>191</v>
      </c>
      <c r="B36" s="578">
        <v>0.86</v>
      </c>
      <c r="C36" s="578">
        <v>0.7</v>
      </c>
      <c r="D36" s="578">
        <v>0.63</v>
      </c>
      <c r="E36" s="578">
        <v>0.58</v>
      </c>
      <c r="F36" s="578">
        <v>0.58</v>
      </c>
      <c r="G36" s="578">
        <v>0.56</v>
      </c>
      <c r="H36" s="578">
        <v>0.61</v>
      </c>
      <c r="I36" s="705">
        <v>0.66</v>
      </c>
      <c r="J36" s="578">
        <v>0.7</v>
      </c>
    </row>
    <row r="37" spans="1:10" ht="12.75">
      <c r="A37" s="571" t="s">
        <v>228</v>
      </c>
      <c r="B37" s="579"/>
      <c r="C37" s="579"/>
      <c r="D37" s="579"/>
      <c r="E37" s="579"/>
      <c r="F37" s="579"/>
      <c r="G37" s="579"/>
      <c r="H37" s="579"/>
      <c r="I37" s="706"/>
      <c r="J37" s="579"/>
    </row>
    <row r="38" spans="1:10" ht="12.75">
      <c r="A38" s="572" t="s">
        <v>179</v>
      </c>
      <c r="B38" s="574">
        <v>2174000000</v>
      </c>
      <c r="C38" s="574">
        <v>1955000000</v>
      </c>
      <c r="D38" s="574">
        <v>1919000000</v>
      </c>
      <c r="E38" s="574">
        <v>1834000000</v>
      </c>
      <c r="F38" s="574">
        <v>1764000000</v>
      </c>
      <c r="G38" s="574">
        <v>1507000000</v>
      </c>
      <c r="H38" s="574">
        <v>1475000000</v>
      </c>
      <c r="I38" s="702">
        <v>1452000000</v>
      </c>
      <c r="J38" s="574">
        <v>1416000000</v>
      </c>
    </row>
    <row r="39" spans="1:10" ht="12.75">
      <c r="A39" s="572" t="s">
        <v>180</v>
      </c>
      <c r="B39" s="575">
        <v>317000000</v>
      </c>
      <c r="C39" s="575">
        <v>274000000</v>
      </c>
      <c r="D39" s="575">
        <v>217000000</v>
      </c>
      <c r="E39" s="575">
        <v>218000000</v>
      </c>
      <c r="F39" s="575">
        <v>203000000</v>
      </c>
      <c r="G39" s="575">
        <v>205000000</v>
      </c>
      <c r="H39" s="575">
        <v>198000000</v>
      </c>
      <c r="I39" s="703">
        <v>202000000</v>
      </c>
      <c r="J39" s="575">
        <v>131000000</v>
      </c>
    </row>
    <row r="40" spans="1:10" ht="12.75">
      <c r="A40" s="572" t="s">
        <v>229</v>
      </c>
      <c r="B40" s="574">
        <v>1429000000</v>
      </c>
      <c r="C40" s="574">
        <v>1352000000</v>
      </c>
      <c r="D40" s="574">
        <v>1247000000</v>
      </c>
      <c r="E40" s="574">
        <v>1176000000</v>
      </c>
      <c r="F40" s="574">
        <v>1148000000</v>
      </c>
      <c r="G40" s="575">
        <v>976000000</v>
      </c>
      <c r="H40" s="575">
        <v>954000000</v>
      </c>
      <c r="I40" s="703">
        <v>917000000</v>
      </c>
      <c r="J40" s="575">
        <v>900000000</v>
      </c>
    </row>
    <row r="41" spans="1:10" ht="12.75">
      <c r="A41" s="580" t="s">
        <v>193</v>
      </c>
      <c r="B41" s="585">
        <v>0.57</v>
      </c>
      <c r="C41" s="585">
        <v>0.61</v>
      </c>
      <c r="D41" s="585">
        <v>0.58</v>
      </c>
      <c r="E41" s="585">
        <v>0.57</v>
      </c>
      <c r="F41" s="585">
        <v>0.58</v>
      </c>
      <c r="G41" s="585">
        <v>0.57</v>
      </c>
      <c r="H41" s="585">
        <v>0.57</v>
      </c>
      <c r="I41" s="707">
        <v>0.55</v>
      </c>
      <c r="J41" s="585">
        <v>0.58</v>
      </c>
    </row>
    <row r="42" spans="1:13" ht="12.75">
      <c r="A42" s="581" t="s">
        <v>230</v>
      </c>
      <c r="B42" s="586">
        <v>4293000000</v>
      </c>
      <c r="C42" s="586">
        <v>4258000000</v>
      </c>
      <c r="D42" s="586">
        <v>4330000000</v>
      </c>
      <c r="E42" s="586">
        <v>4195000000</v>
      </c>
      <c r="F42" s="586">
        <v>4055000000</v>
      </c>
      <c r="G42" s="586">
        <v>3779000000</v>
      </c>
      <c r="H42" s="586">
        <v>3622000000</v>
      </c>
      <c r="I42" s="716">
        <v>3401000000</v>
      </c>
      <c r="J42" s="755">
        <v>3200000000</v>
      </c>
      <c r="M42" s="46"/>
    </row>
    <row r="43" spans="1:10" ht="12.75">
      <c r="A43" s="582" t="s">
        <v>195</v>
      </c>
      <c r="B43" s="587">
        <v>2974000000</v>
      </c>
      <c r="C43" s="587">
        <v>2795000000</v>
      </c>
      <c r="D43" s="587">
        <v>2664000000</v>
      </c>
      <c r="E43" s="587">
        <v>2456000000</v>
      </c>
      <c r="F43" s="587">
        <v>2392000000</v>
      </c>
      <c r="G43" s="587">
        <v>2173000000</v>
      </c>
      <c r="H43" s="587">
        <v>2181000000</v>
      </c>
      <c r="I43" s="717">
        <v>2110000000</v>
      </c>
      <c r="J43" s="756">
        <v>2100000000</v>
      </c>
    </row>
    <row r="44" spans="1:10" ht="12.75">
      <c r="A44" s="583" t="s">
        <v>196</v>
      </c>
      <c r="B44" s="585">
        <v>0.69</v>
      </c>
      <c r="C44" s="585">
        <v>0.66</v>
      </c>
      <c r="D44" s="585">
        <v>0.62</v>
      </c>
      <c r="E44" s="585">
        <v>0.59</v>
      </c>
      <c r="F44" s="585">
        <v>0.59</v>
      </c>
      <c r="G44" s="585">
        <v>0.57</v>
      </c>
      <c r="H44" s="585">
        <v>0.6</v>
      </c>
      <c r="I44" s="707">
        <v>0.62</v>
      </c>
      <c r="J44" s="757">
        <v>0.66</v>
      </c>
    </row>
    <row r="45" spans="1:10" ht="12.75">
      <c r="A45" s="584" t="s">
        <v>197</v>
      </c>
      <c r="B45" s="588">
        <v>0.041</v>
      </c>
      <c r="C45" s="588">
        <v>0.04</v>
      </c>
      <c r="D45" s="588">
        <v>0.041</v>
      </c>
      <c r="E45" s="588">
        <v>0.04</v>
      </c>
      <c r="F45" s="588">
        <v>0.037</v>
      </c>
      <c r="G45" s="588">
        <v>0.035</v>
      </c>
      <c r="H45" s="588">
        <v>0.033</v>
      </c>
      <c r="I45" s="718">
        <v>0.03</v>
      </c>
      <c r="J45" s="758">
        <v>0.027</v>
      </c>
    </row>
    <row r="46" ht="12.75">
      <c r="I46" s="46"/>
    </row>
  </sheetData>
  <sheetProtection/>
  <printOptions/>
  <pageMargins left="0.75" right="0.75" top="1" bottom="1" header="0.5" footer="0.5"/>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O68"/>
  <sheetViews>
    <sheetView showGridLines="0" showZeros="0" zoomScale="85" zoomScaleNormal="85" zoomScalePageLayoutView="0" workbookViewId="0" topLeftCell="A1">
      <selection activeCell="A1" sqref="A1"/>
    </sheetView>
  </sheetViews>
  <sheetFormatPr defaultColWidth="9.140625" defaultRowHeight="12.75"/>
  <cols>
    <col min="1" max="1" width="4.28125" style="33" customWidth="1"/>
    <col min="2" max="2" width="29.421875" style="58" customWidth="1"/>
    <col min="3" max="3" width="2.421875" style="1" customWidth="1"/>
    <col min="4" max="13" width="9.421875" style="1" customWidth="1"/>
    <col min="14" max="15" width="9.140625" style="1" customWidth="1"/>
    <col min="16" max="24" width="9.28125" style="1" bestFit="1" customWidth="1"/>
    <col min="25" max="25" width="10.00390625" style="1" bestFit="1" customWidth="1"/>
    <col min="26" max="16384" width="9.140625" style="1" customWidth="1"/>
  </cols>
  <sheetData>
    <row r="1" spans="1:15" ht="12.75">
      <c r="A1" s="22"/>
      <c r="B1" s="34"/>
      <c r="C1" s="34"/>
      <c r="D1" s="34"/>
      <c r="E1" s="35"/>
      <c r="F1" s="35"/>
      <c r="G1" s="35"/>
      <c r="H1" s="35"/>
      <c r="I1" s="35"/>
      <c r="J1" s="36"/>
      <c r="K1" s="35"/>
      <c r="L1" s="35"/>
      <c r="M1" s="35"/>
      <c r="N1" s="33"/>
      <c r="O1" s="33"/>
    </row>
    <row r="2" spans="1:15" ht="15">
      <c r="A2" s="22"/>
      <c r="B2" s="53" t="s">
        <v>176</v>
      </c>
      <c r="C2" s="257"/>
      <c r="D2" s="34"/>
      <c r="E2" s="35"/>
      <c r="F2" s="35"/>
      <c r="G2" s="35"/>
      <c r="H2" s="35"/>
      <c r="I2" s="35"/>
      <c r="J2" s="36"/>
      <c r="K2" s="35"/>
      <c r="L2" s="35"/>
      <c r="M2" s="35"/>
      <c r="N2" s="33"/>
      <c r="O2" s="33"/>
    </row>
    <row r="3" spans="1:15" ht="12.75">
      <c r="A3" s="22"/>
      <c r="B3" s="94" t="s">
        <v>177</v>
      </c>
      <c r="C3" s="257"/>
      <c r="D3" s="34"/>
      <c r="E3" s="35"/>
      <c r="F3" s="35"/>
      <c r="G3" s="35"/>
      <c r="H3" s="35"/>
      <c r="I3" s="35"/>
      <c r="J3" s="36"/>
      <c r="K3" s="35"/>
      <c r="L3" s="35"/>
      <c r="M3" s="35"/>
      <c r="N3" s="33"/>
      <c r="O3" s="33"/>
    </row>
    <row r="4" spans="1:15" ht="12" customHeight="1">
      <c r="A4" s="22"/>
      <c r="B4" s="37"/>
      <c r="C4" s="257"/>
      <c r="D4" s="34"/>
      <c r="E4" s="35"/>
      <c r="F4" s="35"/>
      <c r="G4" s="35"/>
      <c r="H4" s="35"/>
      <c r="I4" s="35"/>
      <c r="J4" s="36"/>
      <c r="K4" s="35"/>
      <c r="L4" s="35"/>
      <c r="M4" s="35"/>
      <c r="N4" s="33"/>
      <c r="O4" s="33"/>
    </row>
    <row r="5" spans="2:15" ht="12.75">
      <c r="B5" s="170" t="s">
        <v>828</v>
      </c>
      <c r="C5" s="171"/>
      <c r="D5" s="172"/>
      <c r="E5" s="173"/>
      <c r="F5" s="173"/>
      <c r="G5" s="173"/>
      <c r="H5" s="173"/>
      <c r="I5" s="173"/>
      <c r="J5" s="174"/>
      <c r="K5" s="173"/>
      <c r="L5" s="173"/>
      <c r="M5" s="173"/>
      <c r="N5" s="33"/>
      <c r="O5" s="33"/>
    </row>
    <row r="6" spans="2:15" ht="12.75">
      <c r="B6" s="175" t="s">
        <v>13</v>
      </c>
      <c r="C6" s="176"/>
      <c r="D6" s="177" t="s">
        <v>153</v>
      </c>
      <c r="E6" s="177" t="s">
        <v>46</v>
      </c>
      <c r="F6" s="177" t="s">
        <v>45</v>
      </c>
      <c r="G6" s="177" t="s">
        <v>47</v>
      </c>
      <c r="H6" s="177" t="s">
        <v>48</v>
      </c>
      <c r="I6" s="177" t="s">
        <v>49</v>
      </c>
      <c r="J6" s="177" t="s">
        <v>50</v>
      </c>
      <c r="K6" s="177" t="s">
        <v>148</v>
      </c>
      <c r="L6" s="177" t="s">
        <v>43</v>
      </c>
      <c r="M6" s="178" t="s">
        <v>34</v>
      </c>
      <c r="N6" s="33"/>
      <c r="O6" s="33"/>
    </row>
    <row r="7" spans="2:15" ht="12.75">
      <c r="B7" s="38" t="s">
        <v>154</v>
      </c>
      <c r="C7" s="39"/>
      <c r="D7" s="118">
        <v>1</v>
      </c>
      <c r="E7" s="118" t="s">
        <v>413</v>
      </c>
      <c r="F7" s="118" t="s">
        <v>413</v>
      </c>
      <c r="G7" s="118" t="s">
        <v>413</v>
      </c>
      <c r="H7" s="118" t="s">
        <v>413</v>
      </c>
      <c r="I7" s="118" t="s">
        <v>413</v>
      </c>
      <c r="J7" s="118" t="s">
        <v>413</v>
      </c>
      <c r="K7" s="118" t="s">
        <v>413</v>
      </c>
      <c r="L7" s="118" t="s">
        <v>413</v>
      </c>
      <c r="M7" s="40">
        <v>1</v>
      </c>
      <c r="N7" s="33"/>
      <c r="O7" s="33"/>
    </row>
    <row r="8" spans="2:15" ht="12.75">
      <c r="B8" s="9"/>
      <c r="C8" s="39"/>
      <c r="D8" s="119"/>
      <c r="E8" s="119"/>
      <c r="F8" s="119"/>
      <c r="G8" s="119"/>
      <c r="H8" s="119"/>
      <c r="I8" s="119"/>
      <c r="J8" s="119"/>
      <c r="K8" s="119"/>
      <c r="L8" s="119"/>
      <c r="M8" s="41"/>
      <c r="N8" s="33"/>
      <c r="O8" s="33"/>
    </row>
    <row r="9" spans="2:15" ht="12.75">
      <c r="B9" s="120" t="s">
        <v>155</v>
      </c>
      <c r="C9" s="39"/>
      <c r="D9" s="119" t="s">
        <v>413</v>
      </c>
      <c r="E9" s="119">
        <v>8</v>
      </c>
      <c r="F9" s="119" t="s">
        <v>413</v>
      </c>
      <c r="G9" s="119" t="s">
        <v>413</v>
      </c>
      <c r="H9" s="119" t="s">
        <v>413</v>
      </c>
      <c r="I9" s="119" t="s">
        <v>413</v>
      </c>
      <c r="J9" s="119" t="s">
        <v>413</v>
      </c>
      <c r="K9" s="119" t="s">
        <v>413</v>
      </c>
      <c r="L9" s="119" t="s">
        <v>413</v>
      </c>
      <c r="M9" s="41">
        <v>8</v>
      </c>
      <c r="N9" s="33"/>
      <c r="O9" s="33"/>
    </row>
    <row r="10" spans="2:15" ht="12.75">
      <c r="B10" s="120" t="s">
        <v>156</v>
      </c>
      <c r="C10" s="39"/>
      <c r="D10" s="119">
        <v>48</v>
      </c>
      <c r="E10" s="119">
        <v>12</v>
      </c>
      <c r="F10" s="119" t="s">
        <v>413</v>
      </c>
      <c r="G10" s="119" t="s">
        <v>413</v>
      </c>
      <c r="H10" s="119">
        <v>2</v>
      </c>
      <c r="I10" s="119">
        <v>31</v>
      </c>
      <c r="J10" s="119">
        <v>119</v>
      </c>
      <c r="K10" s="119">
        <v>3</v>
      </c>
      <c r="L10" s="119">
        <v>78</v>
      </c>
      <c r="M10" s="41">
        <v>293</v>
      </c>
      <c r="N10" s="33"/>
      <c r="O10" s="33"/>
    </row>
    <row r="11" spans="2:15" ht="12.75">
      <c r="B11" s="120" t="s">
        <v>157</v>
      </c>
      <c r="C11" s="39"/>
      <c r="D11" s="119">
        <v>34</v>
      </c>
      <c r="E11" s="119" t="s">
        <v>413</v>
      </c>
      <c r="F11" s="119" t="s">
        <v>413</v>
      </c>
      <c r="G11" s="119" t="s">
        <v>413</v>
      </c>
      <c r="H11" s="119" t="s">
        <v>413</v>
      </c>
      <c r="I11" s="119">
        <v>97</v>
      </c>
      <c r="J11" s="119">
        <v>6</v>
      </c>
      <c r="K11" s="119">
        <v>5</v>
      </c>
      <c r="L11" s="119" t="s">
        <v>413</v>
      </c>
      <c r="M11" s="41">
        <v>142</v>
      </c>
      <c r="N11" s="33"/>
      <c r="O11" s="33"/>
    </row>
    <row r="12" spans="2:15" ht="12.75">
      <c r="B12" s="120" t="s">
        <v>158</v>
      </c>
      <c r="C12" s="39"/>
      <c r="D12" s="119">
        <v>1029</v>
      </c>
      <c r="E12" s="119" t="s">
        <v>413</v>
      </c>
      <c r="F12" s="119" t="s">
        <v>413</v>
      </c>
      <c r="G12" s="119" t="s">
        <v>413</v>
      </c>
      <c r="H12" s="119" t="s">
        <v>413</v>
      </c>
      <c r="I12" s="119">
        <v>59</v>
      </c>
      <c r="J12" s="119">
        <v>86</v>
      </c>
      <c r="K12" s="119" t="s">
        <v>413</v>
      </c>
      <c r="L12" s="119">
        <v>72</v>
      </c>
      <c r="M12" s="41">
        <v>1246</v>
      </c>
      <c r="N12" s="33"/>
      <c r="O12" s="33"/>
    </row>
    <row r="13" spans="2:15" ht="12.75">
      <c r="B13" s="120" t="s">
        <v>159</v>
      </c>
      <c r="C13" s="39"/>
      <c r="D13" s="119">
        <v>417</v>
      </c>
      <c r="E13" s="119" t="s">
        <v>413</v>
      </c>
      <c r="F13" s="119" t="s">
        <v>413</v>
      </c>
      <c r="G13" s="119" t="s">
        <v>413</v>
      </c>
      <c r="H13" s="119">
        <v>2</v>
      </c>
      <c r="I13" s="119">
        <v>1</v>
      </c>
      <c r="J13" s="119">
        <v>43</v>
      </c>
      <c r="K13" s="119" t="s">
        <v>413</v>
      </c>
      <c r="L13" s="119" t="s">
        <v>413</v>
      </c>
      <c r="M13" s="41">
        <v>463</v>
      </c>
      <c r="N13" s="33"/>
      <c r="O13" s="33"/>
    </row>
    <row r="14" spans="2:15" ht="12.75">
      <c r="B14" s="120" t="s">
        <v>160</v>
      </c>
      <c r="C14" s="39"/>
      <c r="D14" s="119">
        <v>46</v>
      </c>
      <c r="E14" s="119" t="s">
        <v>413</v>
      </c>
      <c r="F14" s="119" t="s">
        <v>413</v>
      </c>
      <c r="G14" s="119" t="s">
        <v>413</v>
      </c>
      <c r="H14" s="119">
        <v>6</v>
      </c>
      <c r="I14" s="119">
        <v>5</v>
      </c>
      <c r="J14" s="119">
        <v>74</v>
      </c>
      <c r="K14" s="119">
        <v>7</v>
      </c>
      <c r="L14" s="119" t="s">
        <v>413</v>
      </c>
      <c r="M14" s="41">
        <v>138</v>
      </c>
      <c r="N14" s="33"/>
      <c r="O14" s="33"/>
    </row>
    <row r="15" spans="2:15" ht="12.75">
      <c r="B15" s="120" t="s">
        <v>161</v>
      </c>
      <c r="C15" s="39"/>
      <c r="D15" s="119">
        <v>247</v>
      </c>
      <c r="E15" s="119" t="s">
        <v>413</v>
      </c>
      <c r="F15" s="119">
        <v>69</v>
      </c>
      <c r="G15" s="119" t="s">
        <v>413</v>
      </c>
      <c r="H15" s="119">
        <v>15</v>
      </c>
      <c r="I15" s="119">
        <v>17</v>
      </c>
      <c r="J15" s="119">
        <v>231</v>
      </c>
      <c r="K15" s="119">
        <v>34</v>
      </c>
      <c r="L15" s="119" t="s">
        <v>413</v>
      </c>
      <c r="M15" s="41">
        <v>613</v>
      </c>
      <c r="N15" s="33"/>
      <c r="O15" s="33"/>
    </row>
    <row r="16" spans="2:15" ht="12.75">
      <c r="B16" s="120" t="s">
        <v>162</v>
      </c>
      <c r="C16" s="39"/>
      <c r="D16" s="119" t="s">
        <v>413</v>
      </c>
      <c r="E16" s="119" t="s">
        <v>413</v>
      </c>
      <c r="F16" s="119" t="s">
        <v>413</v>
      </c>
      <c r="G16" s="119" t="s">
        <v>413</v>
      </c>
      <c r="H16" s="119">
        <v>54</v>
      </c>
      <c r="I16" s="119">
        <v>22</v>
      </c>
      <c r="J16" s="119">
        <v>31</v>
      </c>
      <c r="K16" s="119" t="s">
        <v>413</v>
      </c>
      <c r="L16" s="119" t="s">
        <v>413</v>
      </c>
      <c r="M16" s="41">
        <v>107</v>
      </c>
      <c r="N16" s="33"/>
      <c r="O16" s="33"/>
    </row>
    <row r="17" spans="2:15" ht="12.75">
      <c r="B17" s="33" t="s">
        <v>400</v>
      </c>
      <c r="C17" s="39"/>
      <c r="D17" s="119" t="s">
        <v>413</v>
      </c>
      <c r="E17" s="119" t="s">
        <v>413</v>
      </c>
      <c r="F17" s="119" t="s">
        <v>413</v>
      </c>
      <c r="G17" s="119" t="s">
        <v>413</v>
      </c>
      <c r="H17" s="119" t="s">
        <v>413</v>
      </c>
      <c r="I17" s="119">
        <v>16</v>
      </c>
      <c r="J17" s="119">
        <v>4</v>
      </c>
      <c r="K17" s="119" t="s">
        <v>413</v>
      </c>
      <c r="L17" s="119" t="s">
        <v>413</v>
      </c>
      <c r="M17" s="41">
        <v>20</v>
      </c>
      <c r="N17" s="33"/>
      <c r="O17" s="33"/>
    </row>
    <row r="18" spans="2:15" ht="12.75">
      <c r="B18" s="33" t="s">
        <v>401</v>
      </c>
      <c r="C18" s="39"/>
      <c r="D18" s="119" t="s">
        <v>413</v>
      </c>
      <c r="E18" s="119" t="s">
        <v>413</v>
      </c>
      <c r="F18" s="119" t="s">
        <v>413</v>
      </c>
      <c r="G18" s="119" t="s">
        <v>413</v>
      </c>
      <c r="H18" s="119" t="s">
        <v>413</v>
      </c>
      <c r="I18" s="119" t="s">
        <v>413</v>
      </c>
      <c r="J18" s="119" t="s">
        <v>413</v>
      </c>
      <c r="K18" s="119">
        <v>25</v>
      </c>
      <c r="L18" s="119" t="s">
        <v>413</v>
      </c>
      <c r="M18" s="41">
        <v>25</v>
      </c>
      <c r="N18" s="33"/>
      <c r="O18" s="33"/>
    </row>
    <row r="19" spans="2:15" ht="12.75">
      <c r="B19" s="121" t="s">
        <v>43</v>
      </c>
      <c r="C19" s="122"/>
      <c r="D19" s="127">
        <v>156</v>
      </c>
      <c r="E19" s="127" t="s">
        <v>413</v>
      </c>
      <c r="F19" s="127" t="s">
        <v>413</v>
      </c>
      <c r="G19" s="127" t="s">
        <v>413</v>
      </c>
      <c r="H19" s="127" t="s">
        <v>413</v>
      </c>
      <c r="I19" s="127" t="s">
        <v>413</v>
      </c>
      <c r="J19" s="127" t="s">
        <v>413</v>
      </c>
      <c r="K19" s="127">
        <v>1</v>
      </c>
      <c r="L19" s="127" t="s">
        <v>413</v>
      </c>
      <c r="M19" s="179">
        <v>157</v>
      </c>
      <c r="N19" s="33"/>
      <c r="O19" s="33"/>
    </row>
    <row r="20" spans="2:15" ht="12.75">
      <c r="B20" s="124" t="s">
        <v>116</v>
      </c>
      <c r="C20" s="125"/>
      <c r="D20" s="38">
        <v>1977</v>
      </c>
      <c r="E20" s="38">
        <v>20</v>
      </c>
      <c r="F20" s="38">
        <v>69</v>
      </c>
      <c r="G20" s="38">
        <v>0</v>
      </c>
      <c r="H20" s="38">
        <v>79</v>
      </c>
      <c r="I20" s="38">
        <v>248</v>
      </c>
      <c r="J20" s="38">
        <v>594</v>
      </c>
      <c r="K20" s="38">
        <v>75</v>
      </c>
      <c r="L20" s="38">
        <v>150</v>
      </c>
      <c r="M20" s="38">
        <v>3212</v>
      </c>
      <c r="N20" s="33"/>
      <c r="O20" s="33"/>
    </row>
    <row r="21" spans="2:15" ht="12.75">
      <c r="B21" s="126"/>
      <c r="C21" s="97"/>
      <c r="D21" s="9"/>
      <c r="E21" s="9"/>
      <c r="F21" s="9"/>
      <c r="G21" s="9"/>
      <c r="H21" s="9"/>
      <c r="I21" s="9"/>
      <c r="J21" s="9"/>
      <c r="K21" s="9"/>
      <c r="L21" s="180">
        <v>0</v>
      </c>
      <c r="M21" s="9"/>
      <c r="N21" s="33"/>
      <c r="O21" s="33"/>
    </row>
    <row r="22" spans="2:15" ht="24">
      <c r="B22" s="126" t="s">
        <v>361</v>
      </c>
      <c r="C22" s="97"/>
      <c r="D22" s="119">
        <v>181</v>
      </c>
      <c r="E22" s="119" t="s">
        <v>413</v>
      </c>
      <c r="F22" s="119" t="s">
        <v>413</v>
      </c>
      <c r="G22" s="119" t="s">
        <v>413</v>
      </c>
      <c r="H22" s="119">
        <v>8</v>
      </c>
      <c r="I22" s="119">
        <v>140</v>
      </c>
      <c r="J22" s="119">
        <v>397</v>
      </c>
      <c r="K22" s="119">
        <v>443</v>
      </c>
      <c r="L22" s="135" t="s">
        <v>413</v>
      </c>
      <c r="M22" s="41">
        <v>1169</v>
      </c>
      <c r="N22" s="33"/>
      <c r="O22" s="33"/>
    </row>
    <row r="23" spans="2:15" ht="24">
      <c r="B23" s="126" t="s">
        <v>362</v>
      </c>
      <c r="C23" s="97"/>
      <c r="D23" s="119" t="s">
        <v>413</v>
      </c>
      <c r="E23" s="119" t="s">
        <v>413</v>
      </c>
      <c r="F23" s="119" t="s">
        <v>413</v>
      </c>
      <c r="G23" s="119" t="s">
        <v>413</v>
      </c>
      <c r="H23" s="119">
        <v>65</v>
      </c>
      <c r="I23" s="119">
        <v>12</v>
      </c>
      <c r="J23" s="119" t="s">
        <v>413</v>
      </c>
      <c r="K23" s="119">
        <v>1</v>
      </c>
      <c r="L23" s="135" t="s">
        <v>413</v>
      </c>
      <c r="M23" s="41">
        <v>78</v>
      </c>
      <c r="N23" s="33"/>
      <c r="O23" s="33"/>
    </row>
    <row r="24" spans="2:15" ht="12.75">
      <c r="B24" s="121" t="s">
        <v>363</v>
      </c>
      <c r="C24" s="122"/>
      <c r="D24" s="127" t="s">
        <v>413</v>
      </c>
      <c r="E24" s="127" t="s">
        <v>413</v>
      </c>
      <c r="F24" s="127" t="s">
        <v>413</v>
      </c>
      <c r="G24" s="127" t="s">
        <v>413</v>
      </c>
      <c r="H24" s="127" t="s">
        <v>413</v>
      </c>
      <c r="I24" s="127" t="s">
        <v>413</v>
      </c>
      <c r="J24" s="127" t="s">
        <v>413</v>
      </c>
      <c r="K24" s="127" t="s">
        <v>413</v>
      </c>
      <c r="L24" s="122" t="s">
        <v>413</v>
      </c>
      <c r="M24" s="179">
        <v>0</v>
      </c>
      <c r="N24" s="33"/>
      <c r="O24" s="33"/>
    </row>
    <row r="25" spans="2:15" ht="12.75">
      <c r="B25" s="124" t="s">
        <v>163</v>
      </c>
      <c r="C25" s="125"/>
      <c r="D25" s="118">
        <v>181</v>
      </c>
      <c r="E25" s="118">
        <v>0</v>
      </c>
      <c r="F25" s="118">
        <v>0</v>
      </c>
      <c r="G25" s="118">
        <v>0</v>
      </c>
      <c r="H25" s="118">
        <v>73</v>
      </c>
      <c r="I25" s="118">
        <v>152</v>
      </c>
      <c r="J25" s="118">
        <v>397</v>
      </c>
      <c r="K25" s="118">
        <v>444</v>
      </c>
      <c r="L25" s="118">
        <v>0</v>
      </c>
      <c r="M25" s="118">
        <v>1247</v>
      </c>
      <c r="N25" s="33"/>
      <c r="O25" s="33"/>
    </row>
    <row r="26" spans="2:15" ht="12.75">
      <c r="B26" s="126"/>
      <c r="C26" s="97"/>
      <c r="D26" s="9"/>
      <c r="E26" s="9"/>
      <c r="F26" s="9"/>
      <c r="G26" s="9"/>
      <c r="H26" s="9"/>
      <c r="I26" s="9"/>
      <c r="J26" s="9"/>
      <c r="K26" s="9"/>
      <c r="L26" s="180">
        <v>0</v>
      </c>
      <c r="M26" s="9"/>
      <c r="N26" s="33"/>
      <c r="O26" s="33"/>
    </row>
    <row r="27" spans="2:15" ht="12.75">
      <c r="B27" s="124" t="s">
        <v>164</v>
      </c>
      <c r="C27" s="125"/>
      <c r="D27" s="38">
        <v>0</v>
      </c>
      <c r="E27" s="38">
        <v>0</v>
      </c>
      <c r="F27" s="38">
        <v>0</v>
      </c>
      <c r="G27" s="38">
        <v>0</v>
      </c>
      <c r="H27" s="38">
        <v>0</v>
      </c>
      <c r="I27" s="38">
        <v>0</v>
      </c>
      <c r="J27" s="38"/>
      <c r="K27" s="38">
        <v>0</v>
      </c>
      <c r="L27" s="180">
        <v>0</v>
      </c>
      <c r="M27" s="41">
        <v>0</v>
      </c>
      <c r="N27" s="33"/>
      <c r="O27" s="33"/>
    </row>
    <row r="28" spans="2:15" ht="12.75">
      <c r="B28" s="126"/>
      <c r="C28" s="97"/>
      <c r="D28" s="9"/>
      <c r="E28" s="9"/>
      <c r="F28" s="9"/>
      <c r="G28" s="9"/>
      <c r="H28" s="9"/>
      <c r="I28" s="9"/>
      <c r="J28" s="9"/>
      <c r="K28" s="9"/>
      <c r="L28" s="180">
        <v>0</v>
      </c>
      <c r="M28" s="9"/>
      <c r="N28" s="33"/>
      <c r="O28" s="33"/>
    </row>
    <row r="29" spans="2:15" ht="12.75">
      <c r="B29" s="126" t="s">
        <v>165</v>
      </c>
      <c r="C29" s="97"/>
      <c r="D29" s="9" t="s">
        <v>413</v>
      </c>
      <c r="E29" s="9" t="s">
        <v>413</v>
      </c>
      <c r="F29" s="9">
        <v>1</v>
      </c>
      <c r="G29" s="9" t="s">
        <v>413</v>
      </c>
      <c r="H29" s="9" t="s">
        <v>413</v>
      </c>
      <c r="I29" s="9" t="s">
        <v>413</v>
      </c>
      <c r="J29" s="9">
        <v>38</v>
      </c>
      <c r="K29" s="9" t="s">
        <v>413</v>
      </c>
      <c r="L29" s="181" t="s">
        <v>413</v>
      </c>
      <c r="M29" s="41">
        <v>39</v>
      </c>
      <c r="N29" s="33"/>
      <c r="O29" s="33"/>
    </row>
    <row r="30" spans="2:15" ht="12.75">
      <c r="B30" s="121" t="s">
        <v>43</v>
      </c>
      <c r="C30" s="122"/>
      <c r="D30" s="123" t="s">
        <v>413</v>
      </c>
      <c r="E30" s="123">
        <v>1</v>
      </c>
      <c r="F30" s="123">
        <v>62</v>
      </c>
      <c r="G30" s="123" t="s">
        <v>413</v>
      </c>
      <c r="H30" s="123" t="s">
        <v>413</v>
      </c>
      <c r="I30" s="123">
        <v>62</v>
      </c>
      <c r="J30" s="123">
        <v>10</v>
      </c>
      <c r="K30" s="123" t="s">
        <v>413</v>
      </c>
      <c r="L30" s="122" t="s">
        <v>413</v>
      </c>
      <c r="M30" s="179">
        <v>135</v>
      </c>
      <c r="N30" s="33"/>
      <c r="O30" s="33"/>
    </row>
    <row r="31" spans="2:15" ht="12.75">
      <c r="B31" s="124" t="s">
        <v>166</v>
      </c>
      <c r="C31" s="125"/>
      <c r="D31" s="38">
        <v>0</v>
      </c>
      <c r="E31" s="38">
        <v>1</v>
      </c>
      <c r="F31" s="38">
        <v>63</v>
      </c>
      <c r="G31" s="38">
        <v>0</v>
      </c>
      <c r="H31" s="38">
        <v>0</v>
      </c>
      <c r="I31" s="38">
        <v>62</v>
      </c>
      <c r="J31" s="38">
        <v>48</v>
      </c>
      <c r="K31" s="38">
        <v>0</v>
      </c>
      <c r="L31" s="38">
        <v>0</v>
      </c>
      <c r="M31" s="38">
        <v>174</v>
      </c>
      <c r="N31" s="33"/>
      <c r="O31" s="33"/>
    </row>
    <row r="32" spans="2:15" ht="12.75">
      <c r="B32" s="121"/>
      <c r="C32" s="123"/>
      <c r="D32" s="123"/>
      <c r="E32" s="123"/>
      <c r="F32" s="123"/>
      <c r="G32" s="123"/>
      <c r="H32" s="123"/>
      <c r="I32" s="123"/>
      <c r="J32" s="123"/>
      <c r="K32" s="123"/>
      <c r="L32" s="182">
        <v>0</v>
      </c>
      <c r="M32" s="123"/>
      <c r="N32" s="33"/>
      <c r="O32" s="33"/>
    </row>
    <row r="33" spans="2:15" ht="13.5" thickBot="1">
      <c r="B33" s="128" t="s">
        <v>178</v>
      </c>
      <c r="C33" s="129"/>
      <c r="D33" s="129">
        <v>2159</v>
      </c>
      <c r="E33" s="129">
        <v>21</v>
      </c>
      <c r="F33" s="129">
        <v>132</v>
      </c>
      <c r="G33" s="129">
        <v>0</v>
      </c>
      <c r="H33" s="129">
        <v>152</v>
      </c>
      <c r="I33" s="129">
        <v>462</v>
      </c>
      <c r="J33" s="129">
        <v>1039</v>
      </c>
      <c r="K33" s="129">
        <v>519</v>
      </c>
      <c r="L33" s="129">
        <v>150</v>
      </c>
      <c r="M33" s="129">
        <v>4634</v>
      </c>
      <c r="N33" s="33"/>
      <c r="O33" s="33"/>
    </row>
    <row r="34" spans="2:15" ht="12.75">
      <c r="B34" s="60"/>
      <c r="C34" s="38"/>
      <c r="D34" s="38"/>
      <c r="E34" s="38"/>
      <c r="F34" s="38"/>
      <c r="G34" s="38"/>
      <c r="H34" s="38"/>
      <c r="I34" s="38"/>
      <c r="J34" s="38"/>
      <c r="K34" s="38"/>
      <c r="L34" s="38"/>
      <c r="M34" s="38"/>
      <c r="N34" s="33"/>
      <c r="O34" s="33"/>
    </row>
    <row r="35" spans="2:15" ht="12.75">
      <c r="B35" s="4" t="s">
        <v>168</v>
      </c>
      <c r="C35" s="10"/>
      <c r="D35" s="135"/>
      <c r="E35" s="135"/>
      <c r="F35" s="135"/>
      <c r="G35" s="135"/>
      <c r="H35" s="135"/>
      <c r="I35" s="135"/>
      <c r="J35" s="135"/>
      <c r="K35" s="135"/>
      <c r="L35" s="135"/>
      <c r="M35" s="135"/>
      <c r="N35" s="33"/>
      <c r="O35" s="33"/>
    </row>
    <row r="36" spans="2:15" ht="12.75">
      <c r="B36" s="4"/>
      <c r="C36" s="10"/>
      <c r="D36" s="8"/>
      <c r="E36" s="8"/>
      <c r="F36" s="8"/>
      <c r="G36" s="8"/>
      <c r="H36" s="8"/>
      <c r="I36" s="8"/>
      <c r="J36" s="8"/>
      <c r="K36" s="8"/>
      <c r="L36" s="8"/>
      <c r="M36" s="8"/>
      <c r="N36" s="33"/>
      <c r="O36" s="33"/>
    </row>
    <row r="37" spans="2:15" ht="12.75">
      <c r="B37" s="4"/>
      <c r="C37" s="10"/>
      <c r="D37" s="8"/>
      <c r="E37" s="8"/>
      <c r="F37" s="8"/>
      <c r="G37" s="8"/>
      <c r="H37" s="8"/>
      <c r="I37" s="8"/>
      <c r="J37" s="8"/>
      <c r="K37" s="8"/>
      <c r="L37" s="8"/>
      <c r="M37" s="8"/>
      <c r="N37" s="33"/>
      <c r="O37" s="33"/>
    </row>
    <row r="38" spans="2:15" ht="14.25" customHeight="1">
      <c r="B38" s="170" t="s">
        <v>776</v>
      </c>
      <c r="C38" s="171"/>
      <c r="D38" s="172"/>
      <c r="E38" s="173"/>
      <c r="F38" s="173"/>
      <c r="G38" s="173"/>
      <c r="H38" s="173"/>
      <c r="I38" s="173"/>
      <c r="J38" s="174"/>
      <c r="K38" s="173"/>
      <c r="L38" s="173"/>
      <c r="M38" s="173"/>
      <c r="N38" s="33"/>
      <c r="O38" s="33"/>
    </row>
    <row r="39" spans="2:15" ht="12.75">
      <c r="B39" s="175" t="s">
        <v>13</v>
      </c>
      <c r="C39" s="176"/>
      <c r="D39" s="177" t="s">
        <v>153</v>
      </c>
      <c r="E39" s="177" t="s">
        <v>46</v>
      </c>
      <c r="F39" s="177" t="s">
        <v>45</v>
      </c>
      <c r="G39" s="177" t="s">
        <v>47</v>
      </c>
      <c r="H39" s="177" t="s">
        <v>48</v>
      </c>
      <c r="I39" s="177" t="s">
        <v>49</v>
      </c>
      <c r="J39" s="177" t="s">
        <v>50</v>
      </c>
      <c r="K39" s="177" t="s">
        <v>148</v>
      </c>
      <c r="L39" s="177" t="s">
        <v>43</v>
      </c>
      <c r="M39" s="178" t="s">
        <v>34</v>
      </c>
      <c r="N39" s="33"/>
      <c r="O39" s="33"/>
    </row>
    <row r="40" spans="2:15" ht="12.75">
      <c r="B40" s="38" t="s">
        <v>154</v>
      </c>
      <c r="C40" s="39"/>
      <c r="D40" s="118">
        <v>1</v>
      </c>
      <c r="E40" s="118" t="s">
        <v>413</v>
      </c>
      <c r="F40" s="118" t="s">
        <v>413</v>
      </c>
      <c r="G40" s="118" t="s">
        <v>413</v>
      </c>
      <c r="H40" s="118" t="s">
        <v>413</v>
      </c>
      <c r="I40" s="118" t="s">
        <v>413</v>
      </c>
      <c r="J40" s="118" t="s">
        <v>413</v>
      </c>
      <c r="K40" s="118" t="s">
        <v>413</v>
      </c>
      <c r="L40" s="118" t="s">
        <v>413</v>
      </c>
      <c r="M40" s="40">
        <v>1</v>
      </c>
      <c r="N40" s="33"/>
      <c r="O40" s="33"/>
    </row>
    <row r="41" spans="2:15" ht="12.75">
      <c r="B41" s="9"/>
      <c r="C41" s="39"/>
      <c r="D41" s="119"/>
      <c r="E41" s="119"/>
      <c r="F41" s="119"/>
      <c r="G41" s="119"/>
      <c r="H41" s="119"/>
      <c r="I41" s="119"/>
      <c r="J41" s="119"/>
      <c r="K41" s="119"/>
      <c r="L41" s="119"/>
      <c r="M41" s="41"/>
      <c r="N41" s="33"/>
      <c r="O41" s="33"/>
    </row>
    <row r="42" spans="2:15" ht="12.75">
      <c r="B42" s="120" t="s">
        <v>155</v>
      </c>
      <c r="C42" s="39"/>
      <c r="D42" s="119" t="s">
        <v>413</v>
      </c>
      <c r="E42" s="119">
        <v>7</v>
      </c>
      <c r="F42" s="119" t="s">
        <v>413</v>
      </c>
      <c r="G42" s="119" t="s">
        <v>413</v>
      </c>
      <c r="H42" s="119" t="s">
        <v>413</v>
      </c>
      <c r="I42" s="119" t="s">
        <v>413</v>
      </c>
      <c r="J42" s="119" t="s">
        <v>413</v>
      </c>
      <c r="K42" s="119" t="s">
        <v>413</v>
      </c>
      <c r="L42" s="119" t="s">
        <v>413</v>
      </c>
      <c r="M42" s="41">
        <v>7</v>
      </c>
      <c r="N42" s="33"/>
      <c r="O42" s="33"/>
    </row>
    <row r="43" spans="2:15" ht="12.75">
      <c r="B43" s="120" t="s">
        <v>156</v>
      </c>
      <c r="C43" s="39"/>
      <c r="D43" s="119">
        <v>44</v>
      </c>
      <c r="E43" s="119" t="s">
        <v>413</v>
      </c>
      <c r="F43" s="119" t="s">
        <v>413</v>
      </c>
      <c r="G43" s="119" t="s">
        <v>413</v>
      </c>
      <c r="H43" s="119" t="s">
        <v>413</v>
      </c>
      <c r="I43" s="119">
        <v>31</v>
      </c>
      <c r="J43" s="119">
        <v>130</v>
      </c>
      <c r="K43" s="119">
        <v>288</v>
      </c>
      <c r="L43" s="119" t="s">
        <v>413</v>
      </c>
      <c r="M43" s="41">
        <v>493</v>
      </c>
      <c r="N43" s="33"/>
      <c r="O43" s="33"/>
    </row>
    <row r="44" spans="2:15" ht="12.75">
      <c r="B44" s="120" t="s">
        <v>157</v>
      </c>
      <c r="C44" s="39"/>
      <c r="D44" s="119">
        <v>49</v>
      </c>
      <c r="E44" s="119" t="s">
        <v>413</v>
      </c>
      <c r="F44" s="119" t="s">
        <v>413</v>
      </c>
      <c r="G44" s="119" t="s">
        <v>413</v>
      </c>
      <c r="H44" s="119" t="s">
        <v>413</v>
      </c>
      <c r="I44" s="119">
        <v>7</v>
      </c>
      <c r="J44" s="119">
        <v>12</v>
      </c>
      <c r="K44" s="119">
        <v>5</v>
      </c>
      <c r="L44" s="119" t="s">
        <v>413</v>
      </c>
      <c r="M44" s="41">
        <v>73</v>
      </c>
      <c r="N44" s="33"/>
      <c r="O44" s="33"/>
    </row>
    <row r="45" spans="2:15" ht="12.75">
      <c r="B45" s="120" t="s">
        <v>158</v>
      </c>
      <c r="C45" s="39"/>
      <c r="D45" s="119">
        <v>1019</v>
      </c>
      <c r="E45" s="119" t="s">
        <v>413</v>
      </c>
      <c r="F45" s="119" t="s">
        <v>413</v>
      </c>
      <c r="G45" s="119" t="s">
        <v>413</v>
      </c>
      <c r="H45" s="119" t="s">
        <v>413</v>
      </c>
      <c r="I45" s="119">
        <v>60</v>
      </c>
      <c r="J45" s="119">
        <v>124</v>
      </c>
      <c r="K45" s="119" t="s">
        <v>413</v>
      </c>
      <c r="L45" s="119">
        <v>74</v>
      </c>
      <c r="M45" s="41">
        <v>1277</v>
      </c>
      <c r="N45" s="33"/>
      <c r="O45" s="33"/>
    </row>
    <row r="46" spans="2:15" ht="12.75">
      <c r="B46" s="120" t="s">
        <v>159</v>
      </c>
      <c r="C46" s="39"/>
      <c r="D46" s="119">
        <v>183</v>
      </c>
      <c r="E46" s="119" t="s">
        <v>413</v>
      </c>
      <c r="F46" s="119" t="s">
        <v>413</v>
      </c>
      <c r="G46" s="119" t="s">
        <v>413</v>
      </c>
      <c r="H46" s="119">
        <v>4</v>
      </c>
      <c r="I46" s="119">
        <v>6</v>
      </c>
      <c r="J46" s="119">
        <v>81</v>
      </c>
      <c r="K46" s="119">
        <v>2</v>
      </c>
      <c r="L46" s="119" t="s">
        <v>413</v>
      </c>
      <c r="M46" s="41">
        <v>276</v>
      </c>
      <c r="N46" s="33"/>
      <c r="O46" s="33"/>
    </row>
    <row r="47" spans="2:15" ht="12.75">
      <c r="B47" s="120" t="s">
        <v>160</v>
      </c>
      <c r="C47" s="39"/>
      <c r="D47" s="119">
        <v>8</v>
      </c>
      <c r="E47" s="119" t="s">
        <v>413</v>
      </c>
      <c r="F47" s="119" t="s">
        <v>413</v>
      </c>
      <c r="G47" s="119" t="s">
        <v>413</v>
      </c>
      <c r="H47" s="119">
        <v>17</v>
      </c>
      <c r="I47" s="119">
        <v>9</v>
      </c>
      <c r="J47" s="119">
        <v>71</v>
      </c>
      <c r="K47" s="119">
        <v>9</v>
      </c>
      <c r="L47" s="119" t="s">
        <v>413</v>
      </c>
      <c r="M47" s="41">
        <v>114</v>
      </c>
      <c r="N47" s="33"/>
      <c r="O47" s="33"/>
    </row>
    <row r="48" spans="2:15" ht="12.75">
      <c r="B48" s="120" t="s">
        <v>161</v>
      </c>
      <c r="C48" s="39"/>
      <c r="D48" s="119">
        <v>164</v>
      </c>
      <c r="E48" s="119" t="s">
        <v>413</v>
      </c>
      <c r="F48" s="119">
        <v>4</v>
      </c>
      <c r="G48" s="119" t="s">
        <v>413</v>
      </c>
      <c r="H48" s="119">
        <v>42</v>
      </c>
      <c r="I48" s="119">
        <v>25</v>
      </c>
      <c r="J48" s="119">
        <v>234</v>
      </c>
      <c r="K48" s="119">
        <v>44</v>
      </c>
      <c r="L48" s="119" t="s">
        <v>413</v>
      </c>
      <c r="M48" s="41">
        <v>513</v>
      </c>
      <c r="N48" s="33"/>
      <c r="O48" s="33"/>
    </row>
    <row r="49" spans="2:15" ht="12.75">
      <c r="B49" s="120" t="s">
        <v>162</v>
      </c>
      <c r="C49" s="39"/>
      <c r="D49" s="119" t="s">
        <v>413</v>
      </c>
      <c r="E49" s="119" t="s">
        <v>413</v>
      </c>
      <c r="F49" s="119" t="s">
        <v>413</v>
      </c>
      <c r="G49" s="119" t="s">
        <v>413</v>
      </c>
      <c r="H49" s="119">
        <v>52</v>
      </c>
      <c r="I49" s="119">
        <v>15</v>
      </c>
      <c r="J49" s="119">
        <v>32</v>
      </c>
      <c r="K49" s="119" t="s">
        <v>413</v>
      </c>
      <c r="L49" s="119" t="s">
        <v>413</v>
      </c>
      <c r="M49" s="41">
        <v>99</v>
      </c>
      <c r="N49" s="33"/>
      <c r="O49" s="33"/>
    </row>
    <row r="50" spans="2:15" ht="12.75">
      <c r="B50" s="33" t="s">
        <v>400</v>
      </c>
      <c r="C50" s="39"/>
      <c r="D50" s="119" t="s">
        <v>413</v>
      </c>
      <c r="E50" s="119" t="s">
        <v>413</v>
      </c>
      <c r="F50" s="119" t="s">
        <v>413</v>
      </c>
      <c r="G50" s="119" t="s">
        <v>413</v>
      </c>
      <c r="H50" s="119" t="s">
        <v>413</v>
      </c>
      <c r="I50" s="119">
        <v>13</v>
      </c>
      <c r="J50" s="119">
        <v>5</v>
      </c>
      <c r="K50" s="119" t="s">
        <v>413</v>
      </c>
      <c r="L50" s="119" t="s">
        <v>413</v>
      </c>
      <c r="M50" s="41">
        <v>18</v>
      </c>
      <c r="N50" s="33"/>
      <c r="O50" s="33"/>
    </row>
    <row r="51" spans="2:15" ht="12.75">
      <c r="B51" s="33" t="s">
        <v>401</v>
      </c>
      <c r="C51" s="39"/>
      <c r="D51" s="119" t="s">
        <v>413</v>
      </c>
      <c r="E51" s="119" t="s">
        <v>413</v>
      </c>
      <c r="F51" s="119" t="s">
        <v>413</v>
      </c>
      <c r="G51" s="119" t="s">
        <v>413</v>
      </c>
      <c r="H51" s="119" t="s">
        <v>413</v>
      </c>
      <c r="I51" s="119" t="s">
        <v>413</v>
      </c>
      <c r="J51" s="119" t="s">
        <v>413</v>
      </c>
      <c r="K51" s="119">
        <v>29</v>
      </c>
      <c r="L51" s="119" t="s">
        <v>413</v>
      </c>
      <c r="M51" s="41">
        <v>29</v>
      </c>
      <c r="N51" s="33"/>
      <c r="O51" s="33"/>
    </row>
    <row r="52" spans="2:15" ht="12.75">
      <c r="B52" s="121" t="s">
        <v>43</v>
      </c>
      <c r="C52" s="122"/>
      <c r="D52" s="127">
        <v>161</v>
      </c>
      <c r="E52" s="127" t="s">
        <v>413</v>
      </c>
      <c r="F52" s="127" t="s">
        <v>413</v>
      </c>
      <c r="G52" s="127">
        <v>1</v>
      </c>
      <c r="H52" s="127" t="s">
        <v>413</v>
      </c>
      <c r="I52" s="127" t="s">
        <v>413</v>
      </c>
      <c r="J52" s="127" t="s">
        <v>413</v>
      </c>
      <c r="K52" s="127">
        <v>4</v>
      </c>
      <c r="L52" s="127" t="s">
        <v>413</v>
      </c>
      <c r="M52" s="179">
        <v>166</v>
      </c>
      <c r="N52" s="33"/>
      <c r="O52" s="33"/>
    </row>
    <row r="53" spans="2:15" ht="12.75">
      <c r="B53" s="124" t="s">
        <v>116</v>
      </c>
      <c r="C53" s="125"/>
      <c r="D53" s="38">
        <v>1628</v>
      </c>
      <c r="E53" s="38">
        <v>7</v>
      </c>
      <c r="F53" s="38">
        <v>4</v>
      </c>
      <c r="G53" s="38">
        <v>1</v>
      </c>
      <c r="H53" s="38">
        <v>115</v>
      </c>
      <c r="I53" s="38">
        <v>166</v>
      </c>
      <c r="J53" s="38">
        <v>689</v>
      </c>
      <c r="K53" s="38">
        <v>381</v>
      </c>
      <c r="L53" s="38">
        <v>74</v>
      </c>
      <c r="M53" s="38">
        <v>3065</v>
      </c>
      <c r="N53" s="33"/>
      <c r="O53" s="33"/>
    </row>
    <row r="54" spans="2:15" ht="12.75">
      <c r="B54" s="126"/>
      <c r="C54" s="97"/>
      <c r="D54" s="9"/>
      <c r="E54" s="9"/>
      <c r="F54" s="9"/>
      <c r="G54" s="9"/>
      <c r="H54" s="9"/>
      <c r="I54" s="9"/>
      <c r="J54" s="9"/>
      <c r="K54" s="9"/>
      <c r="L54" s="180">
        <v>0</v>
      </c>
      <c r="M54" s="9"/>
      <c r="N54" s="33"/>
      <c r="O54" s="33"/>
    </row>
    <row r="55" spans="2:15" ht="24">
      <c r="B55" s="126" t="s">
        <v>361</v>
      </c>
      <c r="C55" s="97"/>
      <c r="D55" s="119">
        <v>153</v>
      </c>
      <c r="E55" s="119" t="s">
        <v>413</v>
      </c>
      <c r="F55" s="119" t="s">
        <v>413</v>
      </c>
      <c r="G55" s="119" t="s">
        <v>413</v>
      </c>
      <c r="H55" s="119">
        <v>92</v>
      </c>
      <c r="I55" s="119">
        <v>342</v>
      </c>
      <c r="J55" s="119">
        <v>512</v>
      </c>
      <c r="K55" s="119">
        <v>528</v>
      </c>
      <c r="L55" s="135" t="s">
        <v>413</v>
      </c>
      <c r="M55" s="41">
        <v>1627</v>
      </c>
      <c r="N55" s="33"/>
      <c r="O55" s="33"/>
    </row>
    <row r="56" spans="2:15" ht="24">
      <c r="B56" s="126" t="s">
        <v>362</v>
      </c>
      <c r="C56" s="97"/>
      <c r="D56" s="119" t="s">
        <v>413</v>
      </c>
      <c r="E56" s="119" t="s">
        <v>413</v>
      </c>
      <c r="F56" s="119" t="s">
        <v>413</v>
      </c>
      <c r="G56" s="119" t="s">
        <v>413</v>
      </c>
      <c r="H56" s="119" t="s">
        <v>413</v>
      </c>
      <c r="I56" s="119">
        <v>29</v>
      </c>
      <c r="J56" s="119" t="s">
        <v>413</v>
      </c>
      <c r="K56" s="119" t="s">
        <v>413</v>
      </c>
      <c r="L56" s="135" t="s">
        <v>413</v>
      </c>
      <c r="M56" s="41">
        <v>29</v>
      </c>
      <c r="N56" s="33"/>
      <c r="O56" s="33"/>
    </row>
    <row r="57" spans="2:15" ht="12.75">
      <c r="B57" s="121" t="s">
        <v>363</v>
      </c>
      <c r="C57" s="122"/>
      <c r="D57" s="127" t="s">
        <v>413</v>
      </c>
      <c r="E57" s="127" t="s">
        <v>413</v>
      </c>
      <c r="F57" s="127" t="s">
        <v>413</v>
      </c>
      <c r="G57" s="127" t="s">
        <v>413</v>
      </c>
      <c r="H57" s="127" t="s">
        <v>413</v>
      </c>
      <c r="I57" s="127" t="s">
        <v>413</v>
      </c>
      <c r="J57" s="127" t="s">
        <v>413</v>
      </c>
      <c r="K57" s="127" t="s">
        <v>413</v>
      </c>
      <c r="L57" s="122" t="s">
        <v>413</v>
      </c>
      <c r="M57" s="179">
        <v>0</v>
      </c>
      <c r="N57" s="33"/>
      <c r="O57" s="33"/>
    </row>
    <row r="58" spans="2:15" ht="12.75">
      <c r="B58" s="124" t="s">
        <v>163</v>
      </c>
      <c r="C58" s="125"/>
      <c r="D58" s="118">
        <v>153</v>
      </c>
      <c r="E58" s="118">
        <v>0</v>
      </c>
      <c r="F58" s="118">
        <v>0</v>
      </c>
      <c r="G58" s="118">
        <v>0</v>
      </c>
      <c r="H58" s="118">
        <v>92</v>
      </c>
      <c r="I58" s="118">
        <v>371</v>
      </c>
      <c r="J58" s="118">
        <v>512</v>
      </c>
      <c r="K58" s="118">
        <v>528</v>
      </c>
      <c r="L58" s="118">
        <v>0</v>
      </c>
      <c r="M58" s="118">
        <v>1656</v>
      </c>
      <c r="N58" s="33"/>
      <c r="O58" s="33"/>
    </row>
    <row r="59" spans="2:15" ht="12.75">
      <c r="B59" s="126"/>
      <c r="C59" s="97"/>
      <c r="D59" s="9"/>
      <c r="E59" s="9"/>
      <c r="F59" s="9"/>
      <c r="G59" s="9"/>
      <c r="H59" s="9"/>
      <c r="I59" s="9"/>
      <c r="J59" s="9"/>
      <c r="K59" s="9"/>
      <c r="L59" s="180">
        <v>0</v>
      </c>
      <c r="M59" s="9"/>
      <c r="N59" s="33"/>
      <c r="O59" s="33"/>
    </row>
    <row r="60" spans="2:15" ht="12.75">
      <c r="B60" s="124" t="s">
        <v>164</v>
      </c>
      <c r="C60" s="125"/>
      <c r="D60" s="38">
        <v>0</v>
      </c>
      <c r="E60" s="38">
        <v>0</v>
      </c>
      <c r="F60" s="38">
        <v>0</v>
      </c>
      <c r="G60" s="38">
        <v>0</v>
      </c>
      <c r="H60" s="38">
        <v>0</v>
      </c>
      <c r="I60" s="38">
        <v>0</v>
      </c>
      <c r="J60" s="38"/>
      <c r="K60" s="38">
        <v>0</v>
      </c>
      <c r="L60" s="180">
        <v>0</v>
      </c>
      <c r="M60" s="41">
        <v>0</v>
      </c>
      <c r="N60" s="33"/>
      <c r="O60" s="33"/>
    </row>
    <row r="61" spans="2:15" ht="12.75">
      <c r="B61" s="126"/>
      <c r="C61" s="97"/>
      <c r="D61" s="9"/>
      <c r="E61" s="9"/>
      <c r="F61" s="9"/>
      <c r="G61" s="9"/>
      <c r="H61" s="9"/>
      <c r="I61" s="9"/>
      <c r="J61" s="9"/>
      <c r="K61" s="9"/>
      <c r="L61" s="180">
        <v>0</v>
      </c>
      <c r="M61" s="9"/>
      <c r="N61" s="33"/>
      <c r="O61" s="33"/>
    </row>
    <row r="62" spans="2:15" ht="12.75">
      <c r="B62" s="126" t="s">
        <v>165</v>
      </c>
      <c r="C62" s="97"/>
      <c r="D62" s="9" t="s">
        <v>413</v>
      </c>
      <c r="E62" s="9" t="s">
        <v>413</v>
      </c>
      <c r="F62" s="9">
        <v>1</v>
      </c>
      <c r="G62" s="9" t="s">
        <v>413</v>
      </c>
      <c r="H62" s="9" t="s">
        <v>413</v>
      </c>
      <c r="I62" s="9" t="s">
        <v>413</v>
      </c>
      <c r="J62" s="9">
        <v>41</v>
      </c>
      <c r="K62" s="9" t="s">
        <v>413</v>
      </c>
      <c r="L62" s="181" t="s">
        <v>413</v>
      </c>
      <c r="M62" s="41">
        <v>42</v>
      </c>
      <c r="N62" s="33"/>
      <c r="O62" s="33"/>
    </row>
    <row r="63" spans="2:15" ht="12.75">
      <c r="B63" s="121" t="s">
        <v>43</v>
      </c>
      <c r="C63" s="122"/>
      <c r="D63" s="123" t="s">
        <v>413</v>
      </c>
      <c r="E63" s="123">
        <v>1</v>
      </c>
      <c r="F63" s="123">
        <v>54</v>
      </c>
      <c r="G63" s="123" t="s">
        <v>413</v>
      </c>
      <c r="H63" s="123" t="s">
        <v>413</v>
      </c>
      <c r="I63" s="123">
        <v>68</v>
      </c>
      <c r="J63" s="123">
        <v>13</v>
      </c>
      <c r="K63" s="123" t="s">
        <v>413</v>
      </c>
      <c r="L63" s="122" t="s">
        <v>413</v>
      </c>
      <c r="M63" s="179">
        <v>136</v>
      </c>
      <c r="N63" s="33"/>
      <c r="O63" s="33"/>
    </row>
    <row r="64" spans="2:13" ht="12.75">
      <c r="B64" s="124" t="s">
        <v>166</v>
      </c>
      <c r="C64" s="125"/>
      <c r="D64" s="38">
        <v>0</v>
      </c>
      <c r="E64" s="38">
        <v>1</v>
      </c>
      <c r="F64" s="38">
        <v>55</v>
      </c>
      <c r="G64" s="38">
        <v>0</v>
      </c>
      <c r="H64" s="38">
        <v>0</v>
      </c>
      <c r="I64" s="38">
        <v>68</v>
      </c>
      <c r="J64" s="38">
        <v>54</v>
      </c>
      <c r="K64" s="38">
        <v>0</v>
      </c>
      <c r="L64" s="38">
        <v>0</v>
      </c>
      <c r="M64" s="38">
        <v>178</v>
      </c>
    </row>
    <row r="65" spans="2:13" ht="12.75">
      <c r="B65" s="121"/>
      <c r="C65" s="123"/>
      <c r="D65" s="123"/>
      <c r="E65" s="123"/>
      <c r="F65" s="123"/>
      <c r="G65" s="123"/>
      <c r="H65" s="123"/>
      <c r="I65" s="123"/>
      <c r="J65" s="123"/>
      <c r="K65" s="123"/>
      <c r="L65" s="182">
        <v>0</v>
      </c>
      <c r="M65" s="123"/>
    </row>
    <row r="66" spans="2:13" ht="13.5" thickBot="1">
      <c r="B66" s="128" t="s">
        <v>178</v>
      </c>
      <c r="C66" s="129"/>
      <c r="D66" s="129">
        <v>1782</v>
      </c>
      <c r="E66" s="129">
        <v>8</v>
      </c>
      <c r="F66" s="129">
        <v>59</v>
      </c>
      <c r="G66" s="129">
        <v>1</v>
      </c>
      <c r="H66" s="129">
        <v>207</v>
      </c>
      <c r="I66" s="129">
        <v>605</v>
      </c>
      <c r="J66" s="129">
        <v>1255</v>
      </c>
      <c r="K66" s="129">
        <v>909</v>
      </c>
      <c r="L66" s="129">
        <v>74</v>
      </c>
      <c r="M66" s="129">
        <v>4900</v>
      </c>
    </row>
    <row r="67" spans="2:13" ht="12.75">
      <c r="B67" s="60"/>
      <c r="C67" s="38"/>
      <c r="D67" s="38"/>
      <c r="E67" s="38"/>
      <c r="F67" s="38"/>
      <c r="G67" s="38"/>
      <c r="H67" s="38"/>
      <c r="I67" s="38"/>
      <c r="J67" s="38"/>
      <c r="K67" s="38"/>
      <c r="L67" s="38"/>
      <c r="M67" s="38"/>
    </row>
    <row r="68" spans="2:13" ht="12.75">
      <c r="B68" s="4" t="s">
        <v>168</v>
      </c>
      <c r="C68" s="10"/>
      <c r="D68" s="135"/>
      <c r="E68" s="135"/>
      <c r="F68" s="135"/>
      <c r="G68" s="135"/>
      <c r="H68" s="135"/>
      <c r="I68" s="135"/>
      <c r="J68" s="135"/>
      <c r="K68" s="135"/>
      <c r="L68" s="135"/>
      <c r="M68" s="135"/>
    </row>
  </sheetData>
  <sheetProtection/>
  <printOptions/>
  <pageMargins left="0.75" right="0.75" top="1" bottom="1" header="0.5" footer="0.5"/>
  <pageSetup fitToHeight="1" fitToWidth="1" horizontalDpi="600" verticalDpi="600" orientation="portrait" paperSize="9" scale="67" r:id="rId1"/>
</worksheet>
</file>

<file path=xl/worksheets/sheet22.xml><?xml version="1.0" encoding="utf-8"?>
<worksheet xmlns="http://schemas.openxmlformats.org/spreadsheetml/2006/main" xmlns:r="http://schemas.openxmlformats.org/officeDocument/2006/relationships">
  <sheetPr>
    <pageSetUpPr fitToPage="1"/>
  </sheetPr>
  <dimension ref="A1:K39"/>
  <sheetViews>
    <sheetView showGridLines="0" showZeros="0" zoomScalePageLayoutView="0" workbookViewId="0" topLeftCell="A1">
      <selection activeCell="A1" sqref="A1"/>
    </sheetView>
  </sheetViews>
  <sheetFormatPr defaultColWidth="9.140625" defaultRowHeight="12.75"/>
  <cols>
    <col min="1" max="1" width="4.28125" style="33" customWidth="1"/>
    <col min="2" max="2" width="36.00390625" style="58" customWidth="1"/>
    <col min="3" max="3" width="9.140625" style="1" bestFit="1" customWidth="1"/>
    <col min="4" max="4" width="13.8515625" style="1" bestFit="1" customWidth="1"/>
    <col min="5" max="5" width="18.421875" style="1" bestFit="1" customWidth="1"/>
    <col min="6" max="7" width="13.28125" style="1" bestFit="1" customWidth="1"/>
    <col min="8" max="10" width="10.7109375" style="1" customWidth="1"/>
    <col min="11" max="16384" width="9.140625" style="1" customWidth="1"/>
  </cols>
  <sheetData>
    <row r="1" spans="1:10" ht="12.75">
      <c r="A1" s="22"/>
      <c r="B1" s="34"/>
      <c r="C1" s="35"/>
      <c r="D1" s="35"/>
      <c r="E1" s="35"/>
      <c r="F1" s="35"/>
      <c r="G1" s="35"/>
      <c r="H1" s="36"/>
      <c r="I1" s="35"/>
      <c r="J1" s="35"/>
    </row>
    <row r="2" spans="1:10" ht="15">
      <c r="A2" s="22"/>
      <c r="B2" s="53" t="s">
        <v>414</v>
      </c>
      <c r="C2" s="35"/>
      <c r="D2" s="35"/>
      <c r="E2" s="35"/>
      <c r="F2" s="35"/>
      <c r="G2" s="35"/>
      <c r="H2" s="36"/>
      <c r="I2" s="35"/>
      <c r="J2" s="35"/>
    </row>
    <row r="3" spans="1:10" ht="12.75">
      <c r="A3" s="22"/>
      <c r="B3" s="84"/>
      <c r="C3" s="35"/>
      <c r="D3" s="35"/>
      <c r="E3" s="35"/>
      <c r="F3" s="35"/>
      <c r="G3" s="35"/>
      <c r="H3" s="36"/>
      <c r="I3" s="35"/>
      <c r="J3" s="35"/>
    </row>
    <row r="4" spans="2:11" ht="12.75">
      <c r="B4" s="170" t="s">
        <v>828</v>
      </c>
      <c r="C4" s="171"/>
      <c r="D4" s="172"/>
      <c r="E4" s="173"/>
      <c r="F4" s="173"/>
      <c r="G4" s="173"/>
      <c r="H4" s="173"/>
      <c r="I4" s="173"/>
      <c r="J4" s="174"/>
      <c r="K4" s="173"/>
    </row>
    <row r="5" spans="2:11" ht="12.75">
      <c r="B5" s="175" t="s">
        <v>13</v>
      </c>
      <c r="C5" s="176"/>
      <c r="D5" s="177" t="s">
        <v>153</v>
      </c>
      <c r="E5" s="177" t="s">
        <v>46</v>
      </c>
      <c r="F5" s="177" t="s">
        <v>45</v>
      </c>
      <c r="G5" s="177" t="s">
        <v>47</v>
      </c>
      <c r="H5" s="177" t="s">
        <v>48</v>
      </c>
      <c r="I5" s="177" t="s">
        <v>49</v>
      </c>
      <c r="J5" s="177" t="s">
        <v>50</v>
      </c>
      <c r="K5" s="178" t="s">
        <v>34</v>
      </c>
    </row>
    <row r="6" spans="2:11" ht="12.75">
      <c r="B6" s="124" t="s">
        <v>116</v>
      </c>
      <c r="C6" s="125"/>
      <c r="D6" s="38">
        <v>19</v>
      </c>
      <c r="E6" s="38">
        <v>7</v>
      </c>
      <c r="F6" s="38">
        <v>34</v>
      </c>
      <c r="G6" s="38">
        <v>13</v>
      </c>
      <c r="H6" s="38">
        <v>22</v>
      </c>
      <c r="I6" s="38">
        <v>46</v>
      </c>
      <c r="J6" s="38">
        <v>35</v>
      </c>
      <c r="K6" s="38">
        <v>176</v>
      </c>
    </row>
    <row r="7" spans="2:11" ht="12.75">
      <c r="B7" s="126"/>
      <c r="C7" s="97"/>
      <c r="D7" s="9"/>
      <c r="E7" s="9"/>
      <c r="F7" s="9"/>
      <c r="G7" s="9"/>
      <c r="H7" s="9"/>
      <c r="I7" s="9"/>
      <c r="J7" s="9"/>
      <c r="K7" s="9">
        <v>0</v>
      </c>
    </row>
    <row r="8" spans="2:11" ht="12.75">
      <c r="B8" s="126" t="s">
        <v>415</v>
      </c>
      <c r="C8" s="97"/>
      <c r="D8" s="8">
        <v>198</v>
      </c>
      <c r="E8" s="8" t="s">
        <v>413</v>
      </c>
      <c r="F8" s="8" t="s">
        <v>413</v>
      </c>
      <c r="G8" s="8" t="s">
        <v>413</v>
      </c>
      <c r="H8" s="8">
        <v>142</v>
      </c>
      <c r="I8" s="8">
        <v>396</v>
      </c>
      <c r="J8" s="8">
        <v>619</v>
      </c>
      <c r="K8" s="8">
        <v>1355</v>
      </c>
    </row>
    <row r="9" spans="2:11" ht="12.75" customHeight="1">
      <c r="B9" s="126" t="s">
        <v>314</v>
      </c>
      <c r="C9" s="97"/>
      <c r="D9" s="8" t="s">
        <v>413</v>
      </c>
      <c r="E9" s="8" t="s">
        <v>413</v>
      </c>
      <c r="F9" s="8" t="s">
        <v>413</v>
      </c>
      <c r="G9" s="8" t="s">
        <v>413</v>
      </c>
      <c r="H9" s="8" t="s">
        <v>413</v>
      </c>
      <c r="I9" s="8">
        <v>1</v>
      </c>
      <c r="J9" s="8">
        <v>130</v>
      </c>
      <c r="K9" s="8">
        <v>131</v>
      </c>
    </row>
    <row r="10" spans="2:11" ht="12.75">
      <c r="B10" s="121" t="s">
        <v>43</v>
      </c>
      <c r="C10" s="122"/>
      <c r="D10" s="123">
        <v>702</v>
      </c>
      <c r="E10" s="123">
        <v>192</v>
      </c>
      <c r="F10" s="123">
        <v>117</v>
      </c>
      <c r="G10" s="123">
        <v>47</v>
      </c>
      <c r="H10" s="123">
        <v>12</v>
      </c>
      <c r="I10" s="123">
        <v>90</v>
      </c>
      <c r="J10" s="123">
        <v>54</v>
      </c>
      <c r="K10" s="123">
        <v>1214</v>
      </c>
    </row>
    <row r="11" spans="2:11" ht="12.75">
      <c r="B11" s="57"/>
      <c r="C11" s="33"/>
      <c r="D11" s="33"/>
      <c r="E11" s="33"/>
      <c r="F11" s="33"/>
      <c r="G11" s="33"/>
      <c r="H11" s="33"/>
      <c r="I11" s="33"/>
      <c r="J11" s="33"/>
      <c r="K11" s="33"/>
    </row>
    <row r="12" spans="2:11" ht="12.75">
      <c r="B12" s="124" t="s">
        <v>166</v>
      </c>
      <c r="C12" s="125"/>
      <c r="D12" s="38">
        <v>900</v>
      </c>
      <c r="E12" s="38">
        <v>192</v>
      </c>
      <c r="F12" s="38">
        <v>117</v>
      </c>
      <c r="G12" s="38">
        <v>47</v>
      </c>
      <c r="H12" s="38">
        <v>154</v>
      </c>
      <c r="I12" s="38">
        <v>487</v>
      </c>
      <c r="J12" s="38">
        <v>803</v>
      </c>
      <c r="K12" s="38">
        <v>2700</v>
      </c>
    </row>
    <row r="13" spans="2:11" ht="13.5" thickBot="1">
      <c r="B13" s="128" t="s">
        <v>315</v>
      </c>
      <c r="C13" s="129"/>
      <c r="D13" s="129">
        <v>919</v>
      </c>
      <c r="E13" s="129">
        <v>199</v>
      </c>
      <c r="F13" s="129">
        <v>151</v>
      </c>
      <c r="G13" s="129">
        <v>60</v>
      </c>
      <c r="H13" s="129">
        <v>176</v>
      </c>
      <c r="I13" s="129">
        <v>533</v>
      </c>
      <c r="J13" s="129">
        <v>838</v>
      </c>
      <c r="K13" s="129">
        <v>2876</v>
      </c>
    </row>
    <row r="14" spans="2:11" ht="12.75">
      <c r="B14" s="60"/>
      <c r="C14" s="38"/>
      <c r="D14" s="38"/>
      <c r="E14" s="38"/>
      <c r="F14" s="38"/>
      <c r="G14" s="38"/>
      <c r="H14" s="38"/>
      <c r="I14" s="38"/>
      <c r="J14" s="38"/>
      <c r="K14" s="38"/>
    </row>
    <row r="15" spans="2:11" ht="12.75">
      <c r="B15" s="124"/>
      <c r="C15" s="54"/>
      <c r="D15" s="125"/>
      <c r="E15" s="125"/>
      <c r="F15" s="125"/>
      <c r="G15" s="125"/>
      <c r="H15" s="125"/>
      <c r="I15" s="125"/>
      <c r="J15" s="125"/>
      <c r="K15" s="125"/>
    </row>
    <row r="16" spans="2:11" ht="12.75">
      <c r="B16" s="170" t="s">
        <v>776</v>
      </c>
      <c r="C16" s="171"/>
      <c r="D16" s="172"/>
      <c r="E16" s="173"/>
      <c r="F16" s="173"/>
      <c r="G16" s="173"/>
      <c r="H16" s="173"/>
      <c r="I16" s="173"/>
      <c r="J16" s="174"/>
      <c r="K16" s="173"/>
    </row>
    <row r="17" spans="2:11" ht="12.75">
      <c r="B17" s="175" t="s">
        <v>13</v>
      </c>
      <c r="C17" s="176"/>
      <c r="D17" s="177" t="s">
        <v>153</v>
      </c>
      <c r="E17" s="177" t="s">
        <v>46</v>
      </c>
      <c r="F17" s="177" t="s">
        <v>45</v>
      </c>
      <c r="G17" s="177" t="s">
        <v>47</v>
      </c>
      <c r="H17" s="177" t="s">
        <v>48</v>
      </c>
      <c r="I17" s="177" t="s">
        <v>49</v>
      </c>
      <c r="J17" s="177" t="s">
        <v>50</v>
      </c>
      <c r="K17" s="178" t="s">
        <v>34</v>
      </c>
    </row>
    <row r="18" spans="2:11" ht="12.75">
      <c r="B18" s="124" t="s">
        <v>116</v>
      </c>
      <c r="C18" s="125"/>
      <c r="D18" s="38">
        <v>23</v>
      </c>
      <c r="E18" s="38">
        <v>9</v>
      </c>
      <c r="F18" s="38">
        <v>32</v>
      </c>
      <c r="G18" s="38">
        <v>55</v>
      </c>
      <c r="H18" s="38">
        <v>22</v>
      </c>
      <c r="I18" s="38">
        <v>60</v>
      </c>
      <c r="J18" s="38">
        <v>28</v>
      </c>
      <c r="K18" s="38">
        <v>229</v>
      </c>
    </row>
    <row r="19" spans="2:11" ht="12.75">
      <c r="B19" s="126"/>
      <c r="C19" s="97"/>
      <c r="D19" s="9"/>
      <c r="E19" s="9"/>
      <c r="F19" s="9"/>
      <c r="G19" s="9"/>
      <c r="H19" s="9"/>
      <c r="I19" s="9"/>
      <c r="J19" s="9"/>
      <c r="K19" s="9">
        <v>0</v>
      </c>
    </row>
    <row r="20" spans="2:11" ht="12.75">
      <c r="B20" s="126" t="s">
        <v>415</v>
      </c>
      <c r="C20" s="97"/>
      <c r="D20" s="8">
        <v>215</v>
      </c>
      <c r="E20" s="8" t="s">
        <v>413</v>
      </c>
      <c r="F20" s="8" t="s">
        <v>413</v>
      </c>
      <c r="G20" s="8" t="s">
        <v>413</v>
      </c>
      <c r="H20" s="8">
        <v>161</v>
      </c>
      <c r="I20" s="8">
        <v>498</v>
      </c>
      <c r="J20" s="8">
        <v>575</v>
      </c>
      <c r="K20" s="8">
        <v>1449</v>
      </c>
    </row>
    <row r="21" spans="2:11" ht="12.75">
      <c r="B21" s="126" t="s">
        <v>314</v>
      </c>
      <c r="C21" s="97"/>
      <c r="D21" s="8" t="s">
        <v>413</v>
      </c>
      <c r="E21" s="8" t="s">
        <v>413</v>
      </c>
      <c r="F21" s="8" t="s">
        <v>413</v>
      </c>
      <c r="G21" s="8" t="s">
        <v>413</v>
      </c>
      <c r="H21" s="8" t="s">
        <v>413</v>
      </c>
      <c r="I21" s="8">
        <v>1</v>
      </c>
      <c r="J21" s="8">
        <v>204</v>
      </c>
      <c r="K21" s="8">
        <v>205</v>
      </c>
    </row>
    <row r="22" spans="2:11" ht="12.75">
      <c r="B22" s="121" t="s">
        <v>43</v>
      </c>
      <c r="C22" s="122"/>
      <c r="D22" s="123">
        <v>763</v>
      </c>
      <c r="E22" s="123">
        <v>203</v>
      </c>
      <c r="F22" s="123">
        <v>114</v>
      </c>
      <c r="G22" s="123">
        <v>1</v>
      </c>
      <c r="H22" s="123">
        <v>12</v>
      </c>
      <c r="I22" s="123">
        <v>100</v>
      </c>
      <c r="J22" s="123">
        <v>51</v>
      </c>
      <c r="K22" s="123">
        <v>1244</v>
      </c>
    </row>
    <row r="23" spans="2:11" ht="12.75">
      <c r="B23" s="57"/>
      <c r="C23" s="33"/>
      <c r="D23" s="33"/>
      <c r="E23" s="33"/>
      <c r="F23" s="33"/>
      <c r="G23" s="33"/>
      <c r="H23" s="33"/>
      <c r="I23" s="33"/>
      <c r="J23" s="33"/>
      <c r="K23" s="33"/>
    </row>
    <row r="24" spans="2:11" ht="12.75">
      <c r="B24" s="124" t="s">
        <v>166</v>
      </c>
      <c r="C24" s="125"/>
      <c r="D24" s="38">
        <v>978</v>
      </c>
      <c r="E24" s="38">
        <v>203</v>
      </c>
      <c r="F24" s="38">
        <v>114</v>
      </c>
      <c r="G24" s="38">
        <v>1</v>
      </c>
      <c r="H24" s="38">
        <v>173</v>
      </c>
      <c r="I24" s="38">
        <v>599</v>
      </c>
      <c r="J24" s="38">
        <v>830</v>
      </c>
      <c r="K24" s="38">
        <v>2898</v>
      </c>
    </row>
    <row r="25" spans="2:11" ht="13.5" thickBot="1">
      <c r="B25" s="128" t="s">
        <v>315</v>
      </c>
      <c r="C25" s="129"/>
      <c r="D25" s="129">
        <v>1001</v>
      </c>
      <c r="E25" s="129">
        <v>212</v>
      </c>
      <c r="F25" s="129">
        <v>146</v>
      </c>
      <c r="G25" s="129">
        <v>56</v>
      </c>
      <c r="H25" s="129">
        <v>195</v>
      </c>
      <c r="I25" s="129">
        <v>659</v>
      </c>
      <c r="J25" s="129">
        <v>858</v>
      </c>
      <c r="K25" s="129">
        <v>3127</v>
      </c>
    </row>
    <row r="26" spans="2:11" ht="12.75">
      <c r="B26" s="4" t="s">
        <v>175</v>
      </c>
      <c r="C26" s="10"/>
      <c r="D26" s="135"/>
      <c r="E26" s="135"/>
      <c r="F26" s="135"/>
      <c r="G26" s="135"/>
      <c r="H26" s="135"/>
      <c r="I26" s="135"/>
      <c r="J26" s="135"/>
      <c r="K26" s="135"/>
    </row>
    <row r="28" ht="15">
      <c r="B28" s="96" t="s">
        <v>119</v>
      </c>
    </row>
    <row r="30" spans="2:7" ht="12.75">
      <c r="B30" s="183" t="s">
        <v>125</v>
      </c>
      <c r="C30" s="184"/>
      <c r="D30" s="184"/>
      <c r="E30" s="184"/>
      <c r="F30" s="184"/>
      <c r="G30" s="184"/>
    </row>
    <row r="31" spans="2:7" ht="12.75">
      <c r="B31" s="185" t="s">
        <v>13</v>
      </c>
      <c r="C31" s="186" t="s">
        <v>126</v>
      </c>
      <c r="D31" s="186" t="s">
        <v>127</v>
      </c>
      <c r="E31" s="187" t="s">
        <v>824</v>
      </c>
      <c r="F31" s="188" t="s">
        <v>735</v>
      </c>
      <c r="G31" s="186" t="s">
        <v>619</v>
      </c>
    </row>
    <row r="32" spans="2:7" ht="12.75">
      <c r="B32" s="61" t="s">
        <v>128</v>
      </c>
      <c r="C32" s="136">
        <v>9000000</v>
      </c>
      <c r="D32" s="136">
        <v>30000000</v>
      </c>
      <c r="E32" s="136">
        <v>15000000</v>
      </c>
      <c r="F32" s="136">
        <v>20000000</v>
      </c>
      <c r="G32" s="136">
        <v>17000000</v>
      </c>
    </row>
    <row r="33" spans="2:7" ht="12.75">
      <c r="B33" s="61" t="s">
        <v>129</v>
      </c>
      <c r="C33" s="136">
        <v>54000000</v>
      </c>
      <c r="D33" s="136">
        <v>68000000</v>
      </c>
      <c r="E33" s="136">
        <v>67000000</v>
      </c>
      <c r="F33" s="136">
        <v>60000000</v>
      </c>
      <c r="G33" s="136">
        <v>66000000</v>
      </c>
    </row>
    <row r="34" spans="2:7" ht="12.75">
      <c r="B34" s="61" t="s">
        <v>130</v>
      </c>
      <c r="C34" s="136">
        <v>11000000</v>
      </c>
      <c r="D34" s="136">
        <v>56000000</v>
      </c>
      <c r="E34" s="136">
        <v>25000000</v>
      </c>
      <c r="F34" s="136">
        <v>26000000</v>
      </c>
      <c r="G34" s="136">
        <v>29000000</v>
      </c>
    </row>
    <row r="35" spans="2:7" ht="12.75">
      <c r="B35" s="61" t="s">
        <v>131</v>
      </c>
      <c r="C35" s="136">
        <v>9000000</v>
      </c>
      <c r="D35" s="136">
        <v>78000000</v>
      </c>
      <c r="E35" s="136">
        <v>32000000</v>
      </c>
      <c r="F35" s="136">
        <v>35000000</v>
      </c>
      <c r="G35" s="136">
        <v>34000000</v>
      </c>
    </row>
    <row r="36" spans="2:7" ht="12.75">
      <c r="B36" s="61" t="s">
        <v>132</v>
      </c>
      <c r="C36" s="136">
        <v>37000000</v>
      </c>
      <c r="D36" s="136">
        <v>120000000</v>
      </c>
      <c r="E36" s="136">
        <v>107000000</v>
      </c>
      <c r="F36" s="136">
        <v>75000000</v>
      </c>
      <c r="G36" s="136">
        <v>95000000</v>
      </c>
    </row>
    <row r="37" spans="2:7" ht="12.75">
      <c r="B37" s="61" t="s">
        <v>133</v>
      </c>
      <c r="C37" s="136">
        <v>10000000</v>
      </c>
      <c r="D37" s="136">
        <v>34000000</v>
      </c>
      <c r="E37" s="136">
        <v>14000000</v>
      </c>
      <c r="F37" s="136">
        <v>19000000</v>
      </c>
      <c r="G37" s="136">
        <v>34000000</v>
      </c>
    </row>
    <row r="38" spans="2:7" ht="12.75">
      <c r="B38" s="88" t="s">
        <v>134</v>
      </c>
      <c r="C38" s="137" t="s">
        <v>829</v>
      </c>
      <c r="D38" s="137" t="s">
        <v>829</v>
      </c>
      <c r="E38" s="137">
        <v>-141000000</v>
      </c>
      <c r="F38" s="137">
        <v>-121000000</v>
      </c>
      <c r="G38" s="137">
        <v>-158000000</v>
      </c>
    </row>
    <row r="39" spans="2:7" ht="12.75">
      <c r="B39" s="78" t="s">
        <v>34</v>
      </c>
      <c r="C39" s="138">
        <v>83000000</v>
      </c>
      <c r="D39" s="138">
        <v>182000000</v>
      </c>
      <c r="E39" s="138">
        <v>119000000</v>
      </c>
      <c r="F39" s="138">
        <v>114000000</v>
      </c>
      <c r="G39" s="138">
        <v>117000000</v>
      </c>
    </row>
  </sheetData>
  <sheetProtection/>
  <printOptions/>
  <pageMargins left="0.75" right="0.75" top="1" bottom="1" header="0.5" footer="0.5"/>
  <pageSetup fitToHeight="1" fitToWidth="1" horizontalDpi="600" verticalDpi="600" orientation="portrait" paperSize="9" scale="58" r:id="rId1"/>
</worksheet>
</file>

<file path=xl/worksheets/sheet23.xml><?xml version="1.0" encoding="utf-8"?>
<worksheet xmlns="http://schemas.openxmlformats.org/spreadsheetml/2006/main" xmlns:r="http://schemas.openxmlformats.org/officeDocument/2006/relationships">
  <sheetPr>
    <pageSetUpPr fitToPage="1"/>
  </sheetPr>
  <dimension ref="A1:H31"/>
  <sheetViews>
    <sheetView showGridLines="0" showZeros="0" zoomScale="85" zoomScaleNormal="85" zoomScalePageLayoutView="0" workbookViewId="0" topLeftCell="A1">
      <selection activeCell="A1" sqref="A1"/>
    </sheetView>
  </sheetViews>
  <sheetFormatPr defaultColWidth="9.140625" defaultRowHeight="12.75"/>
  <cols>
    <col min="1" max="1" width="4.28125" style="33" customWidth="1"/>
    <col min="2" max="2" width="19.7109375" style="58" customWidth="1"/>
    <col min="3" max="3" width="15.28125" style="1" bestFit="1" customWidth="1"/>
    <col min="4" max="8" width="12.7109375" style="1" customWidth="1"/>
    <col min="9" max="12" width="10.7109375" style="1" customWidth="1"/>
    <col min="13" max="13" width="17.00390625" style="55" bestFit="1" customWidth="1"/>
    <col min="14" max="14" width="12.7109375" style="1" bestFit="1" customWidth="1"/>
    <col min="15" max="16384" width="9.140625" style="1" customWidth="1"/>
  </cols>
  <sheetData>
    <row r="1" ht="15">
      <c r="B1" s="96" t="s">
        <v>72</v>
      </c>
    </row>
    <row r="2" spans="2:8" ht="12.75">
      <c r="B2" s="1"/>
      <c r="C2" s="61"/>
      <c r="D2" s="61"/>
      <c r="E2" s="61"/>
      <c r="F2" s="61"/>
      <c r="G2" s="61"/>
      <c r="H2" s="61"/>
    </row>
    <row r="3" spans="1:2" ht="15">
      <c r="A3" s="1"/>
      <c r="B3" s="18" t="s">
        <v>830</v>
      </c>
    </row>
    <row r="4" spans="1:8" ht="12.75">
      <c r="A4" s="1"/>
      <c r="B4" s="590" t="s">
        <v>318</v>
      </c>
      <c r="C4" s="591"/>
      <c r="D4" s="591"/>
      <c r="E4" s="591"/>
      <c r="F4" s="535"/>
      <c r="G4" s="535"/>
      <c r="H4" s="535"/>
    </row>
    <row r="5" spans="2:8" ht="24">
      <c r="B5" s="294" t="s">
        <v>105</v>
      </c>
      <c r="C5" s="592" t="s">
        <v>319</v>
      </c>
      <c r="D5" s="592" t="s">
        <v>116</v>
      </c>
      <c r="E5" s="592" t="s">
        <v>297</v>
      </c>
      <c r="F5" s="592" t="s">
        <v>680</v>
      </c>
      <c r="G5" s="592" t="s">
        <v>320</v>
      </c>
      <c r="H5" s="592" t="s">
        <v>34</v>
      </c>
    </row>
    <row r="6" spans="2:8" ht="12.75">
      <c r="B6" s="593" t="s">
        <v>321</v>
      </c>
      <c r="C6" s="594">
        <v>0.34662021307584395</v>
      </c>
      <c r="D6" s="594">
        <v>0.0013079123204759824</v>
      </c>
      <c r="E6" s="594">
        <v>0.32270403938408265</v>
      </c>
      <c r="F6" s="594">
        <v>0.03039558078303326</v>
      </c>
      <c r="G6" s="594">
        <v>0.023465238876193315</v>
      </c>
      <c r="H6" s="595">
        <v>0.7244929844396291</v>
      </c>
    </row>
    <row r="7" spans="2:8" ht="12.75">
      <c r="B7" s="593" t="s">
        <v>322</v>
      </c>
      <c r="C7" s="594">
        <v>0.09515954505879969</v>
      </c>
      <c r="D7" s="594">
        <v>0.0003249202517011188</v>
      </c>
      <c r="E7" s="594">
        <v>0.003040380979503746</v>
      </c>
      <c r="F7" s="594">
        <v>0.0011321889723127307</v>
      </c>
      <c r="G7" s="594">
        <v>0.008346273037760723</v>
      </c>
      <c r="H7" s="595">
        <v>0.108003308300078</v>
      </c>
    </row>
    <row r="8" spans="2:8" ht="12.75">
      <c r="B8" s="593" t="s">
        <v>323</v>
      </c>
      <c r="C8" s="594">
        <v>0.0224807413189599</v>
      </c>
      <c r="D8" s="594">
        <v>0.00152087773374796</v>
      </c>
      <c r="E8" s="594">
        <v>0</v>
      </c>
      <c r="F8" s="594">
        <v>0.006365207039910944</v>
      </c>
      <c r="G8" s="594">
        <v>0.0020711794757203457</v>
      </c>
      <c r="H8" s="595">
        <v>0.032438005568339146</v>
      </c>
    </row>
    <row r="9" spans="2:8" ht="12.75">
      <c r="B9" s="593" t="s">
        <v>324</v>
      </c>
      <c r="C9" s="594">
        <v>0</v>
      </c>
      <c r="D9" s="594">
        <v>0.004001082685931395</v>
      </c>
      <c r="E9" s="594">
        <v>0</v>
      </c>
      <c r="F9" s="594">
        <v>0.0038727955904769517</v>
      </c>
      <c r="G9" s="594">
        <v>0.0005109268978964049</v>
      </c>
      <c r="H9" s="595">
        <v>0.008384805174304752</v>
      </c>
    </row>
    <row r="10" spans="2:8" ht="12.75">
      <c r="B10" s="593" t="s">
        <v>325</v>
      </c>
      <c r="C10" s="594">
        <v>0</v>
      </c>
      <c r="D10" s="594">
        <v>0.0012359166576176854</v>
      </c>
      <c r="E10" s="594">
        <v>0</v>
      </c>
      <c r="F10" s="594">
        <v>0.0019059062636789127</v>
      </c>
      <c r="G10" s="594">
        <v>0.00045701528387917853</v>
      </c>
      <c r="H10" s="595">
        <v>0.003598838205175777</v>
      </c>
    </row>
    <row r="11" spans="2:8" ht="12.75">
      <c r="B11" s="593" t="s">
        <v>326</v>
      </c>
      <c r="C11" s="594">
        <v>0</v>
      </c>
      <c r="D11" s="594">
        <v>0</v>
      </c>
      <c r="E11" s="594">
        <v>0</v>
      </c>
      <c r="F11" s="594">
        <v>0</v>
      </c>
      <c r="G11" s="594">
        <v>0</v>
      </c>
      <c r="H11" s="595">
        <v>0</v>
      </c>
    </row>
    <row r="12" spans="2:8" ht="12.75">
      <c r="B12" s="529" t="s">
        <v>402</v>
      </c>
      <c r="C12" s="596">
        <v>0.08521123296249093</v>
      </c>
      <c r="D12" s="596">
        <v>0.01358697440626089</v>
      </c>
      <c r="E12" s="596">
        <v>0.00209144816526853</v>
      </c>
      <c r="F12" s="596">
        <v>0.0001445794774131</v>
      </c>
      <c r="G12" s="596">
        <v>0.009910780429806289</v>
      </c>
      <c r="H12" s="597">
        <v>0.11094501544123975</v>
      </c>
    </row>
    <row r="13" spans="2:8" ht="12.75">
      <c r="B13" s="598"/>
      <c r="C13" s="599">
        <v>0.5883053622956037</v>
      </c>
      <c r="D13" s="599">
        <v>0.023330688293180208</v>
      </c>
      <c r="E13" s="599">
        <v>0.3074734246517941</v>
      </c>
      <c r="F13" s="599">
        <v>0.041656299175080146</v>
      </c>
      <c r="G13" s="599">
        <v>0.039234225584341885</v>
      </c>
      <c r="H13" s="599">
        <v>1</v>
      </c>
    </row>
    <row r="14" spans="2:8" ht="12.75">
      <c r="B14" s="591"/>
      <c r="C14" s="591"/>
      <c r="D14" s="591"/>
      <c r="E14" s="535"/>
      <c r="F14" s="535"/>
      <c r="G14" s="535"/>
      <c r="H14" s="535"/>
    </row>
    <row r="15" spans="2:8" ht="12.75">
      <c r="B15" s="590" t="s">
        <v>327</v>
      </c>
      <c r="C15" s="591"/>
      <c r="D15" s="591"/>
      <c r="E15" s="591"/>
      <c r="F15" s="535"/>
      <c r="G15" s="535"/>
      <c r="H15" s="535"/>
    </row>
    <row r="16" spans="2:8" ht="24">
      <c r="B16" s="294" t="s">
        <v>105</v>
      </c>
      <c r="C16" s="592" t="s">
        <v>319</v>
      </c>
      <c r="D16" s="592" t="s">
        <v>116</v>
      </c>
      <c r="E16" s="592" t="s">
        <v>297</v>
      </c>
      <c r="F16" s="592" t="s">
        <v>680</v>
      </c>
      <c r="G16" s="592" t="s">
        <v>320</v>
      </c>
      <c r="H16" s="592" t="s">
        <v>34</v>
      </c>
    </row>
    <row r="17" spans="2:8" ht="12.75">
      <c r="B17" s="593" t="s">
        <v>44</v>
      </c>
      <c r="C17" s="600">
        <v>0.11036004542417428</v>
      </c>
      <c r="D17" s="600">
        <v>0.009097226405409982</v>
      </c>
      <c r="E17" s="600">
        <v>0.16649557559684</v>
      </c>
      <c r="F17" s="600">
        <v>0</v>
      </c>
      <c r="G17" s="600">
        <v>0.00407533141003235</v>
      </c>
      <c r="H17" s="599">
        <v>0.2900281788364566</v>
      </c>
    </row>
    <row r="18" spans="2:8" ht="12.75">
      <c r="B18" s="593" t="s">
        <v>148</v>
      </c>
      <c r="C18" s="600">
        <v>0.20134660843288602</v>
      </c>
      <c r="D18" s="600">
        <v>0.0023627391152272314</v>
      </c>
      <c r="E18" s="600">
        <v>0.0008920381005609499</v>
      </c>
      <c r="F18" s="600">
        <v>0</v>
      </c>
      <c r="G18" s="600">
        <v>0.02255948484032399</v>
      </c>
      <c r="H18" s="599">
        <v>0.2271608704889982</v>
      </c>
    </row>
    <row r="19" spans="2:8" ht="12.75">
      <c r="B19" s="593" t="s">
        <v>46</v>
      </c>
      <c r="C19" s="600">
        <v>0.03411550968940904</v>
      </c>
      <c r="D19" s="600">
        <v>0.001418515787329314</v>
      </c>
      <c r="E19" s="600">
        <v>0.12331613608454152</v>
      </c>
      <c r="F19" s="600">
        <v>0</v>
      </c>
      <c r="G19" s="600">
        <v>0.005520026530524229</v>
      </c>
      <c r="H19" s="599">
        <v>0.1643701880918041</v>
      </c>
    </row>
    <row r="20" spans="2:8" ht="12.75">
      <c r="B20" s="593" t="s">
        <v>45</v>
      </c>
      <c r="C20" s="600">
        <v>0.05441448602909571</v>
      </c>
      <c r="D20" s="600">
        <v>0.0016688335311963144</v>
      </c>
      <c r="E20" s="600">
        <v>0.03279000746106214</v>
      </c>
      <c r="F20" s="600">
        <v>0</v>
      </c>
      <c r="G20" s="600">
        <v>0.007803863574409143</v>
      </c>
      <c r="H20" s="599">
        <v>0.0966771905957633</v>
      </c>
    </row>
    <row r="21" spans="2:8" ht="12.75">
      <c r="B21" s="593" t="s">
        <v>136</v>
      </c>
      <c r="C21" s="600">
        <v>0.059762430627947394</v>
      </c>
      <c r="D21" s="600">
        <v>0.00036271523782163787</v>
      </c>
      <c r="E21" s="600">
        <v>0</v>
      </c>
      <c r="F21" s="600">
        <v>0.0035451843416487894</v>
      </c>
      <c r="G21" s="600">
        <v>0.00012871803152997437</v>
      </c>
      <c r="H21" s="599">
        <v>0.06379904823894779</v>
      </c>
    </row>
    <row r="22" spans="2:8" ht="12.75">
      <c r="B22" s="593" t="s">
        <v>47</v>
      </c>
      <c r="C22" s="600">
        <v>0.023859269876522114</v>
      </c>
      <c r="D22" s="600">
        <v>0.0017869519209782803</v>
      </c>
      <c r="E22" s="600">
        <v>0.0002011760425421662</v>
      </c>
      <c r="F22" s="600">
        <v>0</v>
      </c>
      <c r="G22" s="600">
        <v>0.00029932565934038315</v>
      </c>
      <c r="H22" s="599">
        <v>0.02614672349938294</v>
      </c>
    </row>
    <row r="23" spans="2:8" ht="12.75">
      <c r="B23" s="593" t="s">
        <v>328</v>
      </c>
      <c r="C23" s="600">
        <v>0</v>
      </c>
      <c r="D23" s="600">
        <v>0.0003271761930938233</v>
      </c>
      <c r="E23" s="600">
        <v>0</v>
      </c>
      <c r="F23" s="600">
        <v>0</v>
      </c>
      <c r="G23" s="600">
        <v>0.0005193272906251164</v>
      </c>
      <c r="H23" s="599">
        <v>0.0008465034837189398</v>
      </c>
    </row>
    <row r="24" spans="2:8" ht="12.75">
      <c r="B24" s="593" t="s">
        <v>358</v>
      </c>
      <c r="C24" s="600">
        <v>0.0065505702867067655</v>
      </c>
      <c r="D24" s="600">
        <v>8.497889460231318E-05</v>
      </c>
      <c r="E24" s="600">
        <v>0.00424894473011566</v>
      </c>
      <c r="F24" s="600">
        <v>0.001136505741300582</v>
      </c>
      <c r="G24" s="600">
        <v>0.0023550973302558405</v>
      </c>
      <c r="H24" s="599">
        <v>0.014376096982981161</v>
      </c>
    </row>
    <row r="25" spans="2:8" ht="12.75">
      <c r="B25" s="593" t="s">
        <v>135</v>
      </c>
      <c r="C25" s="600">
        <v>0</v>
      </c>
      <c r="D25" s="600">
        <v>0</v>
      </c>
      <c r="E25" s="600">
        <v>0</v>
      </c>
      <c r="F25" s="600">
        <v>0.0037129927493982293</v>
      </c>
      <c r="G25" s="600">
        <v>0.0020342753489743927</v>
      </c>
      <c r="H25" s="599">
        <v>0.005747268098372622</v>
      </c>
    </row>
    <row r="26" spans="2:8" ht="12.75">
      <c r="B26" s="593" t="s">
        <v>329</v>
      </c>
      <c r="C26" s="600">
        <v>0</v>
      </c>
      <c r="D26" s="600">
        <v>0</v>
      </c>
      <c r="E26" s="600">
        <v>0</v>
      </c>
      <c r="F26" s="600">
        <v>0.001192953671034871</v>
      </c>
      <c r="G26" s="600">
        <v>0</v>
      </c>
      <c r="H26" s="599">
        <v>0.001192953671034871</v>
      </c>
    </row>
    <row r="27" spans="2:8" ht="12.75">
      <c r="B27" s="593" t="s">
        <v>330</v>
      </c>
      <c r="C27" s="600">
        <v>0.0009997517012036846</v>
      </c>
      <c r="D27" s="600">
        <v>0</v>
      </c>
      <c r="E27" s="600">
        <v>0</v>
      </c>
      <c r="F27" s="600">
        <v>0.00040181876047838775</v>
      </c>
      <c r="G27" s="600">
        <v>0</v>
      </c>
      <c r="H27" s="599">
        <v>0.0014015704616820723</v>
      </c>
    </row>
    <row r="28" spans="2:8" ht="12.75">
      <c r="B28" s="593" t="s">
        <v>736</v>
      </c>
      <c r="C28" s="600">
        <v>0</v>
      </c>
      <c r="D28" s="600">
        <v>0</v>
      </c>
      <c r="E28" s="600">
        <v>0</v>
      </c>
      <c r="F28" s="600">
        <v>0.0007587729351139948</v>
      </c>
      <c r="G28" s="600">
        <v>0</v>
      </c>
      <c r="H28" s="599">
        <v>0.0007587729351139948</v>
      </c>
    </row>
    <row r="29" spans="2:8" ht="12.75">
      <c r="B29" s="593" t="s">
        <v>331</v>
      </c>
      <c r="C29" s="600">
        <v>0.058320719475363214</v>
      </c>
      <c r="D29" s="600">
        <v>0.0019155170869025295</v>
      </c>
      <c r="E29" s="600">
        <v>0</v>
      </c>
      <c r="F29" s="600">
        <v>0.03307136638539312</v>
      </c>
      <c r="G29" s="600">
        <v>0.002161494614202359</v>
      </c>
      <c r="H29" s="599">
        <v>0.09546909756186121</v>
      </c>
    </row>
    <row r="30" spans="2:8" ht="12.75">
      <c r="B30" s="529" t="s">
        <v>43</v>
      </c>
      <c r="C30" s="601">
        <v>0.011128226557485497</v>
      </c>
      <c r="D30" s="601">
        <v>3.3440142722866726E-05</v>
      </c>
      <c r="E30" s="601">
        <v>0</v>
      </c>
      <c r="F30" s="601">
        <v>0</v>
      </c>
      <c r="G30" s="601">
        <v>0.0008638703536740571</v>
      </c>
      <c r="H30" s="597">
        <v>0.012025537053882419</v>
      </c>
    </row>
    <row r="31" spans="2:8" ht="12.75">
      <c r="B31" s="593"/>
      <c r="C31" s="599">
        <v>0.5608576181007936</v>
      </c>
      <c r="D31" s="599">
        <v>0.019058094315284293</v>
      </c>
      <c r="E31" s="599">
        <v>0.32794387801566244</v>
      </c>
      <c r="F31" s="599">
        <v>0.043819594584367974</v>
      </c>
      <c r="G31" s="599">
        <v>0.048320814983891826</v>
      </c>
      <c r="H31" s="599">
        <v>1</v>
      </c>
    </row>
  </sheetData>
  <sheetProtection/>
  <printOptions/>
  <pageMargins left="0.75" right="0.75" top="1" bottom="1" header="0.5" footer="0.5"/>
  <pageSetup fitToHeight="1" fitToWidth="1" horizontalDpi="600" verticalDpi="600" orientation="portrait" paperSize="9" scale="85"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B1:V17"/>
  <sheetViews>
    <sheetView showGridLines="0" showZeros="0" zoomScalePageLayoutView="0" workbookViewId="0" topLeftCell="A1">
      <selection activeCell="A1" sqref="A1"/>
    </sheetView>
  </sheetViews>
  <sheetFormatPr defaultColWidth="8.00390625" defaultRowHeight="12.75"/>
  <cols>
    <col min="1" max="1" width="2.421875" style="253" customWidth="1"/>
    <col min="2" max="2" width="29.8515625" style="253" customWidth="1"/>
    <col min="3" max="12" width="8.00390625" style="252" customWidth="1"/>
    <col min="13" max="13" width="8.421875" style="252" customWidth="1"/>
    <col min="14" max="20" width="8.00390625" style="252" customWidth="1"/>
    <col min="21" max="24" width="8.00390625" style="253" customWidth="1"/>
    <col min="25" max="25" width="0" style="253" hidden="1" customWidth="1"/>
    <col min="26" max="16384" width="8.00390625" style="253" customWidth="1"/>
  </cols>
  <sheetData>
    <row r="1" ht="15">
      <c r="B1" s="17" t="s">
        <v>37</v>
      </c>
    </row>
    <row r="2" ht="15">
      <c r="B2" s="17" t="s">
        <v>34</v>
      </c>
    </row>
    <row r="3" spans="2:20" ht="11.25">
      <c r="B3" s="255"/>
      <c r="M3" s="256"/>
      <c r="R3" s="254"/>
      <c r="S3" s="254"/>
      <c r="T3" s="254"/>
    </row>
    <row r="4" spans="2:22" ht="24">
      <c r="B4" s="139" t="s">
        <v>13</v>
      </c>
      <c r="C4" s="107" t="s">
        <v>470</v>
      </c>
      <c r="D4" s="107" t="s">
        <v>545</v>
      </c>
      <c r="E4" s="107" t="s">
        <v>564</v>
      </c>
      <c r="F4" s="107" t="s">
        <v>605</v>
      </c>
      <c r="G4" s="107" t="s">
        <v>625</v>
      </c>
      <c r="H4" s="107" t="s">
        <v>660</v>
      </c>
      <c r="I4" s="107" t="s">
        <v>719</v>
      </c>
      <c r="J4" s="107" t="s">
        <v>768</v>
      </c>
      <c r="K4" s="107" t="s">
        <v>800</v>
      </c>
      <c r="U4" s="252"/>
      <c r="V4" s="252"/>
    </row>
    <row r="5" spans="2:22" ht="12">
      <c r="B5" s="93" t="s">
        <v>15</v>
      </c>
      <c r="C5" s="135">
        <v>394</v>
      </c>
      <c r="D5" s="135">
        <v>351</v>
      </c>
      <c r="E5" s="135">
        <v>326</v>
      </c>
      <c r="F5" s="135">
        <v>233</v>
      </c>
      <c r="G5" s="135">
        <v>47</v>
      </c>
      <c r="H5" s="135">
        <v>64</v>
      </c>
      <c r="I5" s="135">
        <v>-126</v>
      </c>
      <c r="J5" s="135">
        <v>-175</v>
      </c>
      <c r="K5" s="135">
        <v>-29</v>
      </c>
      <c r="U5" s="252"/>
      <c r="V5" s="252"/>
    </row>
    <row r="6" spans="2:22" ht="12">
      <c r="B6" s="93" t="s">
        <v>16</v>
      </c>
      <c r="C6" s="135">
        <v>65</v>
      </c>
      <c r="D6" s="135">
        <v>-80</v>
      </c>
      <c r="E6" s="135">
        <v>-3</v>
      </c>
      <c r="F6" s="135">
        <v>64</v>
      </c>
      <c r="G6" s="135">
        <v>-28</v>
      </c>
      <c r="H6" s="135">
        <v>8</v>
      </c>
      <c r="I6" s="135">
        <v>58</v>
      </c>
      <c r="J6" s="135">
        <v>-85</v>
      </c>
      <c r="K6" s="135">
        <v>-24</v>
      </c>
      <c r="U6" s="252"/>
      <c r="V6" s="252"/>
    </row>
    <row r="7" spans="2:22" ht="12">
      <c r="B7" s="93" t="s">
        <v>17</v>
      </c>
      <c r="C7" s="135">
        <v>-141</v>
      </c>
      <c r="D7" s="135">
        <v>-285</v>
      </c>
      <c r="E7" s="135">
        <v>-197</v>
      </c>
      <c r="F7" s="135">
        <v>-83</v>
      </c>
      <c r="G7" s="135">
        <v>-214</v>
      </c>
      <c r="H7" s="135">
        <v>-117</v>
      </c>
      <c r="I7" s="135">
        <v>-24</v>
      </c>
      <c r="J7" s="135">
        <v>77</v>
      </c>
      <c r="K7" s="135">
        <v>254</v>
      </c>
      <c r="U7" s="252"/>
      <c r="V7" s="252"/>
    </row>
    <row r="8" spans="2:22" ht="12">
      <c r="B8" s="102" t="s">
        <v>18</v>
      </c>
      <c r="C8" s="135">
        <v>1402</v>
      </c>
      <c r="D8" s="135">
        <v>1879</v>
      </c>
      <c r="E8" s="135">
        <v>131</v>
      </c>
      <c r="F8" s="135">
        <v>-6</v>
      </c>
      <c r="G8" s="135">
        <v>-142</v>
      </c>
      <c r="H8" s="135">
        <v>310</v>
      </c>
      <c r="I8" s="135">
        <v>110</v>
      </c>
      <c r="J8" s="135">
        <v>626</v>
      </c>
      <c r="K8" s="135">
        <v>98</v>
      </c>
      <c r="U8" s="252"/>
      <c r="V8" s="252"/>
    </row>
    <row r="9" spans="2:22" ht="12">
      <c r="B9" s="189" t="s">
        <v>19</v>
      </c>
      <c r="C9" s="190">
        <v>1720</v>
      </c>
      <c r="D9" s="190">
        <v>1865</v>
      </c>
      <c r="E9" s="190">
        <v>257</v>
      </c>
      <c r="F9" s="190">
        <v>208</v>
      </c>
      <c r="G9" s="190">
        <v>-337</v>
      </c>
      <c r="H9" s="190">
        <v>265</v>
      </c>
      <c r="I9" s="190">
        <v>18</v>
      </c>
      <c r="J9" s="190">
        <v>443</v>
      </c>
      <c r="K9" s="190">
        <v>299</v>
      </c>
      <c r="U9" s="252"/>
      <c r="V9" s="252"/>
    </row>
    <row r="10" spans="2:22" ht="12">
      <c r="B10" s="11" t="s">
        <v>20</v>
      </c>
      <c r="C10" s="432">
        <v>-1057</v>
      </c>
      <c r="D10" s="432">
        <v>-979</v>
      </c>
      <c r="E10" s="432">
        <v>-1081</v>
      </c>
      <c r="F10" s="432">
        <v>-1304</v>
      </c>
      <c r="G10" s="432">
        <v>-1236</v>
      </c>
      <c r="H10" s="432">
        <v>-1139</v>
      </c>
      <c r="I10" s="135">
        <v>-1264</v>
      </c>
      <c r="J10" s="135">
        <v>-1147</v>
      </c>
      <c r="K10" s="135">
        <v>-1161</v>
      </c>
      <c r="U10" s="252"/>
      <c r="V10" s="252"/>
    </row>
    <row r="11" spans="2:22" ht="12">
      <c r="B11" s="140" t="s">
        <v>21</v>
      </c>
      <c r="C11" s="432">
        <v>881</v>
      </c>
      <c r="D11" s="432">
        <v>789</v>
      </c>
      <c r="E11" s="432">
        <v>924</v>
      </c>
      <c r="F11" s="432">
        <v>1182</v>
      </c>
      <c r="G11" s="432">
        <v>1155</v>
      </c>
      <c r="H11" s="432">
        <v>966</v>
      </c>
      <c r="I11" s="135">
        <v>1091</v>
      </c>
      <c r="J11" s="135">
        <v>1043</v>
      </c>
      <c r="K11" s="135">
        <v>999</v>
      </c>
      <c r="U11" s="252"/>
      <c r="V11" s="252"/>
    </row>
    <row r="12" spans="2:22" ht="36">
      <c r="B12" s="191" t="s">
        <v>22</v>
      </c>
      <c r="C12" s="432">
        <v>-227</v>
      </c>
      <c r="D12" s="432">
        <v>-249</v>
      </c>
      <c r="E12" s="432">
        <v>-166</v>
      </c>
      <c r="F12" s="432">
        <v>-189</v>
      </c>
      <c r="G12" s="432">
        <v>-136</v>
      </c>
      <c r="H12" s="432">
        <v>-150</v>
      </c>
      <c r="I12" s="135">
        <v>-5753</v>
      </c>
      <c r="J12" s="135">
        <v>-128</v>
      </c>
      <c r="K12" s="135">
        <v>-149</v>
      </c>
      <c r="U12" s="252"/>
      <c r="V12" s="252"/>
    </row>
    <row r="13" spans="2:22" ht="12">
      <c r="B13" s="192" t="s">
        <v>23</v>
      </c>
      <c r="C13" s="190">
        <v>-403</v>
      </c>
      <c r="D13" s="190">
        <v>-439</v>
      </c>
      <c r="E13" s="190">
        <v>-323</v>
      </c>
      <c r="F13" s="190">
        <v>-311</v>
      </c>
      <c r="G13" s="190">
        <v>-217</v>
      </c>
      <c r="H13" s="190">
        <v>-323</v>
      </c>
      <c r="I13" s="190">
        <v>-5926</v>
      </c>
      <c r="J13" s="190">
        <v>-232</v>
      </c>
      <c r="K13" s="190">
        <v>-311</v>
      </c>
      <c r="U13" s="252"/>
      <c r="V13" s="252"/>
    </row>
    <row r="14" spans="2:22" ht="12">
      <c r="B14" s="193" t="s">
        <v>24</v>
      </c>
      <c r="C14" s="194">
        <v>1317</v>
      </c>
      <c r="D14" s="194">
        <v>1426</v>
      </c>
      <c r="E14" s="194">
        <v>-66</v>
      </c>
      <c r="F14" s="194">
        <v>-103</v>
      </c>
      <c r="G14" s="194">
        <v>-554</v>
      </c>
      <c r="H14" s="194">
        <v>-58</v>
      </c>
      <c r="I14" s="194">
        <v>-5908</v>
      </c>
      <c r="J14" s="194">
        <v>211</v>
      </c>
      <c r="K14" s="194">
        <v>-12</v>
      </c>
      <c r="U14" s="252"/>
      <c r="V14" s="252"/>
    </row>
    <row r="15" spans="2:22" ht="24">
      <c r="B15" s="195" t="s">
        <v>432</v>
      </c>
      <c r="C15" s="432">
        <v>1</v>
      </c>
      <c r="D15" s="432">
        <v>-2</v>
      </c>
      <c r="E15" s="432"/>
      <c r="F15" s="432">
        <v>1</v>
      </c>
      <c r="G15" s="432">
        <v>2</v>
      </c>
      <c r="H15" s="432">
        <v>-1</v>
      </c>
      <c r="I15" s="135"/>
      <c r="J15" s="135">
        <v>0</v>
      </c>
      <c r="K15" s="135">
        <v>1</v>
      </c>
      <c r="U15" s="252"/>
      <c r="V15" s="252"/>
    </row>
    <row r="16" spans="2:22" ht="12">
      <c r="B16" s="102" t="s">
        <v>25</v>
      </c>
      <c r="C16" s="432"/>
      <c r="D16" s="432">
        <v>-1</v>
      </c>
      <c r="E16" s="432"/>
      <c r="F16" s="432">
        <v>-29</v>
      </c>
      <c r="G16" s="432">
        <v>31</v>
      </c>
      <c r="H16" s="432">
        <v>1</v>
      </c>
      <c r="I16" s="135">
        <v>-1</v>
      </c>
      <c r="J16" s="135">
        <v>0</v>
      </c>
      <c r="K16" s="135">
        <v>3</v>
      </c>
      <c r="U16" s="252"/>
      <c r="V16" s="252"/>
    </row>
    <row r="17" spans="2:22" ht="12">
      <c r="B17" s="196" t="s">
        <v>26</v>
      </c>
      <c r="C17" s="196">
        <v>1318</v>
      </c>
      <c r="D17" s="196">
        <v>1423</v>
      </c>
      <c r="E17" s="196">
        <v>-66</v>
      </c>
      <c r="F17" s="196">
        <v>-131</v>
      </c>
      <c r="G17" s="196">
        <v>-521</v>
      </c>
      <c r="H17" s="196">
        <v>-58</v>
      </c>
      <c r="I17" s="196">
        <v>-5909</v>
      </c>
      <c r="J17" s="196">
        <v>211</v>
      </c>
      <c r="K17" s="196">
        <v>-8</v>
      </c>
      <c r="U17" s="252"/>
      <c r="V17" s="252"/>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5.xml><?xml version="1.0" encoding="utf-8"?>
<worksheet xmlns="http://schemas.openxmlformats.org/spreadsheetml/2006/main" xmlns:r="http://schemas.openxmlformats.org/officeDocument/2006/relationships">
  <sheetPr>
    <pageSetUpPr fitToPage="1"/>
  </sheetPr>
  <dimension ref="B1:L30"/>
  <sheetViews>
    <sheetView showGridLines="0" showZeros="0" zoomScalePageLayoutView="0" workbookViewId="0" topLeftCell="A1">
      <selection activeCell="A1" sqref="A1"/>
    </sheetView>
  </sheetViews>
  <sheetFormatPr defaultColWidth="8.00390625" defaultRowHeight="12.75"/>
  <cols>
    <col min="1" max="1" width="2.421875" style="253" customWidth="1"/>
    <col min="2" max="2" width="29.8515625" style="253" customWidth="1"/>
    <col min="3" max="22" width="8.00390625" style="253" customWidth="1"/>
    <col min="23" max="23" width="0" style="253" hidden="1" customWidth="1"/>
    <col min="24" max="16384" width="8.00390625" style="253" customWidth="1"/>
  </cols>
  <sheetData>
    <row r="1" ht="15">
      <c r="B1" s="17" t="s">
        <v>737</v>
      </c>
    </row>
    <row r="2" ht="15">
      <c r="B2" s="17" t="s">
        <v>34</v>
      </c>
    </row>
    <row r="3" spans="2:12" ht="24">
      <c r="B3" s="139" t="s">
        <v>13</v>
      </c>
      <c r="C3" s="107" t="s">
        <v>470</v>
      </c>
      <c r="D3" s="107" t="s">
        <v>545</v>
      </c>
      <c r="E3" s="107" t="s">
        <v>564</v>
      </c>
      <c r="F3" s="107" t="s">
        <v>605</v>
      </c>
      <c r="G3" s="107" t="s">
        <v>625</v>
      </c>
      <c r="H3" s="107" t="s">
        <v>660</v>
      </c>
      <c r="I3" s="107" t="s">
        <v>719</v>
      </c>
      <c r="J3" s="107" t="s">
        <v>768</v>
      </c>
      <c r="K3" s="107" t="s">
        <v>800</v>
      </c>
      <c r="L3" s="13"/>
    </row>
    <row r="4" spans="2:12" ht="12">
      <c r="B4" s="93" t="s">
        <v>15</v>
      </c>
      <c r="C4" s="135">
        <v>2070</v>
      </c>
      <c r="D4" s="135">
        <v>1997</v>
      </c>
      <c r="E4" s="135">
        <v>2061</v>
      </c>
      <c r="F4" s="135">
        <v>1859</v>
      </c>
      <c r="G4" s="135">
        <v>2007</v>
      </c>
      <c r="H4" s="135">
        <v>2026</v>
      </c>
      <c r="I4" s="135">
        <v>2081</v>
      </c>
      <c r="J4" s="135">
        <v>2089</v>
      </c>
      <c r="K4" s="135">
        <v>1935</v>
      </c>
      <c r="L4" s="13"/>
    </row>
    <row r="5" spans="2:12" ht="12">
      <c r="B5" s="93" t="s">
        <v>16</v>
      </c>
      <c r="C5" s="135">
        <v>1371</v>
      </c>
      <c r="D5" s="135">
        <v>2099</v>
      </c>
      <c r="E5" s="135">
        <v>1532</v>
      </c>
      <c r="F5" s="135">
        <v>2226</v>
      </c>
      <c r="G5" s="135">
        <v>1388</v>
      </c>
      <c r="H5" s="135">
        <v>1643</v>
      </c>
      <c r="I5" s="135">
        <v>1384</v>
      </c>
      <c r="J5" s="135">
        <v>1577</v>
      </c>
      <c r="K5" s="135">
        <v>1444</v>
      </c>
      <c r="L5" s="13"/>
    </row>
    <row r="6" spans="2:12" ht="12">
      <c r="B6" s="93" t="s">
        <v>17</v>
      </c>
      <c r="C6" s="135">
        <v>626</v>
      </c>
      <c r="D6" s="135">
        <v>446</v>
      </c>
      <c r="E6" s="135">
        <v>1235</v>
      </c>
      <c r="F6" s="135">
        <v>647</v>
      </c>
      <c r="G6" s="135">
        <v>986</v>
      </c>
      <c r="H6" s="135">
        <v>1119</v>
      </c>
      <c r="I6" s="135">
        <v>897</v>
      </c>
      <c r="J6" s="135">
        <v>1021</v>
      </c>
      <c r="K6" s="135">
        <v>1050</v>
      </c>
      <c r="L6" s="13"/>
    </row>
    <row r="7" spans="2:12" ht="12">
      <c r="B7" s="102" t="s">
        <v>18</v>
      </c>
      <c r="C7" s="135">
        <v>647</v>
      </c>
      <c r="D7" s="135">
        <v>100</v>
      </c>
      <c r="E7" s="135">
        <v>66</v>
      </c>
      <c r="F7" s="135">
        <v>97</v>
      </c>
      <c r="G7" s="135">
        <v>129</v>
      </c>
      <c r="H7" s="135">
        <v>236</v>
      </c>
      <c r="I7" s="135">
        <v>175</v>
      </c>
      <c r="J7" s="135">
        <v>19</v>
      </c>
      <c r="K7" s="135">
        <v>58</v>
      </c>
      <c r="L7" s="13"/>
    </row>
    <row r="8" spans="2:12" ht="12">
      <c r="B8" s="189" t="s">
        <v>19</v>
      </c>
      <c r="C8" s="190">
        <v>4714</v>
      </c>
      <c r="D8" s="190">
        <v>4642</v>
      </c>
      <c r="E8" s="190">
        <v>4894</v>
      </c>
      <c r="F8" s="190">
        <v>4829</v>
      </c>
      <c r="G8" s="190">
        <v>4510</v>
      </c>
      <c r="H8" s="190">
        <v>5024</v>
      </c>
      <c r="I8" s="190">
        <v>4537</v>
      </c>
      <c r="J8" s="190">
        <v>4706</v>
      </c>
      <c r="K8" s="190">
        <v>4487</v>
      </c>
      <c r="L8" s="13"/>
    </row>
    <row r="9" spans="2:12" ht="12">
      <c r="B9" s="11" t="s">
        <v>20</v>
      </c>
      <c r="C9" s="432">
        <v>-951</v>
      </c>
      <c r="D9" s="432">
        <v>-957</v>
      </c>
      <c r="E9" s="432">
        <v>-968</v>
      </c>
      <c r="F9" s="432">
        <v>-981</v>
      </c>
      <c r="G9" s="432">
        <v>-950</v>
      </c>
      <c r="H9" s="432">
        <v>-961</v>
      </c>
      <c r="I9" s="135">
        <v>-1087</v>
      </c>
      <c r="J9" s="135">
        <v>-943</v>
      </c>
      <c r="K9" s="135">
        <v>-1000</v>
      </c>
      <c r="L9" s="13"/>
    </row>
    <row r="10" spans="2:12" ht="12">
      <c r="B10" s="140" t="s">
        <v>21</v>
      </c>
      <c r="C10" s="432">
        <v>-1220</v>
      </c>
      <c r="D10" s="432">
        <v>-1208</v>
      </c>
      <c r="E10" s="432">
        <v>-1246</v>
      </c>
      <c r="F10" s="432">
        <v>-1295</v>
      </c>
      <c r="G10" s="432">
        <v>-1255</v>
      </c>
      <c r="H10" s="432">
        <v>-1212</v>
      </c>
      <c r="I10" s="135">
        <v>-1355</v>
      </c>
      <c r="J10" s="135">
        <v>-1275</v>
      </c>
      <c r="K10" s="135">
        <v>-1242</v>
      </c>
      <c r="L10" s="13"/>
    </row>
    <row r="11" spans="2:12" ht="36">
      <c r="B11" s="191" t="s">
        <v>22</v>
      </c>
      <c r="C11" s="432">
        <v>-30</v>
      </c>
      <c r="D11" s="432">
        <v>-33</v>
      </c>
      <c r="E11" s="432">
        <v>-23</v>
      </c>
      <c r="F11" s="432">
        <v>-23</v>
      </c>
      <c r="G11" s="432">
        <v>-38</v>
      </c>
      <c r="H11" s="432">
        <v>-25</v>
      </c>
      <c r="I11" s="135">
        <v>-114</v>
      </c>
      <c r="J11" s="135">
        <v>-7</v>
      </c>
      <c r="K11" s="135">
        <v>-8</v>
      </c>
      <c r="L11" s="13"/>
    </row>
    <row r="12" spans="2:12" ht="12">
      <c r="B12" s="192" t="s">
        <v>23</v>
      </c>
      <c r="C12" s="190">
        <v>-2201</v>
      </c>
      <c r="D12" s="190">
        <v>-2198</v>
      </c>
      <c r="E12" s="190">
        <v>-2237</v>
      </c>
      <c r="F12" s="190">
        <v>-2299</v>
      </c>
      <c r="G12" s="190">
        <v>-2243</v>
      </c>
      <c r="H12" s="190">
        <v>-2198</v>
      </c>
      <c r="I12" s="190">
        <v>-2556</v>
      </c>
      <c r="J12" s="190">
        <v>-2225</v>
      </c>
      <c r="K12" s="190">
        <v>-2250</v>
      </c>
      <c r="L12" s="13"/>
    </row>
    <row r="13" spans="2:12" ht="12">
      <c r="B13" s="193" t="s">
        <v>24</v>
      </c>
      <c r="C13" s="194">
        <v>2513</v>
      </c>
      <c r="D13" s="194">
        <v>2444</v>
      </c>
      <c r="E13" s="194">
        <v>2657</v>
      </c>
      <c r="F13" s="194">
        <v>2530</v>
      </c>
      <c r="G13" s="194">
        <v>2267</v>
      </c>
      <c r="H13" s="194">
        <v>2826</v>
      </c>
      <c r="I13" s="194">
        <v>1981</v>
      </c>
      <c r="J13" s="194">
        <v>2481</v>
      </c>
      <c r="K13" s="194">
        <v>2237</v>
      </c>
      <c r="L13" s="13"/>
    </row>
    <row r="14" spans="2:12" ht="24">
      <c r="B14" s="195" t="s">
        <v>432</v>
      </c>
      <c r="C14" s="432"/>
      <c r="D14" s="432">
        <v>-1</v>
      </c>
      <c r="E14" s="432"/>
      <c r="F14" s="432">
        <v>1</v>
      </c>
      <c r="G14" s="432"/>
      <c r="H14" s="432"/>
      <c r="I14" s="135"/>
      <c r="J14" s="135">
        <v>1</v>
      </c>
      <c r="K14" s="135"/>
      <c r="L14" s="13"/>
    </row>
    <row r="15" spans="2:12" ht="12">
      <c r="B15" s="102" t="s">
        <v>25</v>
      </c>
      <c r="C15" s="432">
        <v>-322</v>
      </c>
      <c r="D15" s="432">
        <v>-86</v>
      </c>
      <c r="E15" s="432">
        <v>-93</v>
      </c>
      <c r="F15" s="432">
        <v>-26</v>
      </c>
      <c r="G15" s="432">
        <v>-90</v>
      </c>
      <c r="H15" s="432">
        <v>-90</v>
      </c>
      <c r="I15" s="135">
        <v>-122</v>
      </c>
      <c r="J15" s="135">
        <v>-138</v>
      </c>
      <c r="K15" s="135">
        <v>-103</v>
      </c>
      <c r="L15" s="13"/>
    </row>
    <row r="16" spans="2:12" ht="12">
      <c r="B16" s="196" t="s">
        <v>26</v>
      </c>
      <c r="C16" s="196">
        <v>2191</v>
      </c>
      <c r="D16" s="196">
        <v>2357</v>
      </c>
      <c r="E16" s="196">
        <v>2564</v>
      </c>
      <c r="F16" s="196">
        <v>2505</v>
      </c>
      <c r="G16" s="196">
        <v>2177</v>
      </c>
      <c r="H16" s="196">
        <v>2736</v>
      </c>
      <c r="I16" s="196">
        <v>1859</v>
      </c>
      <c r="J16" s="196">
        <v>2344</v>
      </c>
      <c r="K16" s="196">
        <v>2134</v>
      </c>
      <c r="L16" s="13"/>
    </row>
    <row r="17" spans="2:12" ht="12">
      <c r="B17" s="197"/>
      <c r="C17" s="197"/>
      <c r="D17" s="197"/>
      <c r="E17" s="197"/>
      <c r="F17" s="197"/>
      <c r="G17" s="197"/>
      <c r="H17" s="197"/>
      <c r="I17" s="197"/>
      <c r="J17" s="197"/>
      <c r="K17" s="197"/>
      <c r="L17" s="13"/>
    </row>
    <row r="18" spans="2:12" ht="12">
      <c r="B18" s="616" t="s">
        <v>332</v>
      </c>
      <c r="C18" s="617">
        <v>0.46690708527789565</v>
      </c>
      <c r="D18" s="617">
        <v>0.47350280051701854</v>
      </c>
      <c r="E18" s="617">
        <v>0.45709031467102573</v>
      </c>
      <c r="F18" s="617">
        <v>0.4760820045558087</v>
      </c>
      <c r="G18" s="617">
        <v>0.4973392461197339</v>
      </c>
      <c r="H18" s="617">
        <v>0.4375</v>
      </c>
      <c r="I18" s="617">
        <v>0.5633678642274631</v>
      </c>
      <c r="J18" s="617">
        <v>0.4728006799830004</v>
      </c>
      <c r="K18" s="617">
        <v>0.5014486293737463</v>
      </c>
      <c r="L18" s="13"/>
    </row>
    <row r="19" spans="2:12" ht="12">
      <c r="B19" s="618" t="s">
        <v>333</v>
      </c>
      <c r="C19" s="619">
        <v>58.7932472715433</v>
      </c>
      <c r="D19" s="619">
        <v>57.7331766852532</v>
      </c>
      <c r="E19" s="619">
        <v>67.1456231306262</v>
      </c>
      <c r="F19" s="619">
        <v>67.74063737721269</v>
      </c>
      <c r="G19" s="619">
        <v>66.3589530026188</v>
      </c>
      <c r="H19" s="619">
        <v>64.1789409586445</v>
      </c>
      <c r="I19" s="619">
        <v>61.614753250350496</v>
      </c>
      <c r="J19" s="619">
        <v>60.414122811787</v>
      </c>
      <c r="K19" s="619">
        <v>62.809875148714696</v>
      </c>
      <c r="L19" s="13"/>
    </row>
    <row r="20" spans="2:12" ht="12">
      <c r="B20" s="620" t="s">
        <v>334</v>
      </c>
      <c r="C20" s="621"/>
      <c r="D20" s="621"/>
      <c r="E20" s="621"/>
      <c r="F20" s="621"/>
      <c r="G20" s="621"/>
      <c r="H20" s="621"/>
      <c r="I20" s="621"/>
      <c r="J20" s="621"/>
      <c r="K20" s="621"/>
      <c r="L20" s="13"/>
    </row>
    <row r="21" spans="2:12" ht="12">
      <c r="B21" s="620" t="s">
        <v>335</v>
      </c>
      <c r="C21" s="619">
        <v>11.472746128218647</v>
      </c>
      <c r="D21" s="619">
        <v>12.574329729987491</v>
      </c>
      <c r="E21" s="619">
        <v>11.765770621609722</v>
      </c>
      <c r="F21" s="619">
        <v>11.3805247462778</v>
      </c>
      <c r="G21" s="619">
        <v>10.10902025493872</v>
      </c>
      <c r="H21" s="619">
        <v>13.139886501763975</v>
      </c>
      <c r="I21" s="619">
        <v>9.292774372941969</v>
      </c>
      <c r="J21" s="619">
        <v>11.950053504031754</v>
      </c>
      <c r="K21" s="619">
        <v>10.46446913711864</v>
      </c>
      <c r="L21" s="13"/>
    </row>
    <row r="22" spans="2:12" ht="12">
      <c r="B22" s="618" t="s">
        <v>336</v>
      </c>
      <c r="C22" s="619">
        <v>12.865900540625471</v>
      </c>
      <c r="D22" s="619">
        <v>12.79291734659667</v>
      </c>
      <c r="E22" s="619">
        <v>11.76577062171945</v>
      </c>
      <c r="F22" s="619">
        <v>11.57458138523607</v>
      </c>
      <c r="G22" s="619">
        <v>11.09132466320607</v>
      </c>
      <c r="H22" s="619">
        <v>11.585501727263027</v>
      </c>
      <c r="I22" s="619">
        <v>9.292774372994831</v>
      </c>
      <c r="J22" s="619">
        <v>10.608341581082001</v>
      </c>
      <c r="K22" s="619">
        <v>10.559452426117508</v>
      </c>
      <c r="L22" s="13"/>
    </row>
    <row r="23" spans="2:12" ht="12">
      <c r="B23" s="622" t="s">
        <v>738</v>
      </c>
      <c r="C23" s="623">
        <v>370</v>
      </c>
      <c r="D23" s="623">
        <v>383</v>
      </c>
      <c r="E23" s="623">
        <v>392</v>
      </c>
      <c r="F23" s="623">
        <v>389</v>
      </c>
      <c r="G23" s="623">
        <v>382</v>
      </c>
      <c r="H23" s="623">
        <v>350</v>
      </c>
      <c r="I23" s="623">
        <v>344</v>
      </c>
      <c r="J23" s="623">
        <v>360</v>
      </c>
      <c r="K23" s="623">
        <v>371</v>
      </c>
      <c r="L23" s="13"/>
    </row>
    <row r="24" spans="2:12" ht="12">
      <c r="B24" s="622" t="s">
        <v>739</v>
      </c>
      <c r="C24" s="623">
        <v>497</v>
      </c>
      <c r="D24" s="623">
        <v>500</v>
      </c>
      <c r="E24" s="623">
        <v>523</v>
      </c>
      <c r="F24" s="623">
        <v>515</v>
      </c>
      <c r="G24" s="623">
        <v>504</v>
      </c>
      <c r="H24" s="623">
        <v>501</v>
      </c>
      <c r="I24" s="623">
        <v>513</v>
      </c>
      <c r="J24" s="623">
        <v>526</v>
      </c>
      <c r="K24" s="623">
        <v>553</v>
      </c>
      <c r="L24" s="13"/>
    </row>
    <row r="25" spans="2:12" ht="12">
      <c r="B25" s="622" t="s">
        <v>740</v>
      </c>
      <c r="C25" s="623">
        <v>408</v>
      </c>
      <c r="D25" s="623">
        <v>395</v>
      </c>
      <c r="E25" s="623">
        <v>433</v>
      </c>
      <c r="F25" s="623">
        <v>388</v>
      </c>
      <c r="G25" s="623">
        <v>391</v>
      </c>
      <c r="H25" s="623">
        <v>357</v>
      </c>
      <c r="I25" s="623">
        <v>378</v>
      </c>
      <c r="J25" s="623">
        <v>347</v>
      </c>
      <c r="K25" s="623">
        <v>395</v>
      </c>
      <c r="L25" s="13"/>
    </row>
    <row r="26" spans="2:12" ht="12">
      <c r="B26" s="622" t="s">
        <v>337</v>
      </c>
      <c r="C26" s="623">
        <v>2302.29</v>
      </c>
      <c r="D26" s="623">
        <v>2310.02</v>
      </c>
      <c r="E26" s="623">
        <v>2293.19</v>
      </c>
      <c r="F26" s="623">
        <v>2304.666</v>
      </c>
      <c r="G26" s="623">
        <v>2302.358</v>
      </c>
      <c r="H26" s="623">
        <v>2249.666</v>
      </c>
      <c r="I26" s="623">
        <v>2176</v>
      </c>
      <c r="J26" s="623">
        <v>2153</v>
      </c>
      <c r="K26" s="623">
        <v>2073</v>
      </c>
      <c r="L26" s="13"/>
    </row>
    <row r="27" spans="2:11" ht="12">
      <c r="B27" s="101" t="s">
        <v>741</v>
      </c>
      <c r="C27" s="11"/>
      <c r="D27" s="11"/>
      <c r="E27" s="11"/>
      <c r="F27" s="11"/>
      <c r="G27" s="11"/>
      <c r="H27" s="11"/>
      <c r="I27" s="11"/>
      <c r="J27" s="11"/>
      <c r="K27" s="11"/>
    </row>
    <row r="28" spans="2:11" ht="12">
      <c r="B28" s="101" t="s">
        <v>742</v>
      </c>
      <c r="C28" s="11"/>
      <c r="D28" s="11"/>
      <c r="E28" s="11"/>
      <c r="F28" s="11"/>
      <c r="G28" s="11"/>
      <c r="H28" s="11"/>
      <c r="I28" s="11"/>
      <c r="J28" s="11"/>
      <c r="K28" s="11"/>
    </row>
    <row r="29" spans="2:11" ht="12">
      <c r="B29" s="13"/>
      <c r="C29" s="13"/>
      <c r="D29" s="13"/>
      <c r="E29" s="13"/>
      <c r="F29" s="13"/>
      <c r="G29" s="13"/>
      <c r="H29" s="13"/>
      <c r="I29" s="13"/>
      <c r="J29" s="13"/>
      <c r="K29" s="13"/>
    </row>
    <row r="30" spans="2:11" ht="12">
      <c r="B30" s="13"/>
      <c r="C30" s="13"/>
      <c r="D30" s="13"/>
      <c r="E30" s="13"/>
      <c r="F30" s="13"/>
      <c r="G30" s="13"/>
      <c r="H30" s="13"/>
      <c r="I30" s="13"/>
      <c r="J30" s="13"/>
      <c r="K30" s="13"/>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B1:K28"/>
  <sheetViews>
    <sheetView showGridLines="0" showZeros="0" zoomScalePageLayoutView="0" workbookViewId="0" topLeftCell="A1">
      <selection activeCell="A1" sqref="A1"/>
    </sheetView>
  </sheetViews>
  <sheetFormatPr defaultColWidth="8.00390625" defaultRowHeight="12.75"/>
  <cols>
    <col min="1" max="1" width="2.421875" style="253" customWidth="1"/>
    <col min="2" max="2" width="36.28125" style="253" bestFit="1" customWidth="1"/>
    <col min="3" max="23" width="8.00390625" style="252" customWidth="1"/>
    <col min="24" max="27" width="8.00390625" style="253" customWidth="1"/>
    <col min="28" max="28" width="0" style="253" hidden="1" customWidth="1"/>
    <col min="29" max="16384" width="8.00390625" style="253" customWidth="1"/>
  </cols>
  <sheetData>
    <row r="1" ht="15">
      <c r="B1" s="17" t="s">
        <v>743</v>
      </c>
    </row>
    <row r="2" ht="15">
      <c r="B2" s="17" t="s">
        <v>34</v>
      </c>
    </row>
    <row r="3" spans="2:11" ht="24">
      <c r="B3" s="139" t="s">
        <v>13</v>
      </c>
      <c r="C3" s="107" t="s">
        <v>470</v>
      </c>
      <c r="D3" s="107" t="s">
        <v>545</v>
      </c>
      <c r="E3" s="107" t="s">
        <v>564</v>
      </c>
      <c r="F3" s="107" t="s">
        <v>605</v>
      </c>
      <c r="G3" s="107" t="s">
        <v>625</v>
      </c>
      <c r="H3" s="107" t="s">
        <v>660</v>
      </c>
      <c r="I3" s="107" t="s">
        <v>719</v>
      </c>
      <c r="J3" s="107" t="s">
        <v>768</v>
      </c>
      <c r="K3" s="107" t="s">
        <v>800</v>
      </c>
    </row>
    <row r="4" spans="2:11" ht="12">
      <c r="B4" s="93" t="s">
        <v>15</v>
      </c>
      <c r="C4" s="135">
        <v>2151</v>
      </c>
      <c r="D4" s="135">
        <v>2134</v>
      </c>
      <c r="E4" s="135">
        <v>2055</v>
      </c>
      <c r="F4" s="135">
        <v>2044</v>
      </c>
      <c r="G4" s="135">
        <v>2127</v>
      </c>
      <c r="H4" s="135">
        <v>2127</v>
      </c>
      <c r="I4" s="135">
        <v>2188</v>
      </c>
      <c r="J4" s="135">
        <v>2241</v>
      </c>
      <c r="K4" s="135">
        <v>2222</v>
      </c>
    </row>
    <row r="5" spans="2:11" ht="12">
      <c r="B5" s="93" t="s">
        <v>16</v>
      </c>
      <c r="C5" s="135">
        <v>1387</v>
      </c>
      <c r="D5" s="135">
        <v>1477</v>
      </c>
      <c r="E5" s="135">
        <v>1548</v>
      </c>
      <c r="F5" s="135">
        <v>1457</v>
      </c>
      <c r="G5" s="135">
        <v>1401</v>
      </c>
      <c r="H5" s="135">
        <v>1394</v>
      </c>
      <c r="I5" s="135">
        <v>1275</v>
      </c>
      <c r="J5" s="135">
        <v>1366</v>
      </c>
      <c r="K5" s="135">
        <v>1348</v>
      </c>
    </row>
    <row r="6" spans="2:11" ht="12">
      <c r="B6" s="93" t="s">
        <v>17</v>
      </c>
      <c r="C6" s="135">
        <v>98</v>
      </c>
      <c r="D6" s="135">
        <v>93</v>
      </c>
      <c r="E6" s="135">
        <v>140</v>
      </c>
      <c r="F6" s="135">
        <v>150</v>
      </c>
      <c r="G6" s="135">
        <v>115</v>
      </c>
      <c r="H6" s="135">
        <v>117</v>
      </c>
      <c r="I6" s="135">
        <v>90</v>
      </c>
      <c r="J6" s="135">
        <v>98</v>
      </c>
      <c r="K6" s="135">
        <v>95</v>
      </c>
    </row>
    <row r="7" spans="2:11" ht="12">
      <c r="B7" s="102" t="s">
        <v>18</v>
      </c>
      <c r="C7" s="135">
        <v>142</v>
      </c>
      <c r="D7" s="135">
        <v>32</v>
      </c>
      <c r="E7" s="135">
        <v>9</v>
      </c>
      <c r="F7" s="135">
        <v>33</v>
      </c>
      <c r="G7" s="135">
        <v>7</v>
      </c>
      <c r="H7" s="135">
        <v>18</v>
      </c>
      <c r="I7" s="135">
        <v>6</v>
      </c>
      <c r="J7" s="135">
        <v>21</v>
      </c>
      <c r="K7" s="135">
        <v>9</v>
      </c>
    </row>
    <row r="8" spans="2:11" ht="12">
      <c r="B8" s="189" t="s">
        <v>19</v>
      </c>
      <c r="C8" s="190">
        <v>3778</v>
      </c>
      <c r="D8" s="190">
        <v>3736</v>
      </c>
      <c r="E8" s="190">
        <v>3752</v>
      </c>
      <c r="F8" s="190">
        <v>3684</v>
      </c>
      <c r="G8" s="190">
        <v>3650</v>
      </c>
      <c r="H8" s="190">
        <v>3656</v>
      </c>
      <c r="I8" s="190">
        <v>3559</v>
      </c>
      <c r="J8" s="190">
        <v>3726</v>
      </c>
      <c r="K8" s="190">
        <v>3674</v>
      </c>
    </row>
    <row r="9" spans="2:11" ht="12">
      <c r="B9" s="11" t="s">
        <v>20</v>
      </c>
      <c r="C9" s="135">
        <v>-807</v>
      </c>
      <c r="D9" s="135">
        <v>-862</v>
      </c>
      <c r="E9" s="135">
        <v>-867</v>
      </c>
      <c r="F9" s="135">
        <v>-874</v>
      </c>
      <c r="G9" s="135">
        <v>-812</v>
      </c>
      <c r="H9" s="135">
        <v>-865</v>
      </c>
      <c r="I9" s="135">
        <v>-844</v>
      </c>
      <c r="J9" s="135">
        <v>-828</v>
      </c>
      <c r="K9" s="135">
        <v>-817</v>
      </c>
    </row>
    <row r="10" spans="2:11" ht="12">
      <c r="B10" s="140" t="s">
        <v>21</v>
      </c>
      <c r="C10" s="135">
        <v>-818</v>
      </c>
      <c r="D10" s="135">
        <v>-929</v>
      </c>
      <c r="E10" s="135">
        <v>-841</v>
      </c>
      <c r="F10" s="135">
        <v>-873</v>
      </c>
      <c r="G10" s="135">
        <v>-817</v>
      </c>
      <c r="H10" s="135">
        <v>-932</v>
      </c>
      <c r="I10" s="135">
        <v>-888</v>
      </c>
      <c r="J10" s="135">
        <v>-924</v>
      </c>
      <c r="K10" s="135">
        <v>-892</v>
      </c>
    </row>
    <row r="11" spans="2:11" ht="24">
      <c r="B11" s="191" t="s">
        <v>22</v>
      </c>
      <c r="C11" s="135">
        <v>-20</v>
      </c>
      <c r="D11" s="135">
        <v>-18</v>
      </c>
      <c r="E11" s="135">
        <v>-21</v>
      </c>
      <c r="F11" s="135">
        <v>-16</v>
      </c>
      <c r="G11" s="135">
        <v>-78</v>
      </c>
      <c r="H11" s="135">
        <v>-19</v>
      </c>
      <c r="I11" s="135">
        <v>-16</v>
      </c>
      <c r="J11" s="135">
        <v>-17</v>
      </c>
      <c r="K11" s="135">
        <v>-18</v>
      </c>
    </row>
    <row r="12" spans="2:11" ht="12">
      <c r="B12" s="192" t="s">
        <v>23</v>
      </c>
      <c r="C12" s="190">
        <v>-1645</v>
      </c>
      <c r="D12" s="190">
        <v>-1809</v>
      </c>
      <c r="E12" s="190">
        <v>-1729</v>
      </c>
      <c r="F12" s="190">
        <v>-1763</v>
      </c>
      <c r="G12" s="190">
        <v>-1707</v>
      </c>
      <c r="H12" s="190">
        <v>-1816</v>
      </c>
      <c r="I12" s="190">
        <v>-1748</v>
      </c>
      <c r="J12" s="190">
        <v>-1769</v>
      </c>
      <c r="K12" s="190">
        <v>-1727</v>
      </c>
    </row>
    <row r="13" spans="2:11" ht="12">
      <c r="B13" s="193" t="s">
        <v>24</v>
      </c>
      <c r="C13" s="194">
        <v>2133</v>
      </c>
      <c r="D13" s="194">
        <v>1927</v>
      </c>
      <c r="E13" s="194">
        <v>2023</v>
      </c>
      <c r="F13" s="194">
        <v>1921</v>
      </c>
      <c r="G13" s="194">
        <v>1943</v>
      </c>
      <c r="H13" s="194">
        <v>1840</v>
      </c>
      <c r="I13" s="194">
        <v>1811</v>
      </c>
      <c r="J13" s="194">
        <v>1957</v>
      </c>
      <c r="K13" s="194">
        <v>1947</v>
      </c>
    </row>
    <row r="14" spans="2:11" ht="24">
      <c r="B14" s="195" t="s">
        <v>432</v>
      </c>
      <c r="C14" s="135"/>
      <c r="D14" s="135"/>
      <c r="E14" s="135"/>
      <c r="F14" s="135"/>
      <c r="G14" s="135"/>
      <c r="H14" s="135"/>
      <c r="I14" s="135"/>
      <c r="J14" s="135">
        <v>0</v>
      </c>
      <c r="K14" s="135"/>
    </row>
    <row r="15" spans="2:11" ht="12">
      <c r="B15" s="102" t="s">
        <v>25</v>
      </c>
      <c r="C15" s="135">
        <v>-112</v>
      </c>
      <c r="D15" s="135">
        <v>-120</v>
      </c>
      <c r="E15" s="135">
        <v>-104</v>
      </c>
      <c r="F15" s="135">
        <v>-123</v>
      </c>
      <c r="G15" s="135">
        <v>-141</v>
      </c>
      <c r="H15" s="135">
        <v>-91</v>
      </c>
      <c r="I15" s="135">
        <v>-119</v>
      </c>
      <c r="J15" s="135">
        <v>-110</v>
      </c>
      <c r="K15" s="135">
        <v>-84</v>
      </c>
    </row>
    <row r="16" spans="2:11" ht="12">
      <c r="B16" s="196" t="s">
        <v>26</v>
      </c>
      <c r="C16" s="196">
        <v>2021</v>
      </c>
      <c r="D16" s="196">
        <v>1807</v>
      </c>
      <c r="E16" s="196">
        <v>1919</v>
      </c>
      <c r="F16" s="196">
        <v>1798</v>
      </c>
      <c r="G16" s="196">
        <v>1802</v>
      </c>
      <c r="H16" s="196">
        <v>1749</v>
      </c>
      <c r="I16" s="196">
        <v>1692</v>
      </c>
      <c r="J16" s="196">
        <v>1847</v>
      </c>
      <c r="K16" s="196">
        <v>1863</v>
      </c>
    </row>
    <row r="17" spans="2:11" ht="12">
      <c r="B17" s="11"/>
      <c r="C17" s="11"/>
      <c r="D17" s="11"/>
      <c r="E17" s="11"/>
      <c r="F17" s="11"/>
      <c r="G17" s="11"/>
      <c r="H17" s="11"/>
      <c r="I17" s="11"/>
      <c r="J17" s="11"/>
      <c r="K17" s="11"/>
    </row>
    <row r="18" spans="2:11" ht="12">
      <c r="B18" s="616" t="s">
        <v>332</v>
      </c>
      <c r="C18" s="617">
        <v>0.4354155637903653</v>
      </c>
      <c r="D18" s="617">
        <v>0.48420770877944325</v>
      </c>
      <c r="E18" s="617">
        <v>0.4608208955223881</v>
      </c>
      <c r="F18" s="617">
        <v>0.4785559174809989</v>
      </c>
      <c r="G18" s="617">
        <v>0.4676712328767123</v>
      </c>
      <c r="H18" s="617">
        <v>0.49671772428884026</v>
      </c>
      <c r="I18" s="617">
        <v>0.49114919921326217</v>
      </c>
      <c r="J18" s="617">
        <v>0.47477187332259796</v>
      </c>
      <c r="K18" s="617">
        <v>0.47005988023952094</v>
      </c>
    </row>
    <row r="19" spans="2:11" ht="12">
      <c r="B19" s="618" t="s">
        <v>333</v>
      </c>
      <c r="C19" s="619">
        <v>27.5292094093698</v>
      </c>
      <c r="D19" s="619">
        <v>28.2876196127287</v>
      </c>
      <c r="E19" s="619">
        <v>38.0504500280277</v>
      </c>
      <c r="F19" s="619">
        <v>38.4229611333834</v>
      </c>
      <c r="G19" s="619">
        <v>37.9416879709353</v>
      </c>
      <c r="H19" s="619">
        <v>37.835894344144</v>
      </c>
      <c r="I19" s="619">
        <v>36.0887173789682</v>
      </c>
      <c r="J19" s="619">
        <v>36.8894636129887</v>
      </c>
      <c r="K19" s="619">
        <v>37.681544033401494</v>
      </c>
    </row>
    <row r="20" spans="2:11" ht="12">
      <c r="B20" s="620" t="s">
        <v>334</v>
      </c>
      <c r="C20" s="621"/>
      <c r="D20" s="621"/>
      <c r="E20" s="621"/>
      <c r="F20" s="621"/>
      <c r="G20" s="621"/>
      <c r="H20" s="621"/>
      <c r="I20" s="621"/>
      <c r="J20" s="621"/>
      <c r="K20" s="621"/>
    </row>
    <row r="21" spans="2:11" ht="12">
      <c r="B21" s="620" t="s">
        <v>335</v>
      </c>
      <c r="C21" s="619">
        <v>22.63355953069717</v>
      </c>
      <c r="D21" s="619">
        <v>19.642232453874623</v>
      </c>
      <c r="E21" s="619">
        <v>15.52528286958136</v>
      </c>
      <c r="F21" s="619">
        <v>14.412840230547726</v>
      </c>
      <c r="G21" s="619">
        <v>14.644366914451306</v>
      </c>
      <c r="H21" s="619">
        <v>14.237591296249493</v>
      </c>
      <c r="I21" s="619">
        <v>14.440413454641309</v>
      </c>
      <c r="J21" s="619">
        <v>15.421097090706951</v>
      </c>
      <c r="K21" s="619">
        <v>15.227719954664579</v>
      </c>
    </row>
    <row r="22" spans="2:11" ht="12">
      <c r="B22" s="618" t="s">
        <v>336</v>
      </c>
      <c r="C22" s="619">
        <v>22.05842275066265</v>
      </c>
      <c r="D22" s="619">
        <v>21.443468055159904</v>
      </c>
      <c r="E22" s="619">
        <v>15.52528287000068</v>
      </c>
      <c r="F22" s="619">
        <v>14.966352129571556</v>
      </c>
      <c r="G22" s="619">
        <v>14.856885260572435</v>
      </c>
      <c r="H22" s="619">
        <v>14.702984518474565</v>
      </c>
      <c r="I22" s="619">
        <v>14.440413454228446</v>
      </c>
      <c r="J22" s="619">
        <v>14.936135503010599</v>
      </c>
      <c r="K22" s="619">
        <v>15.035425035071698</v>
      </c>
    </row>
    <row r="23" spans="2:11" ht="12">
      <c r="B23" s="622" t="s">
        <v>738</v>
      </c>
      <c r="C23" s="623">
        <v>109</v>
      </c>
      <c r="D23" s="623">
        <v>108</v>
      </c>
      <c r="E23" s="623">
        <v>112</v>
      </c>
      <c r="F23" s="623">
        <v>107</v>
      </c>
      <c r="G23" s="623">
        <v>104</v>
      </c>
      <c r="H23" s="623">
        <v>106</v>
      </c>
      <c r="I23" s="623">
        <v>108</v>
      </c>
      <c r="J23" s="623">
        <v>113</v>
      </c>
      <c r="K23" s="623">
        <v>117</v>
      </c>
    </row>
    <row r="24" spans="2:11" ht="12">
      <c r="B24" s="622" t="s">
        <v>739</v>
      </c>
      <c r="C24" s="623">
        <v>645</v>
      </c>
      <c r="D24" s="623">
        <v>647</v>
      </c>
      <c r="E24" s="623">
        <v>649</v>
      </c>
      <c r="F24" s="623">
        <v>661</v>
      </c>
      <c r="G24" s="623">
        <v>667</v>
      </c>
      <c r="H24" s="623">
        <v>669</v>
      </c>
      <c r="I24" s="623">
        <v>673</v>
      </c>
      <c r="J24" s="623">
        <v>693</v>
      </c>
      <c r="K24" s="623">
        <v>702</v>
      </c>
    </row>
    <row r="25" spans="2:11" ht="12">
      <c r="B25" s="622" t="s">
        <v>740</v>
      </c>
      <c r="C25" s="623">
        <v>305</v>
      </c>
      <c r="D25" s="623">
        <v>318</v>
      </c>
      <c r="E25" s="623">
        <v>319</v>
      </c>
      <c r="F25" s="623">
        <v>337</v>
      </c>
      <c r="G25" s="623">
        <v>337</v>
      </c>
      <c r="H25" s="623">
        <v>346</v>
      </c>
      <c r="I25" s="623">
        <v>348</v>
      </c>
      <c r="J25" s="623">
        <v>372</v>
      </c>
      <c r="K25" s="623">
        <v>371</v>
      </c>
    </row>
    <row r="26" spans="2:11" ht="12">
      <c r="B26" s="622" t="s">
        <v>403</v>
      </c>
      <c r="C26" s="623">
        <v>3877.384</v>
      </c>
      <c r="D26" s="623">
        <v>3894.396</v>
      </c>
      <c r="E26" s="623">
        <v>3804.2850000000003</v>
      </c>
      <c r="F26" s="623">
        <v>3911.7700000000004</v>
      </c>
      <c r="G26" s="623">
        <v>3794.8740000000003</v>
      </c>
      <c r="H26" s="623">
        <v>3773.458</v>
      </c>
      <c r="I26" s="623">
        <v>3714</v>
      </c>
      <c r="J26" s="623">
        <v>3703</v>
      </c>
      <c r="K26" s="623">
        <v>3608</v>
      </c>
    </row>
    <row r="27" spans="2:11" ht="12">
      <c r="B27" s="101" t="s">
        <v>741</v>
      </c>
      <c r="C27" s="11"/>
      <c r="D27" s="11"/>
      <c r="E27" s="11"/>
      <c r="F27" s="11"/>
      <c r="G27" s="11"/>
      <c r="H27" s="11"/>
      <c r="I27" s="11"/>
      <c r="J27" s="11"/>
      <c r="K27" s="11"/>
    </row>
    <row r="28" spans="2:11" ht="12">
      <c r="B28" s="101" t="s">
        <v>742</v>
      </c>
      <c r="C28" s="11"/>
      <c r="D28" s="11"/>
      <c r="E28" s="11"/>
      <c r="F28" s="11"/>
      <c r="G28" s="11"/>
      <c r="H28" s="11"/>
      <c r="I28" s="11"/>
      <c r="J28" s="11"/>
      <c r="K28" s="11"/>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B1:K39"/>
  <sheetViews>
    <sheetView showGridLines="0" showZeros="0" zoomScale="85" zoomScaleNormal="85" zoomScalePageLayoutView="0" workbookViewId="0" topLeftCell="A1">
      <selection activeCell="A1" sqref="A1"/>
    </sheetView>
  </sheetViews>
  <sheetFormatPr defaultColWidth="8.00390625" defaultRowHeight="12.75"/>
  <cols>
    <col min="1" max="1" width="2.421875" style="253" customWidth="1"/>
    <col min="2" max="2" width="29.8515625" style="253" customWidth="1"/>
    <col min="3" max="22" width="8.00390625" style="252" customWidth="1"/>
    <col min="23" max="26" width="8.00390625" style="253" customWidth="1"/>
    <col min="27" max="27" width="0" style="253" hidden="1" customWidth="1"/>
    <col min="28" max="16384" width="8.00390625" style="253" customWidth="1"/>
  </cols>
  <sheetData>
    <row r="1" ht="15">
      <c r="B1" s="17" t="s">
        <v>35</v>
      </c>
    </row>
    <row r="2" ht="15">
      <c r="B2" s="17" t="s">
        <v>34</v>
      </c>
    </row>
    <row r="3" spans="2:11" ht="24">
      <c r="B3" s="602" t="s">
        <v>13</v>
      </c>
      <c r="C3" s="354" t="s">
        <v>470</v>
      </c>
      <c r="D3" s="354" t="s">
        <v>545</v>
      </c>
      <c r="E3" s="354" t="s">
        <v>564</v>
      </c>
      <c r="F3" s="354" t="s">
        <v>605</v>
      </c>
      <c r="G3" s="354" t="s">
        <v>625</v>
      </c>
      <c r="H3" s="354" t="s">
        <v>660</v>
      </c>
      <c r="I3" s="354" t="s">
        <v>719</v>
      </c>
      <c r="J3" s="354" t="s">
        <v>768</v>
      </c>
      <c r="K3" s="354" t="s">
        <v>800</v>
      </c>
    </row>
    <row r="4" spans="2:11" ht="12">
      <c r="B4" s="603" t="s">
        <v>15</v>
      </c>
      <c r="C4" s="603">
        <v>577</v>
      </c>
      <c r="D4" s="603">
        <v>549</v>
      </c>
      <c r="E4" s="603">
        <v>519</v>
      </c>
      <c r="F4" s="603">
        <v>509</v>
      </c>
      <c r="G4" s="603">
        <v>516</v>
      </c>
      <c r="H4" s="603">
        <v>475</v>
      </c>
      <c r="I4" s="603">
        <v>509</v>
      </c>
      <c r="J4" s="603">
        <v>508</v>
      </c>
      <c r="K4" s="603">
        <v>545</v>
      </c>
    </row>
    <row r="5" spans="2:11" ht="12">
      <c r="B5" s="603" t="s">
        <v>16</v>
      </c>
      <c r="C5" s="589">
        <v>276</v>
      </c>
      <c r="D5" s="603">
        <v>283</v>
      </c>
      <c r="E5" s="603">
        <v>264</v>
      </c>
      <c r="F5" s="603">
        <v>276</v>
      </c>
      <c r="G5" s="603">
        <v>283</v>
      </c>
      <c r="H5" s="603">
        <v>292</v>
      </c>
      <c r="I5" s="603">
        <v>264</v>
      </c>
      <c r="J5" s="603">
        <v>284</v>
      </c>
      <c r="K5" s="603">
        <v>298</v>
      </c>
    </row>
    <row r="6" spans="2:11" ht="12">
      <c r="B6" s="603" t="s">
        <v>17</v>
      </c>
      <c r="C6" s="603">
        <v>74</v>
      </c>
      <c r="D6" s="603">
        <v>73</v>
      </c>
      <c r="E6" s="603">
        <v>86</v>
      </c>
      <c r="F6" s="603">
        <v>53</v>
      </c>
      <c r="G6" s="603">
        <v>47</v>
      </c>
      <c r="H6" s="603">
        <v>55</v>
      </c>
      <c r="I6" s="603">
        <v>54</v>
      </c>
      <c r="J6" s="603">
        <v>51</v>
      </c>
      <c r="K6" s="603">
        <v>75</v>
      </c>
    </row>
    <row r="7" spans="2:11" ht="12">
      <c r="B7" s="604" t="s">
        <v>18</v>
      </c>
      <c r="C7" s="603"/>
      <c r="D7" s="603"/>
      <c r="E7" s="603"/>
      <c r="F7" s="603">
        <v>24</v>
      </c>
      <c r="G7" s="603">
        <v>29</v>
      </c>
      <c r="H7" s="603">
        <v>6</v>
      </c>
      <c r="I7" s="603">
        <v>1</v>
      </c>
      <c r="J7" s="603">
        <v>0</v>
      </c>
      <c r="K7" s="603">
        <v>3</v>
      </c>
    </row>
    <row r="8" spans="2:11" ht="12">
      <c r="B8" s="605" t="s">
        <v>19</v>
      </c>
      <c r="C8" s="612">
        <v>927</v>
      </c>
      <c r="D8" s="612">
        <v>905</v>
      </c>
      <c r="E8" s="612">
        <v>869</v>
      </c>
      <c r="F8" s="612">
        <v>862</v>
      </c>
      <c r="G8" s="612">
        <v>875</v>
      </c>
      <c r="H8" s="612">
        <v>828</v>
      </c>
      <c r="I8" s="612">
        <v>828</v>
      </c>
      <c r="J8" s="612">
        <v>843</v>
      </c>
      <c r="K8" s="612">
        <v>921</v>
      </c>
    </row>
    <row r="9" spans="2:11" ht="12">
      <c r="B9" s="572" t="s">
        <v>20</v>
      </c>
      <c r="C9" s="589">
        <v>-169</v>
      </c>
      <c r="D9" s="603">
        <v>-188</v>
      </c>
      <c r="E9" s="603">
        <v>-175</v>
      </c>
      <c r="F9" s="603">
        <v>-177</v>
      </c>
      <c r="G9" s="603">
        <v>-178</v>
      </c>
      <c r="H9" s="603">
        <v>-183</v>
      </c>
      <c r="I9" s="603">
        <v>-178</v>
      </c>
      <c r="J9" s="603">
        <v>-182</v>
      </c>
      <c r="K9" s="603">
        <v>-177</v>
      </c>
    </row>
    <row r="10" spans="2:11" ht="12">
      <c r="B10" s="606" t="s">
        <v>21</v>
      </c>
      <c r="C10" s="603">
        <v>-232</v>
      </c>
      <c r="D10" s="603">
        <v>-265</v>
      </c>
      <c r="E10" s="589">
        <v>-241</v>
      </c>
      <c r="F10" s="603">
        <v>-244</v>
      </c>
      <c r="G10" s="603">
        <v>-241</v>
      </c>
      <c r="H10" s="603">
        <v>-233</v>
      </c>
      <c r="I10" s="603">
        <v>-317</v>
      </c>
      <c r="J10" s="603">
        <v>-231</v>
      </c>
      <c r="K10" s="603">
        <v>-237</v>
      </c>
    </row>
    <row r="11" spans="2:11" ht="36">
      <c r="B11" s="607" t="s">
        <v>22</v>
      </c>
      <c r="C11" s="603">
        <v>-18</v>
      </c>
      <c r="D11" s="603">
        <v>-18</v>
      </c>
      <c r="E11" s="603">
        <v>-16</v>
      </c>
      <c r="F11" s="603">
        <v>-16</v>
      </c>
      <c r="G11" s="603">
        <v>-16</v>
      </c>
      <c r="H11" s="603">
        <v>-14</v>
      </c>
      <c r="I11" s="603">
        <v>-13</v>
      </c>
      <c r="J11" s="603">
        <v>-13</v>
      </c>
      <c r="K11" s="603">
        <v>-13</v>
      </c>
    </row>
    <row r="12" spans="2:11" ht="12">
      <c r="B12" s="608" t="s">
        <v>23</v>
      </c>
      <c r="C12" s="612">
        <v>-419</v>
      </c>
      <c r="D12" s="612">
        <v>-471</v>
      </c>
      <c r="E12" s="612">
        <v>-432</v>
      </c>
      <c r="F12" s="612">
        <v>-437</v>
      </c>
      <c r="G12" s="612">
        <v>-435</v>
      </c>
      <c r="H12" s="612">
        <v>-430</v>
      </c>
      <c r="I12" s="612">
        <v>-508</v>
      </c>
      <c r="J12" s="612">
        <v>-426</v>
      </c>
      <c r="K12" s="612">
        <v>-427</v>
      </c>
    </row>
    <row r="13" spans="2:11" ht="12">
      <c r="B13" s="609" t="s">
        <v>24</v>
      </c>
      <c r="C13" s="613">
        <v>508</v>
      </c>
      <c r="D13" s="613">
        <v>434</v>
      </c>
      <c r="E13" s="613">
        <v>437</v>
      </c>
      <c r="F13" s="613">
        <v>425</v>
      </c>
      <c r="G13" s="613">
        <v>440</v>
      </c>
      <c r="H13" s="613">
        <v>398</v>
      </c>
      <c r="I13" s="613">
        <v>320</v>
      </c>
      <c r="J13" s="613">
        <v>417</v>
      </c>
      <c r="K13" s="613">
        <v>494</v>
      </c>
    </row>
    <row r="14" spans="2:11" ht="24">
      <c r="B14" s="610" t="s">
        <v>432</v>
      </c>
      <c r="C14" s="603"/>
      <c r="D14" s="603">
        <v>5</v>
      </c>
      <c r="E14" s="603"/>
      <c r="F14" s="603">
        <v>1</v>
      </c>
      <c r="G14" s="603"/>
      <c r="H14" s="603"/>
      <c r="I14" s="589">
        <v>2</v>
      </c>
      <c r="J14" s="589">
        <v>2</v>
      </c>
      <c r="K14" s="589">
        <v>4</v>
      </c>
    </row>
    <row r="15" spans="2:11" ht="12">
      <c r="B15" s="604" t="s">
        <v>25</v>
      </c>
      <c r="C15" s="603">
        <v>-39</v>
      </c>
      <c r="D15" s="603">
        <v>-103</v>
      </c>
      <c r="E15" s="603">
        <v>9</v>
      </c>
      <c r="F15" s="603">
        <v>-42</v>
      </c>
      <c r="G15" s="603">
        <v>-56</v>
      </c>
      <c r="H15" s="603">
        <v>-39</v>
      </c>
      <c r="I15" s="603">
        <v>-49</v>
      </c>
      <c r="J15" s="603">
        <v>27</v>
      </c>
      <c r="K15" s="603">
        <v>-13</v>
      </c>
    </row>
    <row r="16" spans="2:11" ht="12">
      <c r="B16" s="611" t="s">
        <v>26</v>
      </c>
      <c r="C16" s="611">
        <v>469</v>
      </c>
      <c r="D16" s="611">
        <v>336</v>
      </c>
      <c r="E16" s="611">
        <v>446</v>
      </c>
      <c r="F16" s="611">
        <v>384</v>
      </c>
      <c r="G16" s="611">
        <v>384</v>
      </c>
      <c r="H16" s="611">
        <v>359</v>
      </c>
      <c r="I16" s="611">
        <v>273</v>
      </c>
      <c r="J16" s="611">
        <v>446</v>
      </c>
      <c r="K16" s="611">
        <v>485</v>
      </c>
    </row>
    <row r="17" spans="2:11" ht="12">
      <c r="B17" s="614"/>
      <c r="C17" s="614"/>
      <c r="D17" s="614"/>
      <c r="E17" s="614"/>
      <c r="F17" s="614"/>
      <c r="G17" s="614"/>
      <c r="H17" s="614"/>
      <c r="I17" s="614"/>
      <c r="J17" s="614"/>
      <c r="K17" s="614"/>
    </row>
    <row r="18" spans="2:11" ht="12">
      <c r="B18" s="472"/>
      <c r="C18" s="603"/>
      <c r="D18" s="603"/>
      <c r="E18" s="603"/>
      <c r="F18" s="603"/>
      <c r="G18" s="603"/>
      <c r="H18" s="603"/>
      <c r="I18" s="603"/>
      <c r="J18" s="603"/>
      <c r="K18" s="603"/>
    </row>
    <row r="19" spans="2:11" ht="12">
      <c r="B19" s="624" t="s">
        <v>332</v>
      </c>
      <c r="C19" s="625">
        <v>0.4519956850053937</v>
      </c>
      <c r="D19" s="625">
        <v>0.5204419889502763</v>
      </c>
      <c r="E19" s="625">
        <v>0.49712313003452246</v>
      </c>
      <c r="F19" s="625">
        <v>0.5069605568445475</v>
      </c>
      <c r="G19" s="625">
        <v>0.49714285714285716</v>
      </c>
      <c r="H19" s="625">
        <v>0.5193236714975845</v>
      </c>
      <c r="I19" s="625">
        <v>0.6135265700483091</v>
      </c>
      <c r="J19" s="625">
        <v>0.505338078291815</v>
      </c>
      <c r="K19" s="625">
        <v>0.46362649294245384</v>
      </c>
    </row>
    <row r="20" spans="2:11" ht="12">
      <c r="B20" s="626" t="s">
        <v>333</v>
      </c>
      <c r="C20" s="627">
        <v>8.430245905165</v>
      </c>
      <c r="D20" s="627">
        <v>7.86455078703228</v>
      </c>
      <c r="E20" s="627">
        <v>8.11231634412207</v>
      </c>
      <c r="F20" s="627">
        <v>7.5017136414283705</v>
      </c>
      <c r="G20" s="627">
        <v>7.3779234948194</v>
      </c>
      <c r="H20" s="627">
        <v>7.1830583055969</v>
      </c>
      <c r="I20" s="627">
        <v>7.57992313775797</v>
      </c>
      <c r="J20" s="627">
        <v>7.534668319784131</v>
      </c>
      <c r="K20" s="627">
        <v>7.72063359196363</v>
      </c>
    </row>
    <row r="21" spans="2:11" ht="12">
      <c r="B21" s="628" t="s">
        <v>334</v>
      </c>
      <c r="C21" s="629"/>
      <c r="D21" s="629"/>
      <c r="E21" s="629"/>
      <c r="F21" s="629"/>
      <c r="G21" s="629"/>
      <c r="H21" s="629"/>
      <c r="I21" s="629"/>
      <c r="J21" s="629"/>
      <c r="K21" s="629"/>
    </row>
    <row r="22" spans="2:11" ht="12">
      <c r="B22" s="628" t="s">
        <v>335</v>
      </c>
      <c r="C22" s="630">
        <v>19.805353471089774</v>
      </c>
      <c r="D22" s="630">
        <v>15.209514597735541</v>
      </c>
      <c r="E22" s="630">
        <v>19.572215044972218</v>
      </c>
      <c r="F22" s="630">
        <v>18.223036300006083</v>
      </c>
      <c r="G22" s="630">
        <v>18.528790667996255</v>
      </c>
      <c r="H22" s="630">
        <v>17.792421356292987</v>
      </c>
      <c r="I22" s="630">
        <v>12.677701112998857</v>
      </c>
      <c r="J22" s="630">
        <v>20.83595366603979</v>
      </c>
      <c r="K22" s="630">
        <v>22.11217485799373</v>
      </c>
    </row>
    <row r="23" spans="2:11" ht="12">
      <c r="B23" s="626" t="s">
        <v>336</v>
      </c>
      <c r="C23" s="630">
        <v>18.200391759359583</v>
      </c>
      <c r="D23" s="630">
        <v>17.505305240990104</v>
      </c>
      <c r="E23" s="630">
        <v>19.572215042854076</v>
      </c>
      <c r="F23" s="630">
        <v>18.94680619066668</v>
      </c>
      <c r="G23" s="630">
        <v>18.81266975505168</v>
      </c>
      <c r="H23" s="630">
        <v>18.56980219052765</v>
      </c>
      <c r="I23" s="630">
        <v>12.677701110921515</v>
      </c>
      <c r="J23" s="630">
        <v>16.74461401552166</v>
      </c>
      <c r="K23" s="630">
        <v>18.559396684125854</v>
      </c>
    </row>
    <row r="24" spans="2:11" ht="12">
      <c r="B24" s="633" t="s">
        <v>738</v>
      </c>
      <c r="C24" s="632">
        <v>68</v>
      </c>
      <c r="D24" s="632">
        <v>68</v>
      </c>
      <c r="E24" s="632">
        <v>65</v>
      </c>
      <c r="F24" s="632">
        <v>63</v>
      </c>
      <c r="G24" s="632">
        <v>63</v>
      </c>
      <c r="H24" s="632">
        <v>62</v>
      </c>
      <c r="I24" s="632">
        <v>62</v>
      </c>
      <c r="J24" s="632">
        <v>65</v>
      </c>
      <c r="K24" s="632">
        <v>66</v>
      </c>
    </row>
    <row r="25" spans="2:11" ht="12">
      <c r="B25" s="633" t="s">
        <v>739</v>
      </c>
      <c r="C25" s="632">
        <v>105</v>
      </c>
      <c r="D25" s="632">
        <v>108</v>
      </c>
      <c r="E25" s="632">
        <v>105</v>
      </c>
      <c r="F25" s="632">
        <v>105</v>
      </c>
      <c r="G25" s="632">
        <v>108</v>
      </c>
      <c r="H25" s="632">
        <v>106</v>
      </c>
      <c r="I25" s="632">
        <v>106</v>
      </c>
      <c r="J25" s="632">
        <v>111</v>
      </c>
      <c r="K25" s="632">
        <v>117</v>
      </c>
    </row>
    <row r="26" spans="2:11" ht="12">
      <c r="B26" s="633" t="s">
        <v>740</v>
      </c>
      <c r="C26" s="632">
        <v>81</v>
      </c>
      <c r="D26" s="632">
        <v>93</v>
      </c>
      <c r="E26" s="632">
        <v>89</v>
      </c>
      <c r="F26" s="632">
        <v>89</v>
      </c>
      <c r="G26" s="632">
        <v>91</v>
      </c>
      <c r="H26" s="632">
        <v>94</v>
      </c>
      <c r="I26" s="632">
        <v>95</v>
      </c>
      <c r="J26" s="632">
        <v>100</v>
      </c>
      <c r="K26" s="632">
        <v>101</v>
      </c>
    </row>
    <row r="27" spans="2:11" ht="12">
      <c r="B27" s="633" t="s">
        <v>337</v>
      </c>
      <c r="C27" s="632">
        <v>2726</v>
      </c>
      <c r="D27" s="632">
        <v>2788</v>
      </c>
      <c r="E27" s="632">
        <v>2653</v>
      </c>
      <c r="F27" s="632">
        <v>2650</v>
      </c>
      <c r="G27" s="632">
        <v>2607</v>
      </c>
      <c r="H27" s="632">
        <v>2581</v>
      </c>
      <c r="I27" s="632">
        <v>2565</v>
      </c>
      <c r="J27" s="632">
        <v>2535</v>
      </c>
      <c r="K27" s="632">
        <v>2520</v>
      </c>
    </row>
    <row r="28" spans="2:11" ht="12">
      <c r="B28" s="615" t="s">
        <v>741</v>
      </c>
      <c r="C28" s="471"/>
      <c r="D28" s="471"/>
      <c r="E28" s="471"/>
      <c r="F28" s="471"/>
      <c r="G28" s="471"/>
      <c r="H28" s="471"/>
      <c r="I28" s="572"/>
      <c r="J28" s="572"/>
      <c r="K28" s="572"/>
    </row>
    <row r="29" spans="2:11" ht="12">
      <c r="B29" s="615" t="s">
        <v>742</v>
      </c>
      <c r="C29" s="572"/>
      <c r="D29" s="572"/>
      <c r="E29" s="572"/>
      <c r="F29" s="572"/>
      <c r="G29" s="572"/>
      <c r="H29" s="572"/>
      <c r="I29" s="572"/>
      <c r="J29" s="572"/>
      <c r="K29" s="572"/>
    </row>
    <row r="30" spans="2:11" ht="12">
      <c r="B30" s="572"/>
      <c r="C30" s="572"/>
      <c r="D30" s="572"/>
      <c r="E30" s="572"/>
      <c r="F30" s="572"/>
      <c r="G30" s="572"/>
      <c r="H30" s="572"/>
      <c r="I30" s="572"/>
      <c r="J30" s="572"/>
      <c r="K30" s="572"/>
    </row>
    <row r="31" spans="2:11" ht="12">
      <c r="B31" s="572"/>
      <c r="C31" s="572"/>
      <c r="D31" s="572"/>
      <c r="E31" s="572"/>
      <c r="F31" s="572"/>
      <c r="G31" s="572"/>
      <c r="H31" s="572"/>
      <c r="I31" s="572"/>
      <c r="J31" s="572"/>
      <c r="K31" s="572"/>
    </row>
    <row r="32" spans="2:11" ht="12">
      <c r="B32" s="572" t="s">
        <v>744</v>
      </c>
      <c r="C32" s="572"/>
      <c r="D32" s="572"/>
      <c r="E32" s="572"/>
      <c r="F32" s="572"/>
      <c r="G32" s="572"/>
      <c r="H32" s="572"/>
      <c r="I32" s="572"/>
      <c r="J32" s="572"/>
      <c r="K32" s="572"/>
    </row>
    <row r="33" spans="2:11" ht="12">
      <c r="B33" s="611" t="s">
        <v>26</v>
      </c>
      <c r="C33" s="611">
        <v>421</v>
      </c>
      <c r="D33" s="611">
        <v>223</v>
      </c>
      <c r="E33" s="611">
        <v>351</v>
      </c>
      <c r="F33" s="611">
        <v>357</v>
      </c>
      <c r="G33" s="611">
        <v>310</v>
      </c>
      <c r="H33" s="611">
        <v>263</v>
      </c>
      <c r="I33" s="611">
        <v>233</v>
      </c>
      <c r="J33" s="611">
        <v>383</v>
      </c>
      <c r="K33" s="611">
        <v>449</v>
      </c>
    </row>
    <row r="34" spans="2:11" ht="12">
      <c r="B34" s="624" t="s">
        <v>332</v>
      </c>
      <c r="C34" s="625">
        <v>0.47</v>
      </c>
      <c r="D34" s="625">
        <v>0.54</v>
      </c>
      <c r="E34" s="625">
        <v>0.51</v>
      </c>
      <c r="F34" s="625">
        <v>0.52</v>
      </c>
      <c r="G34" s="625">
        <v>0.51</v>
      </c>
      <c r="H34" s="625">
        <v>0.54</v>
      </c>
      <c r="I34" s="625">
        <v>0.63</v>
      </c>
      <c r="J34" s="625">
        <v>0.52</v>
      </c>
      <c r="K34" s="625">
        <v>0.48</v>
      </c>
    </row>
    <row r="35" spans="2:11" ht="12">
      <c r="B35" s="626" t="s">
        <v>333</v>
      </c>
      <c r="C35" s="627">
        <v>8.882485838105266</v>
      </c>
      <c r="D35" s="627">
        <v>8.297894202352083</v>
      </c>
      <c r="E35" s="627">
        <v>8.537962988095105</v>
      </c>
      <c r="F35" s="627">
        <v>7.889933171004471</v>
      </c>
      <c r="G35" s="627">
        <v>7.7482302742539995</v>
      </c>
      <c r="H35" s="627">
        <v>7.523028926486466</v>
      </c>
      <c r="I35" s="627">
        <v>7.87870335050413</v>
      </c>
      <c r="J35" s="627">
        <v>7.79864834079763</v>
      </c>
      <c r="K35" s="627">
        <v>7.9571929980656995</v>
      </c>
    </row>
    <row r="36" spans="2:11" ht="12">
      <c r="B36" s="628" t="s">
        <v>334</v>
      </c>
      <c r="C36" s="629"/>
      <c r="D36" s="629"/>
      <c r="E36" s="629"/>
      <c r="F36" s="629"/>
      <c r="G36" s="629"/>
      <c r="H36" s="629"/>
      <c r="I36" s="629"/>
      <c r="J36" s="629"/>
      <c r="K36" s="629"/>
    </row>
    <row r="37" spans="2:11" ht="12">
      <c r="B37" s="628" t="s">
        <v>335</v>
      </c>
      <c r="C37" s="630">
        <v>16.873204498344613</v>
      </c>
      <c r="D37" s="630">
        <v>9.567246588597994</v>
      </c>
      <c r="E37" s="630">
        <v>14.635341026218113</v>
      </c>
      <c r="F37" s="630">
        <v>16.10812122808131</v>
      </c>
      <c r="G37" s="630">
        <v>14.243252471045798</v>
      </c>
      <c r="H37" s="630">
        <v>12.445519074154047</v>
      </c>
      <c r="I37" s="630">
        <v>10.40983475977073</v>
      </c>
      <c r="J37" s="630">
        <v>17.287098239156055</v>
      </c>
      <c r="K37" s="630">
        <v>19.862280585430014</v>
      </c>
    </row>
    <row r="38" spans="2:11" ht="12">
      <c r="B38" s="626" t="s">
        <v>336</v>
      </c>
      <c r="C38" s="630">
        <v>15.950660327717356</v>
      </c>
      <c r="D38" s="630">
        <v>14.461577947429195</v>
      </c>
      <c r="E38" s="630">
        <v>14.63534102466698</v>
      </c>
      <c r="F38" s="630">
        <v>15.342682808874049</v>
      </c>
      <c r="G38" s="630">
        <v>14.990325309531318</v>
      </c>
      <c r="H38" s="630">
        <v>14.386377011101994</v>
      </c>
      <c r="I38" s="630">
        <v>10.40983475647303</v>
      </c>
      <c r="J38" s="630">
        <v>13.830907428260694</v>
      </c>
      <c r="K38" s="630">
        <v>15.861528327628246</v>
      </c>
    </row>
    <row r="39" spans="2:11" ht="12">
      <c r="B39" s="631" t="s">
        <v>337</v>
      </c>
      <c r="C39" s="632">
        <v>2759</v>
      </c>
      <c r="D39" s="632">
        <v>2821</v>
      </c>
      <c r="E39" s="632">
        <v>2688</v>
      </c>
      <c r="F39" s="632">
        <v>2685</v>
      </c>
      <c r="G39" s="632">
        <v>2641</v>
      </c>
      <c r="H39" s="632">
        <v>2612</v>
      </c>
      <c r="I39" s="632">
        <v>2597</v>
      </c>
      <c r="J39" s="632">
        <v>2568</v>
      </c>
      <c r="K39" s="632">
        <v>2552</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B1:X28"/>
  <sheetViews>
    <sheetView showGridLines="0" showZeros="0" zoomScalePageLayoutView="0" workbookViewId="0" topLeftCell="A1">
      <selection activeCell="A1" sqref="A1"/>
    </sheetView>
  </sheetViews>
  <sheetFormatPr defaultColWidth="8.00390625" defaultRowHeight="12.75"/>
  <cols>
    <col min="1" max="1" width="2.421875" style="253" customWidth="1"/>
    <col min="2" max="2" width="29.8515625" style="253" customWidth="1"/>
    <col min="3" max="22" width="8.00390625" style="252" customWidth="1"/>
    <col min="23" max="27" width="8.00390625" style="253" customWidth="1"/>
    <col min="28" max="28" width="0" style="253" hidden="1" customWidth="1"/>
    <col min="29" max="16384" width="8.00390625" style="253" customWidth="1"/>
  </cols>
  <sheetData>
    <row r="1" spans="2:24" ht="15">
      <c r="B1" s="17" t="s">
        <v>745</v>
      </c>
      <c r="R1" s="254"/>
      <c r="S1" s="254"/>
      <c r="T1" s="254"/>
      <c r="U1" s="254"/>
      <c r="V1" s="254"/>
      <c r="W1" s="254"/>
      <c r="X1" s="254"/>
    </row>
    <row r="2" spans="2:24" ht="15">
      <c r="B2" s="17" t="s">
        <v>34</v>
      </c>
      <c r="R2" s="254"/>
      <c r="S2" s="254"/>
      <c r="T2" s="254"/>
      <c r="U2" s="254"/>
      <c r="V2" s="254"/>
      <c r="W2" s="254"/>
      <c r="X2" s="254"/>
    </row>
    <row r="3" spans="2:11" ht="24">
      <c r="B3" s="139" t="s">
        <v>13</v>
      </c>
      <c r="C3" s="666" t="s">
        <v>470</v>
      </c>
      <c r="D3" s="666" t="s">
        <v>545</v>
      </c>
      <c r="E3" s="666" t="s">
        <v>564</v>
      </c>
      <c r="F3" s="666" t="s">
        <v>605</v>
      </c>
      <c r="G3" s="666" t="s">
        <v>625</v>
      </c>
      <c r="H3" s="666" t="s">
        <v>660</v>
      </c>
      <c r="I3" s="666" t="s">
        <v>719</v>
      </c>
      <c r="J3" s="666" t="s">
        <v>768</v>
      </c>
      <c r="K3" s="666" t="s">
        <v>800</v>
      </c>
    </row>
    <row r="4" spans="2:11" ht="12">
      <c r="B4" s="93" t="s">
        <v>15</v>
      </c>
      <c r="C4" s="93">
        <v>-12</v>
      </c>
      <c r="D4" s="93">
        <v>-16</v>
      </c>
      <c r="E4" s="93">
        <v>-11</v>
      </c>
      <c r="F4" s="93">
        <v>-9</v>
      </c>
      <c r="G4" s="93">
        <v>-11</v>
      </c>
      <c r="H4" s="93">
        <v>-12</v>
      </c>
      <c r="I4" s="93">
        <v>-14</v>
      </c>
      <c r="J4" s="93">
        <v>-15</v>
      </c>
      <c r="K4" s="93">
        <v>-14</v>
      </c>
    </row>
    <row r="5" spans="2:11" ht="12">
      <c r="B5" s="93" t="s">
        <v>16</v>
      </c>
      <c r="C5" s="93">
        <v>1049</v>
      </c>
      <c r="D5" s="93">
        <v>1089</v>
      </c>
      <c r="E5" s="93">
        <v>1329</v>
      </c>
      <c r="F5" s="93">
        <v>1171</v>
      </c>
      <c r="G5" s="93">
        <v>1042</v>
      </c>
      <c r="H5" s="93">
        <v>1058</v>
      </c>
      <c r="I5" s="93">
        <v>917</v>
      </c>
      <c r="J5" s="93">
        <v>931</v>
      </c>
      <c r="K5" s="93">
        <v>982</v>
      </c>
    </row>
    <row r="6" spans="2:11" ht="12">
      <c r="B6" s="93" t="s">
        <v>17</v>
      </c>
      <c r="C6" s="93">
        <v>354</v>
      </c>
      <c r="D6" s="93">
        <v>434</v>
      </c>
      <c r="E6" s="93">
        <v>445</v>
      </c>
      <c r="F6" s="93">
        <v>227</v>
      </c>
      <c r="G6" s="93">
        <v>218</v>
      </c>
      <c r="H6" s="93">
        <v>449</v>
      </c>
      <c r="I6" s="93">
        <v>367</v>
      </c>
      <c r="J6" s="93">
        <v>472</v>
      </c>
      <c r="K6" s="93">
        <v>441</v>
      </c>
    </row>
    <row r="7" spans="2:11" ht="12">
      <c r="B7" s="102" t="s">
        <v>18</v>
      </c>
      <c r="C7" s="93">
        <v>23</v>
      </c>
      <c r="D7" s="93">
        <v>31</v>
      </c>
      <c r="E7" s="93">
        <v>14</v>
      </c>
      <c r="F7" s="93">
        <v>35</v>
      </c>
      <c r="G7" s="93">
        <v>13</v>
      </c>
      <c r="H7" s="93">
        <v>23</v>
      </c>
      <c r="I7" s="93">
        <v>18</v>
      </c>
      <c r="J7" s="93">
        <v>36</v>
      </c>
      <c r="K7" s="93">
        <v>11</v>
      </c>
    </row>
    <row r="8" spans="2:11" ht="12">
      <c r="B8" s="189" t="s">
        <v>19</v>
      </c>
      <c r="C8" s="190">
        <v>1414</v>
      </c>
      <c r="D8" s="190">
        <v>1538</v>
      </c>
      <c r="E8" s="190">
        <v>1777</v>
      </c>
      <c r="F8" s="190">
        <v>1424</v>
      </c>
      <c r="G8" s="190">
        <v>1262</v>
      </c>
      <c r="H8" s="190">
        <v>1518</v>
      </c>
      <c r="I8" s="190">
        <v>1288</v>
      </c>
      <c r="J8" s="190">
        <v>1424</v>
      </c>
      <c r="K8" s="190">
        <v>1420</v>
      </c>
    </row>
    <row r="9" spans="2:11" ht="12">
      <c r="B9" s="11" t="s">
        <v>20</v>
      </c>
      <c r="C9" s="93">
        <v>-404</v>
      </c>
      <c r="D9" s="93">
        <v>-424</v>
      </c>
      <c r="E9" s="93">
        <v>-461</v>
      </c>
      <c r="F9" s="93">
        <v>-413</v>
      </c>
      <c r="G9" s="93">
        <v>-423</v>
      </c>
      <c r="H9" s="93">
        <v>-372</v>
      </c>
      <c r="I9" s="93">
        <v>-374</v>
      </c>
      <c r="J9" s="93">
        <v>-404</v>
      </c>
      <c r="K9" s="93">
        <v>-367</v>
      </c>
    </row>
    <row r="10" spans="2:11" ht="12">
      <c r="B10" s="140" t="s">
        <v>21</v>
      </c>
      <c r="C10" s="93">
        <v>-276</v>
      </c>
      <c r="D10" s="93">
        <v>-329</v>
      </c>
      <c r="E10" s="93">
        <v>-278</v>
      </c>
      <c r="F10" s="93">
        <v>-273</v>
      </c>
      <c r="G10" s="93">
        <v>-275</v>
      </c>
      <c r="H10" s="93">
        <v>-318</v>
      </c>
      <c r="I10" s="93">
        <v>-232</v>
      </c>
      <c r="J10" s="93">
        <v>-258</v>
      </c>
      <c r="K10" s="93">
        <v>-251</v>
      </c>
    </row>
    <row r="11" spans="2:11" ht="36">
      <c r="B11" s="191" t="s">
        <v>22</v>
      </c>
      <c r="C11" s="93">
        <v>-20</v>
      </c>
      <c r="D11" s="93">
        <v>-18</v>
      </c>
      <c r="E11" s="93">
        <v>-16</v>
      </c>
      <c r="F11" s="93">
        <v>-15</v>
      </c>
      <c r="G11" s="93">
        <v>-14</v>
      </c>
      <c r="H11" s="93">
        <v>-13</v>
      </c>
      <c r="I11" s="93">
        <v>-13</v>
      </c>
      <c r="J11" s="93">
        <v>-11</v>
      </c>
      <c r="K11" s="93">
        <v>-11</v>
      </c>
    </row>
    <row r="12" spans="2:11" ht="12">
      <c r="B12" s="192" t="s">
        <v>23</v>
      </c>
      <c r="C12" s="190">
        <v>-700</v>
      </c>
      <c r="D12" s="190">
        <v>-771</v>
      </c>
      <c r="E12" s="190">
        <v>-755</v>
      </c>
      <c r="F12" s="190">
        <v>-701</v>
      </c>
      <c r="G12" s="190">
        <v>-712</v>
      </c>
      <c r="H12" s="190">
        <v>-703</v>
      </c>
      <c r="I12" s="190">
        <v>-619</v>
      </c>
      <c r="J12" s="190">
        <v>-673</v>
      </c>
      <c r="K12" s="190">
        <v>-629</v>
      </c>
    </row>
    <row r="13" spans="2:11" ht="12">
      <c r="B13" s="193" t="s">
        <v>24</v>
      </c>
      <c r="C13" s="194">
        <v>714</v>
      </c>
      <c r="D13" s="194">
        <v>767</v>
      </c>
      <c r="E13" s="194">
        <v>1022</v>
      </c>
      <c r="F13" s="194">
        <v>723</v>
      </c>
      <c r="G13" s="194">
        <v>550</v>
      </c>
      <c r="H13" s="194">
        <v>815</v>
      </c>
      <c r="I13" s="194">
        <v>669</v>
      </c>
      <c r="J13" s="194">
        <v>751</v>
      </c>
      <c r="K13" s="194">
        <v>791</v>
      </c>
    </row>
    <row r="14" spans="2:11" ht="24">
      <c r="B14" s="195" t="s">
        <v>432</v>
      </c>
      <c r="C14" s="93"/>
      <c r="D14" s="93"/>
      <c r="E14" s="93"/>
      <c r="F14" s="93"/>
      <c r="G14" s="93"/>
      <c r="H14" s="93"/>
      <c r="I14" s="93"/>
      <c r="J14" s="93"/>
      <c r="K14" s="93"/>
    </row>
    <row r="15" spans="2:11" ht="12">
      <c r="B15" s="102" t="s">
        <v>25</v>
      </c>
      <c r="C15" s="93"/>
      <c r="D15" s="93"/>
      <c r="E15" s="93"/>
      <c r="F15" s="93"/>
      <c r="G15" s="93"/>
      <c r="H15" s="93"/>
      <c r="I15" s="93"/>
      <c r="J15" s="93"/>
      <c r="K15" s="93"/>
    </row>
    <row r="16" spans="2:11" ht="12">
      <c r="B16" s="196" t="s">
        <v>26</v>
      </c>
      <c r="C16" s="196">
        <v>714</v>
      </c>
      <c r="D16" s="196">
        <v>767</v>
      </c>
      <c r="E16" s="196">
        <v>1022</v>
      </c>
      <c r="F16" s="196">
        <v>723</v>
      </c>
      <c r="G16" s="196">
        <v>550</v>
      </c>
      <c r="H16" s="196">
        <v>815</v>
      </c>
      <c r="I16" s="196">
        <v>669</v>
      </c>
      <c r="J16" s="196">
        <v>751</v>
      </c>
      <c r="K16" s="196">
        <v>791</v>
      </c>
    </row>
    <row r="17" spans="2:11" ht="12">
      <c r="B17" s="719"/>
      <c r="C17" s="97"/>
      <c r="D17" s="97"/>
      <c r="E17" s="97"/>
      <c r="F17" s="97"/>
      <c r="G17" s="97"/>
      <c r="H17" s="97"/>
      <c r="I17" s="97"/>
      <c r="J17" s="97"/>
      <c r="K17" s="97"/>
    </row>
    <row r="18" spans="2:11" ht="12">
      <c r="B18" s="616" t="s">
        <v>332</v>
      </c>
      <c r="C18" s="617">
        <v>0.49504950495049505</v>
      </c>
      <c r="D18" s="617">
        <v>0.5013003901170351</v>
      </c>
      <c r="E18" s="617">
        <v>0.4248733821046708</v>
      </c>
      <c r="F18" s="617">
        <v>0.4922752808988764</v>
      </c>
      <c r="G18" s="617">
        <v>0.5641838351822503</v>
      </c>
      <c r="H18" s="617">
        <v>0.4631093544137022</v>
      </c>
      <c r="I18" s="617">
        <v>0.4805900621118012</v>
      </c>
      <c r="J18" s="617">
        <v>0.4726123595505618</v>
      </c>
      <c r="K18" s="617">
        <v>0.44295774647887326</v>
      </c>
    </row>
    <row r="19" spans="2:11" ht="12">
      <c r="B19" s="618" t="s">
        <v>333</v>
      </c>
      <c r="C19" s="619">
        <v>8.26820820809977</v>
      </c>
      <c r="D19" s="619">
        <v>8.25727045733127</v>
      </c>
      <c r="E19" s="619">
        <v>8.74647831859147</v>
      </c>
      <c r="F19" s="619">
        <v>8.74052016137277</v>
      </c>
      <c r="G19" s="619">
        <v>8.73392439709097</v>
      </c>
      <c r="H19" s="619">
        <v>8.73944660572117</v>
      </c>
      <c r="I19" s="619">
        <v>11.5337942834865</v>
      </c>
      <c r="J19" s="619">
        <v>11.6027233559899</v>
      </c>
      <c r="K19" s="619">
        <v>11.7281356815433</v>
      </c>
    </row>
    <row r="20" spans="2:11" ht="12">
      <c r="B20" s="620" t="s">
        <v>334</v>
      </c>
      <c r="C20" s="621"/>
      <c r="D20" s="621"/>
      <c r="E20" s="621"/>
      <c r="F20" s="621"/>
      <c r="G20" s="621"/>
      <c r="H20" s="621"/>
      <c r="I20" s="621"/>
      <c r="J20" s="621"/>
      <c r="K20" s="621"/>
    </row>
    <row r="21" spans="2:11" ht="12">
      <c r="B21" s="620" t="s">
        <v>335</v>
      </c>
      <c r="C21" s="619">
        <v>29.360653951866556</v>
      </c>
      <c r="D21" s="619">
        <v>31.58186489682736</v>
      </c>
      <c r="E21" s="619">
        <v>39.72798963685742</v>
      </c>
      <c r="F21" s="619">
        <v>28.163083598601137</v>
      </c>
      <c r="G21" s="619">
        <v>21.332907354002064</v>
      </c>
      <c r="H21" s="619">
        <v>31.74571715082936</v>
      </c>
      <c r="I21" s="619">
        <v>20.069197898857333</v>
      </c>
      <c r="J21" s="619">
        <v>22.395259460000368</v>
      </c>
      <c r="K21" s="619">
        <v>23.33584871726056</v>
      </c>
    </row>
    <row r="22" spans="2:11" ht="12">
      <c r="B22" s="618" t="s">
        <v>336</v>
      </c>
      <c r="C22" s="619">
        <v>26.701550901515716</v>
      </c>
      <c r="D22" s="619">
        <v>27.919951933341636</v>
      </c>
      <c r="E22" s="619">
        <v>39.72798963954398</v>
      </c>
      <c r="F22" s="619">
        <v>33.94750681078574</v>
      </c>
      <c r="G22" s="619">
        <v>29.74571122568709</v>
      </c>
      <c r="H22" s="619">
        <v>30.25540106505763</v>
      </c>
      <c r="I22" s="619">
        <v>20.069197901443896</v>
      </c>
      <c r="J22" s="619">
        <v>21.17261546817611</v>
      </c>
      <c r="K22" s="619">
        <v>21.74300818553888</v>
      </c>
    </row>
    <row r="23" spans="2:11" ht="12">
      <c r="B23" s="622" t="s">
        <v>738</v>
      </c>
      <c r="C23" s="720">
        <v>7</v>
      </c>
      <c r="D23" s="720">
        <v>7</v>
      </c>
      <c r="E23" s="720">
        <v>7</v>
      </c>
      <c r="F23" s="720">
        <v>7</v>
      </c>
      <c r="G23" s="720">
        <v>6</v>
      </c>
      <c r="H23" s="720">
        <v>6</v>
      </c>
      <c r="I23" s="720">
        <v>4</v>
      </c>
      <c r="J23" s="720">
        <v>4</v>
      </c>
      <c r="K23" s="720">
        <v>4</v>
      </c>
    </row>
    <row r="24" spans="2:11" ht="12">
      <c r="B24" s="622" t="s">
        <v>746</v>
      </c>
      <c r="C24" s="720"/>
      <c r="D24" s="720"/>
      <c r="E24" s="720"/>
      <c r="F24" s="720"/>
      <c r="G24" s="720"/>
      <c r="H24" s="720"/>
      <c r="I24" s="720"/>
      <c r="J24" s="720"/>
      <c r="K24" s="720"/>
    </row>
    <row r="25" spans="2:11" ht="12">
      <c r="B25" s="622" t="s">
        <v>740</v>
      </c>
      <c r="C25" s="720">
        <v>1</v>
      </c>
      <c r="D25" s="720">
        <v>1</v>
      </c>
      <c r="E25" s="720">
        <v>1</v>
      </c>
      <c r="F25" s="720">
        <v>1</v>
      </c>
      <c r="G25" s="720">
        <v>1</v>
      </c>
      <c r="H25" s="720">
        <v>1</v>
      </c>
      <c r="I25" s="720"/>
      <c r="J25" s="720"/>
      <c r="K25" s="720"/>
    </row>
    <row r="26" spans="2:11" ht="12">
      <c r="B26" s="622" t="s">
        <v>337</v>
      </c>
      <c r="C26" s="623">
        <v>1621.656</v>
      </c>
      <c r="D26" s="623">
        <v>1620.714</v>
      </c>
      <c r="E26" s="623">
        <v>1624.355</v>
      </c>
      <c r="F26" s="623">
        <v>1603.249</v>
      </c>
      <c r="G26" s="623">
        <v>1454.428</v>
      </c>
      <c r="H26" s="623">
        <v>1444.7060000000001</v>
      </c>
      <c r="I26" s="623">
        <v>1472</v>
      </c>
      <c r="J26" s="623">
        <v>1470</v>
      </c>
      <c r="K26" s="623">
        <v>1465</v>
      </c>
    </row>
    <row r="27" spans="2:11" ht="12">
      <c r="B27" s="101" t="s">
        <v>741</v>
      </c>
      <c r="C27" s="11"/>
      <c r="D27" s="11"/>
      <c r="E27" s="11"/>
      <c r="F27" s="11"/>
      <c r="G27" s="11"/>
      <c r="H27" s="11"/>
      <c r="I27" s="11"/>
      <c r="J27" s="11"/>
      <c r="K27" s="11"/>
    </row>
    <row r="28" spans="2:11" ht="12">
      <c r="B28" s="101" t="s">
        <v>742</v>
      </c>
      <c r="C28" s="11"/>
      <c r="D28" s="11"/>
      <c r="E28" s="11"/>
      <c r="F28" s="11"/>
      <c r="G28" s="11"/>
      <c r="H28" s="11"/>
      <c r="I28" s="11"/>
      <c r="J28" s="11"/>
      <c r="K28" s="11"/>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29.xml><?xml version="1.0" encoding="utf-8"?>
<worksheet xmlns="http://schemas.openxmlformats.org/spreadsheetml/2006/main" xmlns:r="http://schemas.openxmlformats.org/officeDocument/2006/relationships">
  <dimension ref="A1:M35"/>
  <sheetViews>
    <sheetView showGridLines="0" zoomScalePageLayoutView="0" workbookViewId="0" topLeftCell="A1">
      <selection activeCell="A1" sqref="A1"/>
    </sheetView>
  </sheetViews>
  <sheetFormatPr defaultColWidth="9.140625" defaultRowHeight="12.75"/>
  <cols>
    <col min="1" max="1" width="40.7109375" style="1" customWidth="1"/>
    <col min="2" max="16384" width="9.140625" style="1" customWidth="1"/>
  </cols>
  <sheetData>
    <row r="1" ht="15">
      <c r="A1" s="48" t="s">
        <v>199</v>
      </c>
    </row>
    <row r="2" ht="12.75">
      <c r="A2" s="47"/>
    </row>
    <row r="3" spans="1:10" ht="12.75">
      <c r="A3" s="199"/>
      <c r="B3" s="26" t="s">
        <v>3</v>
      </c>
      <c r="C3" s="26" t="s">
        <v>2</v>
      </c>
      <c r="D3" s="26" t="s">
        <v>59</v>
      </c>
      <c r="E3" s="26" t="s">
        <v>60</v>
      </c>
      <c r="F3" s="26" t="s">
        <v>3</v>
      </c>
      <c r="G3" s="26" t="s">
        <v>2</v>
      </c>
      <c r="H3" s="247" t="s">
        <v>59</v>
      </c>
      <c r="I3" s="247" t="s">
        <v>60</v>
      </c>
      <c r="J3" s="247" t="s">
        <v>3</v>
      </c>
    </row>
    <row r="4" spans="1:10" ht="12.75">
      <c r="A4" s="198" t="s">
        <v>13</v>
      </c>
      <c r="B4" s="25">
        <v>2014</v>
      </c>
      <c r="C4" s="25">
        <v>2014</v>
      </c>
      <c r="D4" s="25">
        <v>2015</v>
      </c>
      <c r="E4" s="25">
        <v>2015</v>
      </c>
      <c r="F4" s="25">
        <v>2015</v>
      </c>
      <c r="G4" s="25">
        <v>2015</v>
      </c>
      <c r="H4" s="25">
        <v>2016</v>
      </c>
      <c r="I4" s="25">
        <v>2016</v>
      </c>
      <c r="J4" s="25">
        <v>2016</v>
      </c>
    </row>
    <row r="5" spans="1:10" ht="12.75">
      <c r="A5" s="201" t="s">
        <v>748</v>
      </c>
      <c r="B5" s="141">
        <v>8684</v>
      </c>
      <c r="C5" s="141">
        <v>9523</v>
      </c>
      <c r="D5" s="141">
        <v>10543</v>
      </c>
      <c r="E5" s="141">
        <v>9624</v>
      </c>
      <c r="F5" s="141">
        <v>8656</v>
      </c>
      <c r="G5" s="141">
        <v>9211</v>
      </c>
      <c r="H5" s="141">
        <v>9622</v>
      </c>
      <c r="I5" s="141">
        <v>9374</v>
      </c>
      <c r="J5" s="141">
        <v>9419</v>
      </c>
    </row>
    <row r="6" spans="1:10" ht="12.75">
      <c r="A6" s="10" t="s">
        <v>200</v>
      </c>
      <c r="B6" s="49">
        <v>1746</v>
      </c>
      <c r="C6" s="49">
        <v>1754</v>
      </c>
      <c r="D6" s="49">
        <v>1759</v>
      </c>
      <c r="E6" s="49">
        <v>1457</v>
      </c>
      <c r="F6" s="49">
        <v>1515</v>
      </c>
      <c r="G6" s="49">
        <v>1623</v>
      </c>
      <c r="H6" s="49">
        <v>1616</v>
      </c>
      <c r="I6" s="49">
        <v>2125</v>
      </c>
      <c r="J6" s="49">
        <v>2140</v>
      </c>
    </row>
    <row r="7" spans="1:10" ht="12.75">
      <c r="A7" s="10" t="s">
        <v>440</v>
      </c>
      <c r="B7" s="49">
        <v>6170</v>
      </c>
      <c r="C7" s="49">
        <v>6807</v>
      </c>
      <c r="D7" s="49">
        <v>7754</v>
      </c>
      <c r="E7" s="49">
        <v>7344</v>
      </c>
      <c r="F7" s="49">
        <v>6335</v>
      </c>
      <c r="G7" s="49">
        <v>6769</v>
      </c>
      <c r="H7" s="49">
        <v>7074</v>
      </c>
      <c r="I7" s="49">
        <v>6341</v>
      </c>
      <c r="J7" s="49">
        <v>6239</v>
      </c>
    </row>
    <row r="8" spans="1:10" ht="12.75">
      <c r="A8" s="10" t="s">
        <v>441</v>
      </c>
      <c r="B8" s="49">
        <v>768</v>
      </c>
      <c r="C8" s="49">
        <v>962</v>
      </c>
      <c r="D8" s="49">
        <v>1030</v>
      </c>
      <c r="E8" s="49">
        <v>823</v>
      </c>
      <c r="F8" s="49">
        <v>806</v>
      </c>
      <c r="G8" s="49">
        <v>819</v>
      </c>
      <c r="H8" s="49">
        <v>932</v>
      </c>
      <c r="I8" s="49">
        <v>908</v>
      </c>
      <c r="J8" s="49">
        <v>1040</v>
      </c>
    </row>
    <row r="9" spans="1:10" ht="12.75">
      <c r="A9" s="200" t="s">
        <v>747</v>
      </c>
      <c r="B9" s="141">
        <v>3499</v>
      </c>
      <c r="C9" s="141">
        <v>3674</v>
      </c>
      <c r="D9" s="141">
        <v>4026</v>
      </c>
      <c r="E9" s="141">
        <v>3556</v>
      </c>
      <c r="F9" s="141">
        <v>3276</v>
      </c>
      <c r="G9" s="141">
        <v>3291</v>
      </c>
      <c r="H9" s="141">
        <v>3931</v>
      </c>
      <c r="I9" s="141">
        <v>3877</v>
      </c>
      <c r="J9" s="141">
        <v>3788</v>
      </c>
    </row>
    <row r="10" spans="1:10" ht="12.75">
      <c r="A10" s="10" t="s">
        <v>200</v>
      </c>
      <c r="B10" s="49">
        <v>433</v>
      </c>
      <c r="C10" s="49">
        <v>517</v>
      </c>
      <c r="D10" s="49">
        <v>455</v>
      </c>
      <c r="E10" s="49">
        <v>385</v>
      </c>
      <c r="F10" s="49">
        <v>429</v>
      </c>
      <c r="G10" s="49">
        <v>502</v>
      </c>
      <c r="H10" s="49">
        <v>584</v>
      </c>
      <c r="I10" s="49">
        <v>997</v>
      </c>
      <c r="J10" s="49">
        <v>1080</v>
      </c>
    </row>
    <row r="11" spans="1:10" ht="12.75">
      <c r="A11" s="10" t="s">
        <v>440</v>
      </c>
      <c r="B11" s="49">
        <v>2866</v>
      </c>
      <c r="C11" s="49">
        <v>2958</v>
      </c>
      <c r="D11" s="49">
        <v>3485</v>
      </c>
      <c r="E11" s="49">
        <v>3111</v>
      </c>
      <c r="F11" s="49">
        <v>2833</v>
      </c>
      <c r="G11" s="49">
        <v>2758</v>
      </c>
      <c r="H11" s="49">
        <v>3330</v>
      </c>
      <c r="I11" s="49">
        <v>2869</v>
      </c>
      <c r="J11" s="49">
        <v>2686</v>
      </c>
    </row>
    <row r="12" spans="1:10" ht="12.75">
      <c r="A12" s="10" t="s">
        <v>441</v>
      </c>
      <c r="B12" s="49">
        <v>200</v>
      </c>
      <c r="C12" s="49">
        <v>199</v>
      </c>
      <c r="D12" s="49">
        <v>86</v>
      </c>
      <c r="E12" s="49">
        <v>60</v>
      </c>
      <c r="F12" s="49">
        <v>14</v>
      </c>
      <c r="G12" s="49">
        <v>31</v>
      </c>
      <c r="H12" s="49">
        <v>17</v>
      </c>
      <c r="I12" s="49">
        <v>11</v>
      </c>
      <c r="J12" s="49">
        <v>22</v>
      </c>
    </row>
    <row r="13" spans="1:10" ht="12.75">
      <c r="A13" s="200" t="s">
        <v>201</v>
      </c>
      <c r="B13" s="141">
        <v>2940</v>
      </c>
      <c r="C13" s="141">
        <v>2906</v>
      </c>
      <c r="D13" s="141">
        <v>3003</v>
      </c>
      <c r="E13" s="141">
        <v>2707</v>
      </c>
      <c r="F13" s="141">
        <v>2806</v>
      </c>
      <c r="G13" s="141">
        <v>2638</v>
      </c>
      <c r="H13" s="141">
        <v>2833</v>
      </c>
      <c r="I13" s="141">
        <v>2768</v>
      </c>
      <c r="J13" s="141">
        <v>2616</v>
      </c>
    </row>
    <row r="14" spans="1:10" ht="12.75">
      <c r="A14" s="10" t="s">
        <v>200</v>
      </c>
      <c r="B14" s="49">
        <v>1213</v>
      </c>
      <c r="C14" s="49">
        <v>1094</v>
      </c>
      <c r="D14" s="49">
        <v>1196</v>
      </c>
      <c r="E14" s="49">
        <v>966</v>
      </c>
      <c r="F14" s="49">
        <v>979</v>
      </c>
      <c r="G14" s="49">
        <v>978</v>
      </c>
      <c r="H14" s="49">
        <v>919</v>
      </c>
      <c r="I14" s="49">
        <v>1006</v>
      </c>
      <c r="J14" s="49">
        <v>940</v>
      </c>
    </row>
    <row r="15" spans="1:10" ht="12.75">
      <c r="A15" s="10" t="s">
        <v>440</v>
      </c>
      <c r="B15" s="49">
        <v>1727</v>
      </c>
      <c r="C15" s="49">
        <v>1812</v>
      </c>
      <c r="D15" s="49">
        <v>1807</v>
      </c>
      <c r="E15" s="49">
        <v>1741</v>
      </c>
      <c r="F15" s="49">
        <v>1827</v>
      </c>
      <c r="G15" s="49">
        <v>1660</v>
      </c>
      <c r="H15" s="49">
        <v>1914</v>
      </c>
      <c r="I15" s="49">
        <v>1762</v>
      </c>
      <c r="J15" s="49">
        <v>1676</v>
      </c>
    </row>
    <row r="16" spans="1:10" ht="12.75">
      <c r="A16" s="200" t="s">
        <v>202</v>
      </c>
      <c r="B16" s="141">
        <v>2245</v>
      </c>
      <c r="C16" s="141">
        <v>2943</v>
      </c>
      <c r="D16" s="141">
        <v>3514</v>
      </c>
      <c r="E16" s="141">
        <v>3361</v>
      </c>
      <c r="F16" s="141">
        <v>2574</v>
      </c>
      <c r="G16" s="141">
        <v>3282</v>
      </c>
      <c r="H16" s="141">
        <v>2858</v>
      </c>
      <c r="I16" s="141">
        <v>2729</v>
      </c>
      <c r="J16" s="141">
        <v>3015</v>
      </c>
    </row>
    <row r="17" spans="1:10" ht="12.75">
      <c r="A17" s="10" t="s">
        <v>200</v>
      </c>
      <c r="B17" s="49">
        <v>100</v>
      </c>
      <c r="C17" s="49">
        <v>143</v>
      </c>
      <c r="D17" s="49">
        <v>108</v>
      </c>
      <c r="E17" s="49">
        <v>106</v>
      </c>
      <c r="F17" s="49">
        <v>107</v>
      </c>
      <c r="G17" s="49">
        <v>143</v>
      </c>
      <c r="H17" s="49">
        <v>113</v>
      </c>
      <c r="I17" s="49">
        <v>122</v>
      </c>
      <c r="J17" s="49">
        <v>120</v>
      </c>
    </row>
    <row r="18" spans="1:10" ht="12.75">
      <c r="A18" s="10" t="s">
        <v>440</v>
      </c>
      <c r="B18" s="169">
        <v>1577</v>
      </c>
      <c r="C18" s="169">
        <v>2037</v>
      </c>
      <c r="D18" s="169">
        <v>2462</v>
      </c>
      <c r="E18" s="169">
        <v>2492</v>
      </c>
      <c r="F18" s="169">
        <v>1675</v>
      </c>
      <c r="G18" s="169">
        <v>2351</v>
      </c>
      <c r="H18" s="169">
        <v>1830</v>
      </c>
      <c r="I18" s="169">
        <v>1710</v>
      </c>
      <c r="J18" s="169">
        <v>1877</v>
      </c>
    </row>
    <row r="19" spans="1:10" ht="12.75">
      <c r="A19" s="10" t="s">
        <v>441</v>
      </c>
      <c r="B19" s="169">
        <v>568</v>
      </c>
      <c r="C19" s="169">
        <v>763</v>
      </c>
      <c r="D19" s="169">
        <v>944</v>
      </c>
      <c r="E19" s="169">
        <v>763</v>
      </c>
      <c r="F19" s="169">
        <v>792</v>
      </c>
      <c r="G19" s="169">
        <v>788</v>
      </c>
      <c r="H19" s="169">
        <v>915</v>
      </c>
      <c r="I19" s="169">
        <v>897</v>
      </c>
      <c r="J19" s="169">
        <v>1018</v>
      </c>
    </row>
    <row r="20" spans="1:10" ht="12.75">
      <c r="A20" s="202" t="s">
        <v>749</v>
      </c>
      <c r="B20" s="203">
        <v>545500</v>
      </c>
      <c r="C20" s="203">
        <v>567800</v>
      </c>
      <c r="D20" s="203">
        <v>601800</v>
      </c>
      <c r="E20" s="203">
        <v>588700</v>
      </c>
      <c r="F20" s="203">
        <v>570000</v>
      </c>
      <c r="G20" s="203">
        <v>575900</v>
      </c>
      <c r="H20" s="203">
        <v>569500</v>
      </c>
      <c r="I20" s="203">
        <v>579800</v>
      </c>
      <c r="J20" s="203">
        <v>602900</v>
      </c>
    </row>
    <row r="21" spans="1:10" ht="12.75">
      <c r="A21" s="10" t="s">
        <v>534</v>
      </c>
      <c r="B21" s="204">
        <v>257700</v>
      </c>
      <c r="C21" s="204">
        <v>264600</v>
      </c>
      <c r="D21" s="204">
        <v>271900</v>
      </c>
      <c r="E21" s="204">
        <v>259600</v>
      </c>
      <c r="F21" s="204">
        <v>251200</v>
      </c>
      <c r="G21" s="204">
        <v>249000</v>
      </c>
      <c r="H21" s="204">
        <v>247600</v>
      </c>
      <c r="I21" s="204">
        <v>251000</v>
      </c>
      <c r="J21" s="204">
        <v>256600</v>
      </c>
    </row>
    <row r="22" spans="1:10" ht="12.75">
      <c r="A22" s="10" t="s">
        <v>440</v>
      </c>
      <c r="B22" s="205">
        <v>259900</v>
      </c>
      <c r="C22" s="205">
        <v>273700</v>
      </c>
      <c r="D22" s="205">
        <v>297100</v>
      </c>
      <c r="E22" s="205">
        <v>296900</v>
      </c>
      <c r="F22" s="205">
        <v>287200</v>
      </c>
      <c r="G22" s="205">
        <v>294600</v>
      </c>
      <c r="H22" s="205">
        <v>289800</v>
      </c>
      <c r="I22" s="205">
        <v>295800</v>
      </c>
      <c r="J22" s="205">
        <v>311200</v>
      </c>
    </row>
    <row r="23" spans="1:10" ht="12.75">
      <c r="A23" s="10" t="s">
        <v>441</v>
      </c>
      <c r="B23" s="205">
        <v>27900</v>
      </c>
      <c r="C23" s="205">
        <v>29500</v>
      </c>
      <c r="D23" s="205">
        <v>32800</v>
      </c>
      <c r="E23" s="205">
        <v>32200</v>
      </c>
      <c r="F23" s="205">
        <v>31600</v>
      </c>
      <c r="G23" s="205">
        <v>32300</v>
      </c>
      <c r="H23" s="205">
        <v>32100</v>
      </c>
      <c r="I23" s="205">
        <v>33000</v>
      </c>
      <c r="J23" s="205">
        <v>35100</v>
      </c>
    </row>
    <row r="24" spans="1:10" ht="12.75">
      <c r="A24" s="200" t="s">
        <v>747</v>
      </c>
      <c r="B24" s="206">
        <v>366200</v>
      </c>
      <c r="C24" s="206">
        <v>378500</v>
      </c>
      <c r="D24" s="206">
        <v>406100</v>
      </c>
      <c r="E24" s="206">
        <v>396000</v>
      </c>
      <c r="F24" s="206">
        <v>378900</v>
      </c>
      <c r="G24" s="206">
        <v>385500</v>
      </c>
      <c r="H24" s="206">
        <v>377000</v>
      </c>
      <c r="I24" s="206">
        <v>379600</v>
      </c>
      <c r="J24" s="206">
        <v>393300</v>
      </c>
    </row>
    <row r="25" spans="1:10" ht="12.75">
      <c r="A25" s="10" t="s">
        <v>534</v>
      </c>
      <c r="B25" s="204">
        <v>182200</v>
      </c>
      <c r="C25" s="204">
        <v>185300</v>
      </c>
      <c r="D25" s="204">
        <v>191300</v>
      </c>
      <c r="E25" s="204">
        <v>189000</v>
      </c>
      <c r="F25" s="204">
        <v>183200</v>
      </c>
      <c r="G25" s="204">
        <v>184300</v>
      </c>
      <c r="H25" s="204">
        <v>181200</v>
      </c>
      <c r="I25" s="204">
        <v>181700</v>
      </c>
      <c r="J25" s="204">
        <v>185700</v>
      </c>
    </row>
    <row r="26" spans="1:10" ht="12.75">
      <c r="A26" s="10" t="s">
        <v>440</v>
      </c>
      <c r="B26" s="205">
        <v>170000</v>
      </c>
      <c r="C26" s="205">
        <v>178600</v>
      </c>
      <c r="D26" s="205">
        <v>198100</v>
      </c>
      <c r="E26" s="205">
        <v>190900</v>
      </c>
      <c r="F26" s="205">
        <v>180200</v>
      </c>
      <c r="G26" s="205">
        <v>185600</v>
      </c>
      <c r="H26" s="205">
        <v>180900</v>
      </c>
      <c r="I26" s="205">
        <v>183100</v>
      </c>
      <c r="J26" s="205">
        <v>192100</v>
      </c>
    </row>
    <row r="27" spans="1:10" ht="12.75">
      <c r="A27" s="10" t="s">
        <v>441</v>
      </c>
      <c r="B27" s="205">
        <v>14000</v>
      </c>
      <c r="C27" s="205">
        <v>14600</v>
      </c>
      <c r="D27" s="205">
        <v>16700</v>
      </c>
      <c r="E27" s="205">
        <v>16100</v>
      </c>
      <c r="F27" s="205">
        <v>15500</v>
      </c>
      <c r="G27" s="205">
        <v>15600</v>
      </c>
      <c r="H27" s="205">
        <v>14900</v>
      </c>
      <c r="I27" s="205">
        <v>14800</v>
      </c>
      <c r="J27" s="205">
        <v>15500</v>
      </c>
    </row>
    <row r="28" spans="1:10" ht="12.75">
      <c r="A28" s="200" t="s">
        <v>201</v>
      </c>
      <c r="B28" s="206">
        <v>108000</v>
      </c>
      <c r="C28" s="206">
        <v>114100</v>
      </c>
      <c r="D28" s="206">
        <v>118300</v>
      </c>
      <c r="E28" s="206">
        <v>114200</v>
      </c>
      <c r="F28" s="206">
        <v>112100</v>
      </c>
      <c r="G28" s="206">
        <v>110700</v>
      </c>
      <c r="H28" s="206">
        <v>112600</v>
      </c>
      <c r="I28" s="206">
        <v>118200</v>
      </c>
      <c r="J28" s="206">
        <v>122500</v>
      </c>
    </row>
    <row r="29" spans="1:10" ht="12.75">
      <c r="A29" s="10" t="s">
        <v>200</v>
      </c>
      <c r="B29" s="204">
        <v>73900</v>
      </c>
      <c r="C29" s="204">
        <v>77500</v>
      </c>
      <c r="D29" s="204">
        <v>78800</v>
      </c>
      <c r="E29" s="204">
        <v>68900</v>
      </c>
      <c r="F29" s="204">
        <v>66200</v>
      </c>
      <c r="G29" s="204">
        <v>62900</v>
      </c>
      <c r="H29" s="204">
        <v>64600</v>
      </c>
      <c r="I29" s="204">
        <v>67400</v>
      </c>
      <c r="J29" s="204">
        <v>68900</v>
      </c>
    </row>
    <row r="30" spans="1:10" ht="12.75">
      <c r="A30" s="10" t="s">
        <v>440</v>
      </c>
      <c r="B30" s="205">
        <v>34100</v>
      </c>
      <c r="C30" s="205">
        <v>36600</v>
      </c>
      <c r="D30" s="205">
        <v>39500</v>
      </c>
      <c r="E30" s="205">
        <v>45300</v>
      </c>
      <c r="F30" s="205">
        <v>45900</v>
      </c>
      <c r="G30" s="205">
        <v>47800</v>
      </c>
      <c r="H30" s="205">
        <v>48000</v>
      </c>
      <c r="I30" s="205">
        <v>50800</v>
      </c>
      <c r="J30" s="205">
        <v>53600</v>
      </c>
    </row>
    <row r="31" spans="1:10" ht="12.75">
      <c r="A31" s="200" t="s">
        <v>202</v>
      </c>
      <c r="B31" s="206">
        <v>71300</v>
      </c>
      <c r="C31" s="206">
        <v>75200</v>
      </c>
      <c r="D31" s="206">
        <v>77400</v>
      </c>
      <c r="E31" s="206">
        <v>78500</v>
      </c>
      <c r="F31" s="206">
        <v>79000</v>
      </c>
      <c r="G31" s="206">
        <v>79700</v>
      </c>
      <c r="H31" s="206">
        <v>79900</v>
      </c>
      <c r="I31" s="206">
        <v>82000</v>
      </c>
      <c r="J31" s="206">
        <v>87100</v>
      </c>
    </row>
    <row r="32" spans="1:10" ht="12.75">
      <c r="A32" s="10" t="s">
        <v>200</v>
      </c>
      <c r="B32" s="204">
        <v>1600</v>
      </c>
      <c r="C32" s="204">
        <v>1800</v>
      </c>
      <c r="D32" s="204">
        <v>1800</v>
      </c>
      <c r="E32" s="204">
        <v>1700</v>
      </c>
      <c r="F32" s="204">
        <v>1800</v>
      </c>
      <c r="G32" s="204">
        <v>1800</v>
      </c>
      <c r="H32" s="204">
        <v>1800</v>
      </c>
      <c r="I32" s="204">
        <v>1900</v>
      </c>
      <c r="J32" s="204">
        <v>2000</v>
      </c>
    </row>
    <row r="33" spans="1:10" ht="12.75">
      <c r="A33" s="10" t="s">
        <v>440</v>
      </c>
      <c r="B33" s="205">
        <v>55800</v>
      </c>
      <c r="C33" s="205">
        <v>58500</v>
      </c>
      <c r="D33" s="205">
        <v>59500</v>
      </c>
      <c r="E33" s="205">
        <v>60700</v>
      </c>
      <c r="F33" s="205">
        <v>61100</v>
      </c>
      <c r="G33" s="205">
        <v>61200</v>
      </c>
      <c r="H33" s="205">
        <v>60900</v>
      </c>
      <c r="I33" s="205">
        <v>61900</v>
      </c>
      <c r="J33" s="205">
        <v>65500</v>
      </c>
    </row>
    <row r="34" spans="1:10" ht="12.75">
      <c r="A34" s="285" t="s">
        <v>441</v>
      </c>
      <c r="B34" s="205">
        <v>13900</v>
      </c>
      <c r="C34" s="205">
        <v>14900</v>
      </c>
      <c r="D34" s="205">
        <v>16100</v>
      </c>
      <c r="E34" s="205">
        <v>16100</v>
      </c>
      <c r="F34" s="205">
        <v>16100</v>
      </c>
      <c r="G34" s="205">
        <v>16700</v>
      </c>
      <c r="H34" s="205">
        <v>17200</v>
      </c>
      <c r="I34" s="205">
        <v>18200</v>
      </c>
      <c r="J34" s="205">
        <v>19600</v>
      </c>
    </row>
    <row r="35" spans="1:13" ht="12.75">
      <c r="A35" s="100" t="s">
        <v>535</v>
      </c>
      <c r="B35" s="207">
        <v>171700</v>
      </c>
      <c r="C35" s="207">
        <v>174600</v>
      </c>
      <c r="D35" s="207">
        <v>180300</v>
      </c>
      <c r="E35" s="207">
        <v>174600</v>
      </c>
      <c r="F35" s="207">
        <v>172500</v>
      </c>
      <c r="G35" s="207">
        <v>173500</v>
      </c>
      <c r="H35" s="207">
        <v>170100</v>
      </c>
      <c r="I35" s="207">
        <v>169900</v>
      </c>
      <c r="J35" s="207">
        <v>173100</v>
      </c>
      <c r="K35" s="46"/>
      <c r="L35" s="46"/>
      <c r="M35" s="4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28"/>
  <sheetViews>
    <sheetView showGridLines="0" zoomScalePageLayoutView="0" workbookViewId="0" topLeftCell="A1">
      <selection activeCell="A1" sqref="A1"/>
    </sheetView>
  </sheetViews>
  <sheetFormatPr defaultColWidth="9.140625" defaultRowHeight="12.75"/>
  <cols>
    <col min="1" max="1" width="30.57421875" style="1" customWidth="1"/>
    <col min="2" max="2" width="6.7109375" style="1" customWidth="1"/>
    <col min="3" max="3" width="2.140625" style="1" customWidth="1"/>
    <col min="4" max="4" width="6.7109375" style="1" customWidth="1"/>
    <col min="5" max="5" width="8.28125" style="1" bestFit="1" customWidth="1"/>
    <col min="6" max="6" width="1.421875" style="1" customWidth="1"/>
    <col min="7" max="7" width="6.421875" style="1" bestFit="1" customWidth="1"/>
    <col min="8" max="8" width="6.7109375" style="1" customWidth="1"/>
    <col min="9" max="9" width="1.7109375" style="1" customWidth="1"/>
    <col min="10" max="11" width="7.00390625" style="1" bestFit="1" customWidth="1"/>
    <col min="12" max="12" width="6.7109375" style="1" customWidth="1"/>
    <col min="13" max="13" width="1.1484375" style="1" customWidth="1"/>
    <col min="14" max="14" width="9.28125" style="1" bestFit="1" customWidth="1"/>
    <col min="15" max="16384" width="9.140625" style="1" customWidth="1"/>
  </cols>
  <sheetData>
    <row r="1" ht="15">
      <c r="A1" s="51" t="s">
        <v>32</v>
      </c>
    </row>
    <row r="3" spans="1:14" ht="12.75">
      <c r="A3" s="793"/>
      <c r="B3" s="794" t="s">
        <v>3</v>
      </c>
      <c r="C3" s="170"/>
      <c r="D3" s="794" t="s">
        <v>60</v>
      </c>
      <c r="E3" s="795"/>
      <c r="F3" s="170"/>
      <c r="G3" s="794" t="s">
        <v>3</v>
      </c>
      <c r="H3" s="795"/>
      <c r="I3" s="170"/>
      <c r="J3" s="806" t="s">
        <v>806</v>
      </c>
      <c r="K3" s="806"/>
      <c r="L3" s="806"/>
      <c r="M3" s="170"/>
      <c r="N3" s="796" t="s">
        <v>685</v>
      </c>
    </row>
    <row r="4" spans="1:14" ht="12.75">
      <c r="A4" s="797" t="s">
        <v>13</v>
      </c>
      <c r="B4" s="798" t="s">
        <v>684</v>
      </c>
      <c r="C4" s="178"/>
      <c r="D4" s="798" t="s">
        <v>684</v>
      </c>
      <c r="E4" s="799" t="s">
        <v>14</v>
      </c>
      <c r="F4" s="178"/>
      <c r="G4" s="798" t="s">
        <v>565</v>
      </c>
      <c r="H4" s="799" t="s">
        <v>14</v>
      </c>
      <c r="I4" s="178"/>
      <c r="J4" s="798" t="s">
        <v>684</v>
      </c>
      <c r="K4" s="798" t="s">
        <v>565</v>
      </c>
      <c r="L4" s="799" t="s">
        <v>14</v>
      </c>
      <c r="M4" s="178"/>
      <c r="N4" s="798" t="s">
        <v>565</v>
      </c>
    </row>
    <row r="5" spans="1:14" ht="12.75">
      <c r="A5" s="8" t="s">
        <v>15</v>
      </c>
      <c r="B5" s="432">
        <v>4657</v>
      </c>
      <c r="C5" s="432"/>
      <c r="D5" s="432">
        <v>4647</v>
      </c>
      <c r="E5" s="682">
        <v>0.2151925973746503</v>
      </c>
      <c r="F5" s="432">
        <v>3435</v>
      </c>
      <c r="G5" s="432">
        <v>4683</v>
      </c>
      <c r="H5" s="682">
        <v>-0.5551996583386718</v>
      </c>
      <c r="I5" s="8"/>
      <c r="J5" s="432">
        <v>13940</v>
      </c>
      <c r="K5" s="432">
        <v>14261</v>
      </c>
      <c r="L5" s="682">
        <v>-2.2508940467007923</v>
      </c>
      <c r="M5" s="481"/>
      <c r="N5" s="432">
        <v>18938</v>
      </c>
    </row>
    <row r="6" spans="1:14" ht="12.75">
      <c r="A6" s="8" t="s">
        <v>16</v>
      </c>
      <c r="B6" s="432">
        <v>4048</v>
      </c>
      <c r="C6" s="432"/>
      <c r="D6" s="432">
        <v>4074</v>
      </c>
      <c r="E6" s="682">
        <v>-0.6381934216985763</v>
      </c>
      <c r="F6" s="432">
        <v>2947</v>
      </c>
      <c r="G6" s="432">
        <v>4086</v>
      </c>
      <c r="H6" s="682">
        <v>-0.9300048947626041</v>
      </c>
      <c r="I6" s="8"/>
      <c r="J6" s="432">
        <v>12019</v>
      </c>
      <c r="K6" s="432">
        <v>13950</v>
      </c>
      <c r="L6" s="682">
        <v>-13.842293906810035</v>
      </c>
      <c r="M6" s="481"/>
      <c r="N6" s="432">
        <v>18345</v>
      </c>
    </row>
    <row r="7" spans="1:14" ht="12.75">
      <c r="A7" s="8" t="s">
        <v>17</v>
      </c>
      <c r="B7" s="432">
        <v>1915</v>
      </c>
      <c r="C7" s="432"/>
      <c r="D7" s="432">
        <v>1718</v>
      </c>
      <c r="E7" s="682">
        <v>11.466821885913852</v>
      </c>
      <c r="F7" s="432">
        <v>638</v>
      </c>
      <c r="G7" s="432">
        <v>1152</v>
      </c>
      <c r="H7" s="682">
        <v>66.23263888888889</v>
      </c>
      <c r="I7" s="8"/>
      <c r="J7" s="432">
        <v>5018</v>
      </c>
      <c r="K7" s="432">
        <v>3855</v>
      </c>
      <c r="L7" s="682">
        <v>30.168612191958495</v>
      </c>
      <c r="M7" s="481"/>
      <c r="N7" s="432">
        <v>5478</v>
      </c>
    </row>
    <row r="8" spans="1:14" ht="12.75">
      <c r="A8" s="9" t="s">
        <v>18</v>
      </c>
      <c r="B8" s="41">
        <v>175</v>
      </c>
      <c r="C8" s="41"/>
      <c r="D8" s="41">
        <v>697</v>
      </c>
      <c r="E8" s="682">
        <v>-74.89239598278336</v>
      </c>
      <c r="F8" s="41">
        <v>133</v>
      </c>
      <c r="G8" s="41">
        <v>28</v>
      </c>
      <c r="H8" s="682">
        <v>0</v>
      </c>
      <c r="I8" s="9"/>
      <c r="J8" s="41">
        <v>1176</v>
      </c>
      <c r="K8" s="41">
        <v>417</v>
      </c>
      <c r="L8" s="682">
        <v>182.01438848920864</v>
      </c>
      <c r="M8" s="9"/>
      <c r="N8" s="41">
        <v>1002</v>
      </c>
    </row>
    <row r="9" spans="1:14" ht="12.75">
      <c r="A9" s="286" t="s">
        <v>19</v>
      </c>
      <c r="B9" s="683">
        <v>10795</v>
      </c>
      <c r="C9" s="683"/>
      <c r="D9" s="683">
        <v>11136</v>
      </c>
      <c r="E9" s="684">
        <v>-3.062140804597701</v>
      </c>
      <c r="F9" s="683">
        <v>7153</v>
      </c>
      <c r="G9" s="683">
        <v>9949</v>
      </c>
      <c r="H9" s="684">
        <v>8.503367172580159</v>
      </c>
      <c r="I9" s="286"/>
      <c r="J9" s="683">
        <v>32153</v>
      </c>
      <c r="K9" s="683">
        <v>32483</v>
      </c>
      <c r="L9" s="684">
        <v>-1.015916017609211</v>
      </c>
      <c r="M9" s="286"/>
      <c r="N9" s="683">
        <v>43763</v>
      </c>
    </row>
    <row r="10" spans="1:14" ht="12.75">
      <c r="A10" s="8"/>
      <c r="B10" s="432"/>
      <c r="C10" s="432"/>
      <c r="D10" s="432"/>
      <c r="E10" s="682"/>
      <c r="F10" s="432"/>
      <c r="G10" s="432"/>
      <c r="H10" s="682"/>
      <c r="I10" s="8"/>
      <c r="J10" s="432"/>
      <c r="K10" s="432"/>
      <c r="L10" s="682"/>
      <c r="M10" s="8"/>
      <c r="N10" s="432"/>
    </row>
    <row r="11" spans="1:14" ht="12.75">
      <c r="A11" s="10" t="s">
        <v>20</v>
      </c>
      <c r="B11" s="432">
        <v>-3530</v>
      </c>
      <c r="C11" s="432"/>
      <c r="D11" s="432">
        <v>-3507</v>
      </c>
      <c r="E11" s="682">
        <v>0.6558311947533505</v>
      </c>
      <c r="F11" s="432">
        <v>-3113</v>
      </c>
      <c r="G11" s="432">
        <v>-3602</v>
      </c>
      <c r="H11" s="682">
        <v>-1.9988895058300944</v>
      </c>
      <c r="I11" s="8"/>
      <c r="J11" s="432">
        <v>-10788</v>
      </c>
      <c r="K11" s="432">
        <v>-10912</v>
      </c>
      <c r="L11" s="682">
        <v>-1.1363636363636365</v>
      </c>
      <c r="M11" s="8"/>
      <c r="N11" s="432">
        <v>-14436</v>
      </c>
    </row>
    <row r="12" spans="1:14" ht="12.75">
      <c r="A12" s="3" t="s">
        <v>21</v>
      </c>
      <c r="B12" s="432">
        <v>-1624</v>
      </c>
      <c r="C12" s="432"/>
      <c r="D12" s="432">
        <v>-1648</v>
      </c>
      <c r="E12" s="682">
        <v>-1.4563106796116505</v>
      </c>
      <c r="F12" s="432">
        <v>-1775</v>
      </c>
      <c r="G12" s="432">
        <v>-1436</v>
      </c>
      <c r="H12" s="682">
        <v>13.09192200557103</v>
      </c>
      <c r="I12" s="8"/>
      <c r="J12" s="432">
        <v>-4976</v>
      </c>
      <c r="K12" s="432">
        <v>-4624</v>
      </c>
      <c r="L12" s="682">
        <v>7.612456747404845</v>
      </c>
      <c r="M12" s="8"/>
      <c r="N12" s="432">
        <v>-6355</v>
      </c>
    </row>
    <row r="13" spans="1:14" ht="36">
      <c r="A13" s="3" t="s">
        <v>22</v>
      </c>
      <c r="B13" s="432">
        <v>-201</v>
      </c>
      <c r="C13" s="432"/>
      <c r="D13" s="432">
        <v>-177</v>
      </c>
      <c r="E13" s="682">
        <v>13.559322033898304</v>
      </c>
      <c r="F13" s="432">
        <v>112</v>
      </c>
      <c r="G13" s="432">
        <v>-284</v>
      </c>
      <c r="H13" s="682">
        <v>-29.225352112676056</v>
      </c>
      <c r="I13" s="8"/>
      <c r="J13" s="432">
        <v>-6288</v>
      </c>
      <c r="K13" s="432">
        <v>-788</v>
      </c>
      <c r="L13" s="682">
        <v>0</v>
      </c>
      <c r="M13" s="8"/>
      <c r="N13" s="432">
        <v>-1011</v>
      </c>
    </row>
    <row r="14" spans="1:14" ht="12.75">
      <c r="A14" s="287" t="s">
        <v>23</v>
      </c>
      <c r="B14" s="683">
        <v>-5355</v>
      </c>
      <c r="C14" s="683"/>
      <c r="D14" s="683">
        <v>-5332</v>
      </c>
      <c r="E14" s="684">
        <v>0.431357839459865</v>
      </c>
      <c r="F14" s="683">
        <v>-5008</v>
      </c>
      <c r="G14" s="683">
        <v>-5322</v>
      </c>
      <c r="H14" s="684">
        <v>0.6200676437429538</v>
      </c>
      <c r="I14" s="286"/>
      <c r="J14" s="683">
        <v>-22052</v>
      </c>
      <c r="K14" s="683">
        <v>-16324</v>
      </c>
      <c r="L14" s="684">
        <v>35.08943886302377</v>
      </c>
      <c r="M14" s="286"/>
      <c r="N14" s="683">
        <v>-21802</v>
      </c>
    </row>
    <row r="15" spans="1:14" ht="12.75">
      <c r="A15" s="54"/>
      <c r="B15" s="40"/>
      <c r="C15" s="40"/>
      <c r="D15" s="40"/>
      <c r="E15" s="685"/>
      <c r="F15" s="40"/>
      <c r="G15" s="40"/>
      <c r="H15" s="685"/>
      <c r="I15" s="38"/>
      <c r="J15" s="40"/>
      <c r="K15" s="40"/>
      <c r="L15" s="685"/>
      <c r="M15" s="38"/>
      <c r="N15" s="40"/>
    </row>
    <row r="16" spans="1:14" ht="12.75">
      <c r="A16" s="54" t="s">
        <v>24</v>
      </c>
      <c r="B16" s="40">
        <v>5440</v>
      </c>
      <c r="C16" s="40"/>
      <c r="D16" s="40">
        <v>5804</v>
      </c>
      <c r="E16" s="685">
        <v>-6.271536871123364</v>
      </c>
      <c r="F16" s="40">
        <v>-5128</v>
      </c>
      <c r="G16" s="40">
        <v>4627</v>
      </c>
      <c r="H16" s="685">
        <v>17.570780203155394</v>
      </c>
      <c r="I16" s="38"/>
      <c r="J16" s="40">
        <v>10101</v>
      </c>
      <c r="K16" s="40">
        <v>16159</v>
      </c>
      <c r="L16" s="685">
        <v>-37.48994368463395</v>
      </c>
      <c r="M16" s="38"/>
      <c r="N16" s="40">
        <v>21961</v>
      </c>
    </row>
    <row r="17" spans="1:14" ht="12.75">
      <c r="A17" s="8"/>
      <c r="B17" s="432"/>
      <c r="C17" s="432"/>
      <c r="D17" s="432"/>
      <c r="E17" s="682"/>
      <c r="F17" s="432"/>
      <c r="G17" s="432"/>
      <c r="H17" s="682"/>
      <c r="I17" s="8"/>
      <c r="J17" s="432"/>
      <c r="K17" s="432"/>
      <c r="L17" s="682"/>
      <c r="M17" s="8"/>
      <c r="N17" s="432"/>
    </row>
    <row r="18" spans="1:14" ht="24">
      <c r="A18" s="288" t="s">
        <v>432</v>
      </c>
      <c r="B18" s="432">
        <v>-14</v>
      </c>
      <c r="C18" s="432"/>
      <c r="D18" s="432">
        <v>-47</v>
      </c>
      <c r="E18" s="682">
        <v>-70.2127659574468</v>
      </c>
      <c r="F18" s="432">
        <v>4</v>
      </c>
      <c r="G18" s="432">
        <v>-53</v>
      </c>
      <c r="H18" s="682">
        <v>-73.58490566037736</v>
      </c>
      <c r="I18" s="8"/>
      <c r="J18" s="432">
        <v>-83</v>
      </c>
      <c r="K18" s="432">
        <v>-135</v>
      </c>
      <c r="L18" s="682">
        <v>-38.51851851851852</v>
      </c>
      <c r="M18" s="8"/>
      <c r="N18" s="432">
        <v>-213</v>
      </c>
    </row>
    <row r="19" spans="1:14" ht="12.75">
      <c r="A19" s="289" t="s">
        <v>25</v>
      </c>
      <c r="B19" s="41">
        <v>-197</v>
      </c>
      <c r="C19" s="41"/>
      <c r="D19" s="41">
        <v>-221</v>
      </c>
      <c r="E19" s="686">
        <v>-10.85972850678733</v>
      </c>
      <c r="F19" s="41">
        <v>-197</v>
      </c>
      <c r="G19" s="41">
        <v>-256</v>
      </c>
      <c r="H19" s="682">
        <v>-23.046875</v>
      </c>
      <c r="I19" s="9"/>
      <c r="J19" s="41">
        <v>-709</v>
      </c>
      <c r="K19" s="41">
        <v>-664</v>
      </c>
      <c r="L19" s="682">
        <v>6.77710843373494</v>
      </c>
      <c r="M19" s="9"/>
      <c r="N19" s="41">
        <v>-883</v>
      </c>
    </row>
    <row r="20" spans="1:14" ht="12.75">
      <c r="A20" s="290" t="s">
        <v>26</v>
      </c>
      <c r="B20" s="286">
        <v>5229</v>
      </c>
      <c r="C20" s="286"/>
      <c r="D20" s="286">
        <v>5536</v>
      </c>
      <c r="E20" s="684">
        <v>-5.545520231213873</v>
      </c>
      <c r="F20" s="286">
        <v>1952</v>
      </c>
      <c r="G20" s="286">
        <v>4318</v>
      </c>
      <c r="H20" s="684">
        <v>21.09773043075498</v>
      </c>
      <c r="I20" s="286"/>
      <c r="J20" s="286">
        <v>9309</v>
      </c>
      <c r="K20" s="286">
        <v>15360</v>
      </c>
      <c r="L20" s="684">
        <v>-39.39453125</v>
      </c>
      <c r="M20" s="286"/>
      <c r="N20" s="286">
        <v>20865</v>
      </c>
    </row>
    <row r="21" spans="1:14" ht="12.75">
      <c r="A21" s="291"/>
      <c r="B21" s="38"/>
      <c r="C21" s="38"/>
      <c r="D21" s="38"/>
      <c r="E21" s="685"/>
      <c r="F21" s="38"/>
      <c r="G21" s="38"/>
      <c r="H21" s="685"/>
      <c r="I21" s="38"/>
      <c r="J21" s="38"/>
      <c r="K21" s="38"/>
      <c r="L21" s="685"/>
      <c r="M21" s="38"/>
      <c r="N21" s="38"/>
    </row>
    <row r="22" spans="1:14" ht="12.75">
      <c r="A22" s="9" t="s">
        <v>27</v>
      </c>
      <c r="B22" s="41">
        <v>-1080</v>
      </c>
      <c r="C22" s="41"/>
      <c r="D22" s="41">
        <v>-1017</v>
      </c>
      <c r="E22" s="682">
        <v>6.1946902654867255</v>
      </c>
      <c r="F22" s="41">
        <v>-676</v>
      </c>
      <c r="G22" s="41">
        <v>-915</v>
      </c>
      <c r="H22" s="682">
        <v>18.0327868852459</v>
      </c>
      <c r="I22" s="9"/>
      <c r="J22" s="41">
        <v>-2935</v>
      </c>
      <c r="K22" s="41">
        <v>-3380</v>
      </c>
      <c r="L22" s="686">
        <v>-13.165680473372781</v>
      </c>
      <c r="M22" s="9"/>
      <c r="N22" s="41">
        <v>-4284</v>
      </c>
    </row>
    <row r="23" spans="1:14" ht="12.75">
      <c r="A23" s="292" t="s">
        <v>28</v>
      </c>
      <c r="B23" s="683">
        <v>4149</v>
      </c>
      <c r="C23" s="684"/>
      <c r="D23" s="683">
        <v>4519</v>
      </c>
      <c r="E23" s="684">
        <v>-8.187652135428191</v>
      </c>
      <c r="F23" s="684">
        <v>1683</v>
      </c>
      <c r="G23" s="683">
        <v>3403</v>
      </c>
      <c r="H23" s="684">
        <v>21.921833676168088</v>
      </c>
      <c r="I23" s="286"/>
      <c r="J23" s="683">
        <v>6374</v>
      </c>
      <c r="K23" s="683">
        <v>11980</v>
      </c>
      <c r="L23" s="684">
        <v>-46.79465776293823</v>
      </c>
      <c r="M23" s="286"/>
      <c r="N23" s="683">
        <v>16581</v>
      </c>
    </row>
    <row r="24" spans="1:14" ht="12.75">
      <c r="A24" s="430"/>
      <c r="B24" s="687"/>
      <c r="C24" s="687"/>
      <c r="D24" s="687"/>
      <c r="E24" s="687"/>
      <c r="F24" s="687"/>
      <c r="G24" s="687"/>
      <c r="H24" s="687"/>
      <c r="I24" s="687"/>
      <c r="J24" s="687"/>
      <c r="K24" s="40"/>
      <c r="L24" s="687"/>
      <c r="M24" s="687"/>
      <c r="N24" s="687"/>
    </row>
    <row r="25" spans="1:14" ht="12.75">
      <c r="A25" s="9" t="s">
        <v>265</v>
      </c>
      <c r="B25" s="41">
        <v>4149</v>
      </c>
      <c r="C25" s="41"/>
      <c r="D25" s="41">
        <v>4519</v>
      </c>
      <c r="E25" s="682">
        <v>-8.187652135428191</v>
      </c>
      <c r="F25" s="41">
        <v>1678</v>
      </c>
      <c r="G25" s="41">
        <v>3403</v>
      </c>
      <c r="H25" s="682">
        <v>21.921833676168088</v>
      </c>
      <c r="I25" s="9"/>
      <c r="J25" s="41">
        <v>6374</v>
      </c>
      <c r="K25" s="41">
        <v>11980</v>
      </c>
      <c r="L25" s="686"/>
      <c r="M25" s="9"/>
      <c r="N25" s="41">
        <v>16581</v>
      </c>
    </row>
    <row r="26" spans="1:14" ht="12.75">
      <c r="A26" s="9"/>
      <c r="B26" s="426"/>
      <c r="C26" s="426"/>
      <c r="D26" s="426"/>
      <c r="E26" s="427"/>
      <c r="F26" s="426"/>
      <c r="G26" s="426"/>
      <c r="H26" s="681"/>
      <c r="I26" s="39"/>
      <c r="J26" s="426"/>
      <c r="K26" s="426"/>
      <c r="L26" s="427"/>
      <c r="M26" s="39"/>
      <c r="N26" s="426"/>
    </row>
    <row r="27" spans="1:14" ht="12.75">
      <c r="A27" s="3" t="s">
        <v>30</v>
      </c>
      <c r="B27" s="484" t="s">
        <v>807</v>
      </c>
      <c r="C27" s="428"/>
      <c r="D27" s="484" t="s">
        <v>770</v>
      </c>
      <c r="E27" s="428"/>
      <c r="F27" s="428"/>
      <c r="G27" s="428" t="s">
        <v>628</v>
      </c>
      <c r="H27" s="428"/>
      <c r="I27" s="429"/>
      <c r="J27" s="484" t="s">
        <v>808</v>
      </c>
      <c r="K27" s="428" t="s">
        <v>809</v>
      </c>
      <c r="L27" s="431"/>
      <c r="M27" s="483"/>
      <c r="N27" s="428" t="s">
        <v>657</v>
      </c>
    </row>
    <row r="28" spans="1:14" ht="12.75">
      <c r="A28" s="3" t="s">
        <v>31</v>
      </c>
      <c r="B28" s="484" t="s">
        <v>810</v>
      </c>
      <c r="C28" s="428"/>
      <c r="D28" s="484" t="s">
        <v>771</v>
      </c>
      <c r="E28" s="428"/>
      <c r="F28" s="428"/>
      <c r="G28" s="428" t="s">
        <v>629</v>
      </c>
      <c r="H28" s="428"/>
      <c r="I28" s="429"/>
      <c r="J28" s="484" t="s">
        <v>811</v>
      </c>
      <c r="K28" s="428" t="s">
        <v>812</v>
      </c>
      <c r="L28" s="431"/>
      <c r="M28" s="483"/>
      <c r="N28" s="428" t="s">
        <v>659</v>
      </c>
    </row>
  </sheetData>
  <sheetProtection/>
  <mergeCells count="1">
    <mergeCell ref="J3:L3"/>
  </mergeCells>
  <printOptions/>
  <pageMargins left="0.75" right="0.75" top="1" bottom="1" header="0.5" footer="0.5"/>
  <pageSetup horizontalDpi="1200" verticalDpi="12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G8"/>
  <sheetViews>
    <sheetView showGridLines="0" showZeros="0" zoomScalePageLayoutView="0" workbookViewId="0" topLeftCell="A1">
      <selection activeCell="A1" sqref="A1"/>
    </sheetView>
  </sheetViews>
  <sheetFormatPr defaultColWidth="9.140625" defaultRowHeight="12.75"/>
  <cols>
    <col min="1" max="1" width="45.421875" style="89" bestFit="1" customWidth="1"/>
    <col min="2" max="5" width="7.7109375" style="89" customWidth="1"/>
    <col min="6" max="6" width="7.7109375" style="89" customWidth="1" collapsed="1"/>
    <col min="7" max="9" width="7.7109375" style="89" customWidth="1"/>
    <col min="10" max="12" width="8.7109375" style="89" hidden="1" customWidth="1"/>
    <col min="13" max="13" width="8.7109375" style="89" hidden="1" customWidth="1" collapsed="1"/>
    <col min="14" max="14" width="8.7109375" style="89" hidden="1" customWidth="1"/>
    <col min="15" max="15" width="6.7109375" style="89" hidden="1" customWidth="1"/>
    <col min="16" max="16" width="9.140625" style="89" customWidth="1" collapsed="1"/>
    <col min="17" max="16384" width="9.140625" style="89" customWidth="1"/>
  </cols>
  <sheetData>
    <row r="1" ht="15">
      <c r="A1" s="48" t="s">
        <v>220</v>
      </c>
    </row>
    <row r="2" spans="1:7" ht="12.75">
      <c r="A2" s="85"/>
      <c r="B2" s="98" t="s">
        <v>111</v>
      </c>
      <c r="C2" s="98" t="s">
        <v>111</v>
      </c>
      <c r="D2" s="98" t="s">
        <v>111</v>
      </c>
      <c r="E2" s="98" t="s">
        <v>111</v>
      </c>
      <c r="F2" s="98" t="s">
        <v>113</v>
      </c>
      <c r="G2" s="98" t="s">
        <v>114</v>
      </c>
    </row>
    <row r="3" spans="1:7" ht="12.75">
      <c r="A3" s="87" t="s">
        <v>13</v>
      </c>
      <c r="B3" s="82" t="s">
        <v>280</v>
      </c>
      <c r="C3" s="82" t="s">
        <v>387</v>
      </c>
      <c r="D3" s="82" t="s">
        <v>431</v>
      </c>
      <c r="E3" s="82" t="s">
        <v>565</v>
      </c>
      <c r="F3" s="82" t="s">
        <v>684</v>
      </c>
      <c r="G3" s="82" t="s">
        <v>684</v>
      </c>
    </row>
    <row r="4" spans="1:7" ht="12.75">
      <c r="A4" s="11"/>
      <c r="B4" s="11"/>
      <c r="C4" s="11"/>
      <c r="D4" s="11"/>
      <c r="E4" s="11"/>
      <c r="F4" s="11"/>
      <c r="G4" s="11"/>
    </row>
    <row r="5" spans="1:7" ht="12.75">
      <c r="A5" s="10" t="s">
        <v>750</v>
      </c>
      <c r="B5" s="99">
        <v>10019</v>
      </c>
      <c r="C5" s="99">
        <v>8290</v>
      </c>
      <c r="D5" s="99">
        <v>9415</v>
      </c>
      <c r="E5" s="99">
        <v>10388</v>
      </c>
      <c r="F5" s="99">
        <v>8934</v>
      </c>
      <c r="G5" s="99">
        <v>9612</v>
      </c>
    </row>
    <row r="6" spans="1:7" ht="12.75">
      <c r="A6" s="100" t="s">
        <v>0</v>
      </c>
      <c r="B6" s="97">
        <v>18020</v>
      </c>
      <c r="C6" s="97">
        <v>16136</v>
      </c>
      <c r="D6" s="97">
        <v>18678</v>
      </c>
      <c r="E6" s="97">
        <v>19629</v>
      </c>
      <c r="F6" s="97">
        <v>20571</v>
      </c>
      <c r="G6" s="97">
        <v>21660</v>
      </c>
    </row>
    <row r="7" spans="1:7" ht="12.75">
      <c r="A7" s="101"/>
      <c r="B7" s="102"/>
      <c r="C7" s="102"/>
      <c r="D7" s="102"/>
      <c r="E7" s="102"/>
      <c r="F7" s="102"/>
      <c r="G7" s="102"/>
    </row>
    <row r="8" spans="1:7" ht="13.5">
      <c r="A8" s="103" t="s">
        <v>751</v>
      </c>
      <c r="B8" s="104">
        <v>-700</v>
      </c>
      <c r="C8" s="104">
        <v>-3575</v>
      </c>
      <c r="D8" s="104">
        <v>-1000</v>
      </c>
      <c r="E8" s="104">
        <v>-950</v>
      </c>
      <c r="F8" s="104">
        <v>-1800</v>
      </c>
      <c r="G8" s="104">
        <v>-1800</v>
      </c>
    </row>
    <row r="9" ht="28.5" customHeight="1"/>
  </sheetData>
  <sheetProtection/>
  <printOptions/>
  <pageMargins left="0.7086614173228347" right="0" top="0.3937007874015748" bottom="0.4724409448818898" header="0.1968503937007874" footer="0.2755905511811024"/>
  <pageSetup fitToHeight="1" fitToWidth="1"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L41"/>
  <sheetViews>
    <sheetView showGridLines="0" zoomScale="85" zoomScaleNormal="85" zoomScalePageLayoutView="0" workbookViewId="0" topLeftCell="A1">
      <selection activeCell="A1" sqref="A1"/>
    </sheetView>
  </sheetViews>
  <sheetFormatPr defaultColWidth="9.140625" defaultRowHeight="12.75"/>
  <cols>
    <col min="1" max="1" width="37.7109375" style="47" customWidth="1"/>
    <col min="2" max="8" width="7.7109375" style="47" bestFit="1" customWidth="1"/>
    <col min="9" max="16384" width="9.140625" style="47" customWidth="1"/>
  </cols>
  <sheetData>
    <row r="1" spans="1:7" ht="15">
      <c r="A1" s="48" t="s">
        <v>203</v>
      </c>
      <c r="G1" s="293"/>
    </row>
    <row r="4" spans="1:12" ht="12">
      <c r="A4" s="759"/>
      <c r="B4" s="760" t="s">
        <v>59</v>
      </c>
      <c r="C4" s="760" t="s">
        <v>60</v>
      </c>
      <c r="D4" s="760" t="s">
        <v>3</v>
      </c>
      <c r="E4" s="760" t="s">
        <v>2</v>
      </c>
      <c r="F4" s="760" t="s">
        <v>59</v>
      </c>
      <c r="G4" s="760" t="s">
        <v>60</v>
      </c>
      <c r="H4" s="760" t="s">
        <v>3</v>
      </c>
      <c r="I4" s="760" t="s">
        <v>2</v>
      </c>
      <c r="J4" s="761" t="s">
        <v>59</v>
      </c>
      <c r="K4" s="761" t="s">
        <v>60</v>
      </c>
      <c r="L4" s="761" t="s">
        <v>3</v>
      </c>
    </row>
    <row r="5" spans="1:12" ht="12">
      <c r="A5" s="762" t="s">
        <v>13</v>
      </c>
      <c r="B5" s="763">
        <v>2014</v>
      </c>
      <c r="C5" s="763">
        <v>2014</v>
      </c>
      <c r="D5" s="763">
        <v>2014</v>
      </c>
      <c r="E5" s="763">
        <v>2014</v>
      </c>
      <c r="F5" s="763">
        <v>2015</v>
      </c>
      <c r="G5" s="763">
        <v>2015</v>
      </c>
      <c r="H5" s="763">
        <v>2015</v>
      </c>
      <c r="I5" s="763">
        <v>2015</v>
      </c>
      <c r="J5" s="763">
        <v>2016</v>
      </c>
      <c r="K5" s="763">
        <v>2016</v>
      </c>
      <c r="L5" s="763">
        <v>2016</v>
      </c>
    </row>
    <row r="6" spans="1:12" ht="12">
      <c r="A6" s="764" t="s">
        <v>204</v>
      </c>
      <c r="B6" s="765">
        <v>16136</v>
      </c>
      <c r="C6" s="765">
        <f aca="true" t="shared" si="0" ref="C6:L6">+B20</f>
        <v>16373</v>
      </c>
      <c r="D6" s="765">
        <f t="shared" si="0"/>
        <v>17406</v>
      </c>
      <c r="E6" s="765">
        <f t="shared" si="0"/>
        <v>17776</v>
      </c>
      <c r="F6" s="765">
        <f t="shared" si="0"/>
        <v>18678</v>
      </c>
      <c r="G6" s="765">
        <f t="shared" si="0"/>
        <v>20935</v>
      </c>
      <c r="H6" s="765">
        <f t="shared" si="0"/>
        <v>19873</v>
      </c>
      <c r="I6" s="765">
        <f t="shared" si="0"/>
        <v>18710</v>
      </c>
      <c r="J6" s="765">
        <f t="shared" si="0"/>
        <v>19629</v>
      </c>
      <c r="K6" s="765">
        <f t="shared" si="0"/>
        <v>19151</v>
      </c>
      <c r="L6" s="765">
        <f t="shared" si="0"/>
        <v>20571</v>
      </c>
    </row>
    <row r="7" spans="1:12" ht="12">
      <c r="A7" s="766" t="s">
        <v>832</v>
      </c>
      <c r="B7" s="767">
        <v>-162</v>
      </c>
      <c r="C7" s="767">
        <f>-164+162</f>
        <v>-2</v>
      </c>
      <c r="D7" s="767">
        <v>-1</v>
      </c>
      <c r="E7" s="767">
        <v>-2</v>
      </c>
      <c r="F7" s="767">
        <v>453</v>
      </c>
      <c r="G7" s="767">
        <f>452-453</f>
        <v>-1</v>
      </c>
      <c r="H7" s="767">
        <f>434-G7-F7</f>
        <v>-18</v>
      </c>
      <c r="I7" s="767">
        <v>11</v>
      </c>
      <c r="J7" s="767">
        <v>157</v>
      </c>
      <c r="K7" s="767">
        <f>953</f>
        <v>953</v>
      </c>
      <c r="L7" s="767">
        <v>7</v>
      </c>
    </row>
    <row r="8" spans="1:12" ht="12">
      <c r="A8" s="766" t="s">
        <v>833</v>
      </c>
      <c r="B8" s="767">
        <v>174</v>
      </c>
      <c r="C8" s="767">
        <f>400-174</f>
        <v>226</v>
      </c>
      <c r="D8" s="767">
        <v>212</v>
      </c>
      <c r="E8" s="767">
        <v>279</v>
      </c>
      <c r="F8" s="767">
        <v>250</v>
      </c>
      <c r="G8" s="767">
        <f>492-250</f>
        <v>242</v>
      </c>
      <c r="H8" s="767">
        <f>701-G8-F8</f>
        <v>209</v>
      </c>
      <c r="I8" s="767">
        <f>950-701</f>
        <v>249</v>
      </c>
      <c r="J8" s="767">
        <v>141</v>
      </c>
      <c r="K8" s="767">
        <f>574-141</f>
        <v>433</v>
      </c>
      <c r="L8" s="767">
        <f>225+5</f>
        <v>230</v>
      </c>
    </row>
    <row r="9" spans="1:12" ht="12">
      <c r="A9" s="766" t="s">
        <v>205</v>
      </c>
      <c r="B9" s="767">
        <v>-283</v>
      </c>
      <c r="C9" s="767">
        <f>747-1324+283</f>
        <v>-294</v>
      </c>
      <c r="D9" s="767">
        <v>-318</v>
      </c>
      <c r="E9" s="767">
        <v>-355</v>
      </c>
      <c r="F9" s="767">
        <v>-279</v>
      </c>
      <c r="G9" s="767">
        <f>-564+279</f>
        <v>-285</v>
      </c>
      <c r="H9" s="767">
        <f>1257-G9-F9-2136</f>
        <v>-315</v>
      </c>
      <c r="I9" s="767">
        <f>-1252+879</f>
        <v>-373</v>
      </c>
      <c r="J9" s="767">
        <v>-294</v>
      </c>
      <c r="K9" s="767">
        <v>-157</v>
      </c>
      <c r="L9" s="767">
        <f>-287-9</f>
        <v>-296</v>
      </c>
    </row>
    <row r="10" spans="1:12" ht="12">
      <c r="A10" s="766" t="s">
        <v>834</v>
      </c>
      <c r="B10" s="767">
        <v>12</v>
      </c>
      <c r="C10" s="767">
        <f>69-12</f>
        <v>57</v>
      </c>
      <c r="D10" s="767">
        <v>150</v>
      </c>
      <c r="E10" s="767">
        <v>11</v>
      </c>
      <c r="F10" s="767">
        <v>-25</v>
      </c>
      <c r="G10" s="767">
        <f>91+25</f>
        <v>116</v>
      </c>
      <c r="H10" s="767">
        <f>193-G10-F10</f>
        <v>102</v>
      </c>
      <c r="I10" s="767">
        <v>209</v>
      </c>
      <c r="J10" s="767">
        <v>-30</v>
      </c>
      <c r="K10" s="767">
        <f>-16+30</f>
        <v>14</v>
      </c>
      <c r="L10" s="767">
        <f>148+17</f>
        <v>165</v>
      </c>
    </row>
    <row r="11" spans="1:12" ht="12">
      <c r="A11" s="768" t="s">
        <v>206</v>
      </c>
      <c r="B11" s="769">
        <f aca="true" t="shared" si="1" ref="B11:L11">SUM(B8:B10)</f>
        <v>-97</v>
      </c>
      <c r="C11" s="769">
        <f t="shared" si="1"/>
        <v>-11</v>
      </c>
      <c r="D11" s="769">
        <f t="shared" si="1"/>
        <v>44</v>
      </c>
      <c r="E11" s="769">
        <f t="shared" si="1"/>
        <v>-65</v>
      </c>
      <c r="F11" s="769">
        <f t="shared" si="1"/>
        <v>-54</v>
      </c>
      <c r="G11" s="769">
        <f t="shared" si="1"/>
        <v>73</v>
      </c>
      <c r="H11" s="769">
        <f t="shared" si="1"/>
        <v>-4</v>
      </c>
      <c r="I11" s="769">
        <f t="shared" si="1"/>
        <v>85</v>
      </c>
      <c r="J11" s="769">
        <f t="shared" si="1"/>
        <v>-183</v>
      </c>
      <c r="K11" s="769">
        <f t="shared" si="1"/>
        <v>290</v>
      </c>
      <c r="L11" s="769">
        <f t="shared" si="1"/>
        <v>99</v>
      </c>
    </row>
    <row r="12" spans="1:12" ht="12">
      <c r="A12" s="766" t="s">
        <v>207</v>
      </c>
      <c r="B12" s="770">
        <v>-241</v>
      </c>
      <c r="C12" s="770">
        <f>-508+241</f>
        <v>-267</v>
      </c>
      <c r="D12" s="770">
        <v>-235</v>
      </c>
      <c r="E12" s="770">
        <v>-293</v>
      </c>
      <c r="F12" s="770">
        <v>-298</v>
      </c>
      <c r="G12" s="770">
        <f>-575+298</f>
        <v>-277</v>
      </c>
      <c r="H12" s="770">
        <f>-785-G12-F12</f>
        <v>-210</v>
      </c>
      <c r="I12" s="770">
        <f>-1027+785</f>
        <v>-242</v>
      </c>
      <c r="J12" s="770">
        <v>-228</v>
      </c>
      <c r="K12" s="770">
        <f>-463+228</f>
        <v>-235</v>
      </c>
      <c r="L12" s="770">
        <v>-185</v>
      </c>
    </row>
    <row r="13" spans="1:12" ht="12">
      <c r="A13" s="766" t="s">
        <v>208</v>
      </c>
      <c r="B13" s="770">
        <v>217</v>
      </c>
      <c r="C13" s="770">
        <f>456-217</f>
        <v>239</v>
      </c>
      <c r="D13" s="770">
        <v>234</v>
      </c>
      <c r="E13" s="770">
        <v>254</v>
      </c>
      <c r="F13" s="770">
        <v>234</v>
      </c>
      <c r="G13" s="770">
        <f>480-234</f>
        <v>246</v>
      </c>
      <c r="H13" s="770">
        <f>723-G13-F13</f>
        <v>243</v>
      </c>
      <c r="I13" s="770">
        <v>258</v>
      </c>
      <c r="J13" s="770">
        <v>238</v>
      </c>
      <c r="K13" s="770">
        <f>475-238</f>
        <v>237</v>
      </c>
      <c r="L13" s="770">
        <v>231</v>
      </c>
    </row>
    <row r="14" spans="1:12" ht="12">
      <c r="A14" s="766" t="s">
        <v>359</v>
      </c>
      <c r="B14" s="770">
        <v>10</v>
      </c>
      <c r="C14" s="770">
        <f>48-10</f>
        <v>38</v>
      </c>
      <c r="D14" s="770">
        <v>15</v>
      </c>
      <c r="E14" s="770">
        <v>50</v>
      </c>
      <c r="F14" s="770">
        <v>25</v>
      </c>
      <c r="G14" s="770">
        <v>14</v>
      </c>
      <c r="H14" s="770">
        <f>24-G14-F14</f>
        <v>-15</v>
      </c>
      <c r="I14" s="770">
        <v>-8</v>
      </c>
      <c r="J14" s="770">
        <v>7</v>
      </c>
      <c r="K14" s="770">
        <f>-18-7</f>
        <v>-25</v>
      </c>
      <c r="L14" s="770">
        <v>-20</v>
      </c>
    </row>
    <row r="15" spans="1:12" ht="12">
      <c r="A15" s="768" t="s">
        <v>835</v>
      </c>
      <c r="B15" s="769">
        <f aca="true" t="shared" si="2" ref="B15:L15">SUM(B11:B14)</f>
        <v>-111</v>
      </c>
      <c r="C15" s="769">
        <f t="shared" si="2"/>
        <v>-1</v>
      </c>
      <c r="D15" s="769">
        <f t="shared" si="2"/>
        <v>58</v>
      </c>
      <c r="E15" s="769">
        <f t="shared" si="2"/>
        <v>-54</v>
      </c>
      <c r="F15" s="769">
        <f t="shared" si="2"/>
        <v>-93</v>
      </c>
      <c r="G15" s="769">
        <f t="shared" si="2"/>
        <v>56</v>
      </c>
      <c r="H15" s="769">
        <f t="shared" si="2"/>
        <v>14</v>
      </c>
      <c r="I15" s="769">
        <f t="shared" si="2"/>
        <v>93</v>
      </c>
      <c r="J15" s="769">
        <f t="shared" si="2"/>
        <v>-166</v>
      </c>
      <c r="K15" s="769">
        <f t="shared" si="2"/>
        <v>267</v>
      </c>
      <c r="L15" s="769">
        <f t="shared" si="2"/>
        <v>125</v>
      </c>
    </row>
    <row r="16" spans="1:12" ht="12">
      <c r="A16" s="766" t="s">
        <v>836</v>
      </c>
      <c r="B16" s="767">
        <v>525</v>
      </c>
      <c r="C16" s="767">
        <f>1448-525</f>
        <v>923</v>
      </c>
      <c r="D16" s="767">
        <v>330</v>
      </c>
      <c r="E16" s="767">
        <v>776</v>
      </c>
      <c r="F16" s="767">
        <v>2027</v>
      </c>
      <c r="G16" s="767">
        <f>925-2027</f>
        <v>-1102</v>
      </c>
      <c r="H16" s="767">
        <f>-338-G16-F16</f>
        <v>-1263</v>
      </c>
      <c r="I16" s="767">
        <f>42+338</f>
        <v>380</v>
      </c>
      <c r="J16" s="767">
        <v>-469</v>
      </c>
      <c r="K16" s="767">
        <v>19</v>
      </c>
      <c r="L16" s="767">
        <v>816</v>
      </c>
    </row>
    <row r="17" spans="1:12" ht="12">
      <c r="A17" s="766" t="s">
        <v>837</v>
      </c>
      <c r="B17" s="767">
        <v>-39</v>
      </c>
      <c r="C17" s="767">
        <f>-38+39</f>
        <v>1</v>
      </c>
      <c r="D17" s="767">
        <v>0</v>
      </c>
      <c r="E17" s="767">
        <v>-25</v>
      </c>
      <c r="F17" s="767">
        <v>0</v>
      </c>
      <c r="G17" s="767">
        <v>2</v>
      </c>
      <c r="H17" s="767">
        <f>-7-G17-F17</f>
        <v>-9</v>
      </c>
      <c r="I17" s="767">
        <v>578</v>
      </c>
      <c r="J17" s="767">
        <v>-2</v>
      </c>
      <c r="K17" s="767">
        <f>-3+2</f>
        <v>-1</v>
      </c>
      <c r="L17" s="767">
        <v>-1</v>
      </c>
    </row>
    <row r="18" spans="1:12" ht="12">
      <c r="A18" s="768" t="s">
        <v>209</v>
      </c>
      <c r="B18" s="771">
        <f aca="true" t="shared" si="3" ref="B18:L18">SUM(B15,B16:B17)</f>
        <v>375</v>
      </c>
      <c r="C18" s="771">
        <f t="shared" si="3"/>
        <v>923</v>
      </c>
      <c r="D18" s="771">
        <f t="shared" si="3"/>
        <v>388</v>
      </c>
      <c r="E18" s="771">
        <f t="shared" si="3"/>
        <v>697</v>
      </c>
      <c r="F18" s="771">
        <f t="shared" si="3"/>
        <v>1934</v>
      </c>
      <c r="G18" s="771">
        <f t="shared" si="3"/>
        <v>-1044</v>
      </c>
      <c r="H18" s="771">
        <f t="shared" si="3"/>
        <v>-1258</v>
      </c>
      <c r="I18" s="771">
        <f t="shared" si="3"/>
        <v>1051</v>
      </c>
      <c r="J18" s="771">
        <f t="shared" si="3"/>
        <v>-637</v>
      </c>
      <c r="K18" s="771">
        <f t="shared" si="3"/>
        <v>285</v>
      </c>
      <c r="L18" s="771">
        <f t="shared" si="3"/>
        <v>940</v>
      </c>
    </row>
    <row r="19" spans="1:12" ht="12">
      <c r="A19" s="766" t="s">
        <v>210</v>
      </c>
      <c r="B19" s="770">
        <v>24</v>
      </c>
      <c r="C19" s="770">
        <f>136-24</f>
        <v>112</v>
      </c>
      <c r="D19" s="770">
        <v>-17</v>
      </c>
      <c r="E19" s="770">
        <v>207</v>
      </c>
      <c r="F19" s="770">
        <v>-130</v>
      </c>
      <c r="G19" s="770">
        <v>-17</v>
      </c>
      <c r="H19" s="770">
        <f>-34-G19-F19</f>
        <v>113</v>
      </c>
      <c r="I19" s="770">
        <f>-177+34</f>
        <v>-143</v>
      </c>
      <c r="J19" s="770">
        <v>2</v>
      </c>
      <c r="K19" s="770">
        <v>182</v>
      </c>
      <c r="L19" s="770">
        <v>142</v>
      </c>
    </row>
    <row r="20" spans="1:12" ht="12">
      <c r="A20" s="768" t="s">
        <v>838</v>
      </c>
      <c r="B20" s="771">
        <f>+B6+B7+B18+B19</f>
        <v>16373</v>
      </c>
      <c r="C20" s="771">
        <f>+C6+C7+C18+C19</f>
        <v>17406</v>
      </c>
      <c r="D20" s="771">
        <f>+D6+D7+D18+D19</f>
        <v>17776</v>
      </c>
      <c r="E20" s="771">
        <f aca="true" t="shared" si="4" ref="E20:L20">+E6+E7+E18+E19</f>
        <v>18678</v>
      </c>
      <c r="F20" s="771">
        <f t="shared" si="4"/>
        <v>20935</v>
      </c>
      <c r="G20" s="771">
        <f t="shared" si="4"/>
        <v>19873</v>
      </c>
      <c r="H20" s="771">
        <f t="shared" si="4"/>
        <v>18710</v>
      </c>
      <c r="I20" s="771">
        <f t="shared" si="4"/>
        <v>19629</v>
      </c>
      <c r="J20" s="771">
        <f t="shared" si="4"/>
        <v>19151</v>
      </c>
      <c r="K20" s="771">
        <f t="shared" si="4"/>
        <v>20571</v>
      </c>
      <c r="L20" s="771">
        <f t="shared" si="4"/>
        <v>21660</v>
      </c>
    </row>
    <row r="21" spans="1:12" ht="12">
      <c r="A21" s="772" t="s">
        <v>831</v>
      </c>
      <c r="B21" s="773"/>
      <c r="C21" s="773"/>
      <c r="D21" s="773"/>
      <c r="E21" s="773"/>
      <c r="F21" s="773"/>
      <c r="G21" s="773"/>
      <c r="H21" s="773"/>
      <c r="I21" s="773"/>
      <c r="J21" s="773"/>
      <c r="K21" s="773"/>
      <c r="L21" s="773"/>
    </row>
    <row r="22" spans="1:12" ht="12">
      <c r="A22" s="774" t="s">
        <v>211</v>
      </c>
      <c r="B22" s="775"/>
      <c r="C22" s="775"/>
      <c r="D22" s="775"/>
      <c r="E22" s="775"/>
      <c r="F22" s="775"/>
      <c r="G22" s="775"/>
      <c r="H22" s="775"/>
      <c r="I22" s="775"/>
      <c r="J22" s="775"/>
      <c r="K22" s="775"/>
      <c r="L22" s="775">
        <v>7</v>
      </c>
    </row>
    <row r="23" spans="1:12" ht="33.75">
      <c r="A23" s="776" t="s">
        <v>371</v>
      </c>
      <c r="B23" s="777"/>
      <c r="C23" s="777"/>
      <c r="D23" s="777"/>
      <c r="E23" s="777"/>
      <c r="F23" s="777"/>
      <c r="G23" s="777"/>
      <c r="H23" s="777"/>
      <c r="I23" s="777"/>
      <c r="J23" s="777"/>
      <c r="K23" s="777"/>
      <c r="L23" s="777" t="s">
        <v>676</v>
      </c>
    </row>
    <row r="24" spans="1:12" ht="12">
      <c r="A24" s="778" t="s">
        <v>212</v>
      </c>
      <c r="B24" s="779"/>
      <c r="C24" s="779"/>
      <c r="D24" s="779"/>
      <c r="E24" s="779"/>
      <c r="F24" s="779"/>
      <c r="G24" s="779"/>
      <c r="H24" s="779"/>
      <c r="I24" s="779"/>
      <c r="J24" s="779"/>
      <c r="K24" s="779"/>
      <c r="L24" s="779">
        <v>8.2</v>
      </c>
    </row>
    <row r="25" spans="1:12" ht="12">
      <c r="A25" s="766" t="s">
        <v>213</v>
      </c>
      <c r="B25" s="780"/>
      <c r="C25" s="780"/>
      <c r="D25" s="780"/>
      <c r="E25" s="780"/>
      <c r="F25" s="780"/>
      <c r="G25" s="780"/>
      <c r="H25" s="780"/>
      <c r="I25" s="780"/>
      <c r="J25" s="780"/>
      <c r="K25" s="780"/>
      <c r="L25" s="780">
        <v>5</v>
      </c>
    </row>
    <row r="26" spans="1:12" ht="12">
      <c r="A26" s="766" t="s">
        <v>214</v>
      </c>
      <c r="B26" s="781"/>
      <c r="C26" s="781"/>
      <c r="D26" s="781"/>
      <c r="E26" s="781"/>
      <c r="F26" s="781"/>
      <c r="G26" s="781"/>
      <c r="H26" s="781"/>
      <c r="I26" s="781"/>
      <c r="J26" s="781"/>
      <c r="K26" s="781"/>
      <c r="L26" s="781" t="s">
        <v>219</v>
      </c>
    </row>
    <row r="27" spans="1:12" ht="12">
      <c r="A27" s="766" t="s">
        <v>215</v>
      </c>
      <c r="B27" s="781"/>
      <c r="C27" s="781"/>
      <c r="D27" s="781"/>
      <c r="E27" s="781"/>
      <c r="F27" s="781"/>
      <c r="G27" s="781"/>
      <c r="H27" s="781"/>
      <c r="I27" s="781"/>
      <c r="J27" s="781"/>
      <c r="K27" s="781"/>
      <c r="L27" s="781">
        <v>3</v>
      </c>
    </row>
    <row r="28" spans="1:12" ht="12">
      <c r="A28" s="766" t="s">
        <v>216</v>
      </c>
      <c r="B28" s="780"/>
      <c r="C28" s="780"/>
      <c r="D28" s="780"/>
      <c r="E28" s="780"/>
      <c r="F28" s="780"/>
      <c r="G28" s="780"/>
      <c r="H28" s="780"/>
      <c r="I28" s="780"/>
      <c r="J28" s="780"/>
      <c r="K28" s="780"/>
      <c r="L28" s="780">
        <v>3.2</v>
      </c>
    </row>
    <row r="29" spans="1:12" ht="12">
      <c r="A29" s="782" t="s">
        <v>217</v>
      </c>
      <c r="B29" s="783"/>
      <c r="C29" s="783"/>
      <c r="D29" s="783"/>
      <c r="E29" s="783"/>
      <c r="F29" s="783"/>
      <c r="G29" s="783"/>
      <c r="H29" s="783"/>
      <c r="I29" s="783"/>
      <c r="J29" s="783"/>
      <c r="K29" s="783"/>
      <c r="L29" s="783"/>
    </row>
    <row r="30" spans="1:12" ht="12">
      <c r="A30" s="784" t="s">
        <v>218</v>
      </c>
      <c r="B30" s="785"/>
      <c r="C30" s="785"/>
      <c r="D30" s="785"/>
      <c r="E30" s="785"/>
      <c r="F30" s="785"/>
      <c r="G30" s="785"/>
      <c r="H30" s="785"/>
      <c r="I30" s="785"/>
      <c r="J30" s="785"/>
      <c r="K30" s="785"/>
      <c r="L30" s="785"/>
    </row>
    <row r="31" spans="1:12" ht="12">
      <c r="A31" s="786" t="s">
        <v>640</v>
      </c>
      <c r="B31" s="787" t="s">
        <v>777</v>
      </c>
      <c r="C31" s="787" t="s">
        <v>777</v>
      </c>
      <c r="D31" s="788"/>
      <c r="E31" s="788"/>
      <c r="F31" s="788"/>
      <c r="G31" s="788"/>
      <c r="H31" s="788"/>
      <c r="I31" s="788"/>
      <c r="J31" s="788"/>
      <c r="K31" s="788"/>
      <c r="L31" s="788">
        <v>-1862</v>
      </c>
    </row>
    <row r="32" spans="1:12" ht="12">
      <c r="A32" s="789" t="s">
        <v>641</v>
      </c>
      <c r="B32" s="787" t="s">
        <v>778</v>
      </c>
      <c r="C32" s="787" t="s">
        <v>778</v>
      </c>
      <c r="D32" s="788"/>
      <c r="E32" s="788"/>
      <c r="F32" s="788"/>
      <c r="G32" s="788"/>
      <c r="H32" s="788"/>
      <c r="I32" s="788"/>
      <c r="J32" s="788"/>
      <c r="K32" s="788"/>
      <c r="L32" s="788">
        <v>2197</v>
      </c>
    </row>
    <row r="33" spans="1:12" ht="12">
      <c r="A33" s="786" t="s">
        <v>642</v>
      </c>
      <c r="B33" s="787" t="s">
        <v>777</v>
      </c>
      <c r="C33" s="787" t="s">
        <v>777</v>
      </c>
      <c r="D33" s="788"/>
      <c r="E33" s="788"/>
      <c r="F33" s="788"/>
      <c r="G33" s="788"/>
      <c r="H33" s="788"/>
      <c r="I33" s="788"/>
      <c r="J33" s="788"/>
      <c r="K33" s="788"/>
      <c r="L33" s="788">
        <v>2575</v>
      </c>
    </row>
    <row r="34" spans="1:12" ht="12">
      <c r="A34" s="790" t="s">
        <v>641</v>
      </c>
      <c r="B34" s="791" t="s">
        <v>778</v>
      </c>
      <c r="C34" s="791" t="s">
        <v>778</v>
      </c>
      <c r="D34" s="792"/>
      <c r="E34" s="792"/>
      <c r="F34" s="792"/>
      <c r="G34" s="792"/>
      <c r="H34" s="792"/>
      <c r="I34" s="792"/>
      <c r="J34" s="792"/>
      <c r="K34" s="792"/>
      <c r="L34" s="792">
        <v>-2324</v>
      </c>
    </row>
    <row r="35" spans="1:12" ht="12">
      <c r="A35" s="829" t="s">
        <v>839</v>
      </c>
      <c r="B35" s="829"/>
      <c r="C35" s="829"/>
      <c r="D35" s="829"/>
      <c r="E35" s="829"/>
      <c r="F35" s="829"/>
      <c r="G35" s="829"/>
      <c r="H35" s="829"/>
      <c r="I35" s="829"/>
      <c r="J35" s="829"/>
      <c r="K35" s="829"/>
      <c r="L35" s="829"/>
    </row>
    <row r="36" spans="1:12" ht="12">
      <c r="A36" s="829" t="s">
        <v>840</v>
      </c>
      <c r="B36" s="829"/>
      <c r="C36" s="829"/>
      <c r="D36" s="829"/>
      <c r="E36" s="829"/>
      <c r="F36" s="829"/>
      <c r="G36" s="829"/>
      <c r="H36" s="829"/>
      <c r="I36" s="829"/>
      <c r="J36" s="829"/>
      <c r="K36" s="829"/>
      <c r="L36" s="829"/>
    </row>
    <row r="37" spans="1:12" ht="12">
      <c r="A37" s="828" t="s">
        <v>841</v>
      </c>
      <c r="B37" s="828"/>
      <c r="C37" s="828"/>
      <c r="D37" s="828"/>
      <c r="E37" s="828"/>
      <c r="F37" s="828"/>
      <c r="G37" s="828"/>
      <c r="H37" s="828"/>
      <c r="I37" s="828"/>
      <c r="J37" s="828"/>
      <c r="K37" s="828"/>
      <c r="L37" s="828"/>
    </row>
    <row r="38" spans="1:12" ht="12">
      <c r="A38" s="828" t="s">
        <v>842</v>
      </c>
      <c r="B38" s="828"/>
      <c r="C38" s="828"/>
      <c r="D38" s="828"/>
      <c r="E38" s="828"/>
      <c r="F38" s="828"/>
      <c r="G38" s="828"/>
      <c r="H38" s="828"/>
      <c r="I38" s="828"/>
      <c r="J38" s="828"/>
      <c r="K38" s="828"/>
      <c r="L38" s="828"/>
    </row>
    <row r="39" spans="1:12" ht="12">
      <c r="A39" s="828" t="s">
        <v>843</v>
      </c>
      <c r="B39" s="828"/>
      <c r="C39" s="828"/>
      <c r="D39" s="828"/>
      <c r="E39" s="828"/>
      <c r="F39" s="828"/>
      <c r="G39" s="828"/>
      <c r="H39" s="828"/>
      <c r="I39" s="828"/>
      <c r="J39" s="828"/>
      <c r="K39" s="828"/>
      <c r="L39" s="828"/>
    </row>
    <row r="40" spans="1:12" ht="12">
      <c r="A40" s="829" t="s">
        <v>844</v>
      </c>
      <c r="B40" s="829"/>
      <c r="C40" s="829"/>
      <c r="D40" s="829"/>
      <c r="E40" s="829"/>
      <c r="F40" s="829"/>
      <c r="G40" s="829"/>
      <c r="H40" s="829"/>
      <c r="I40" s="829"/>
      <c r="J40" s="829"/>
      <c r="K40" s="829"/>
      <c r="L40" s="829"/>
    </row>
    <row r="41" spans="1:12" ht="12">
      <c r="A41" s="828" t="s">
        <v>845</v>
      </c>
      <c r="B41" s="828"/>
      <c r="C41" s="828"/>
      <c r="D41" s="828"/>
      <c r="E41" s="828"/>
      <c r="F41" s="828"/>
      <c r="G41" s="828"/>
      <c r="H41" s="828"/>
      <c r="I41" s="828"/>
      <c r="J41" s="828"/>
      <c r="K41" s="828"/>
      <c r="L41" s="828"/>
    </row>
  </sheetData>
  <sheetProtection/>
  <mergeCells count="7">
    <mergeCell ref="A41:L41"/>
    <mergeCell ref="A35:L35"/>
    <mergeCell ref="A36:L36"/>
    <mergeCell ref="A37:L37"/>
    <mergeCell ref="A38:L38"/>
    <mergeCell ref="A39:L39"/>
    <mergeCell ref="A40:L40"/>
  </mergeCells>
  <printOptions/>
  <pageMargins left="0.7086614173228347" right="0" top="0.3937007874015748" bottom="0.4724409448818898" header="0.1968503937007874" footer="0.2755905511811024"/>
  <pageSetup fitToHeight="1" fitToWidth="1" horizontalDpi="600" verticalDpi="600" orientation="portrait" paperSize="9" scale="86" r:id="rId1"/>
</worksheet>
</file>

<file path=xl/worksheets/sheet32.xml><?xml version="1.0" encoding="utf-8"?>
<worksheet xmlns="http://schemas.openxmlformats.org/spreadsheetml/2006/main" xmlns:r="http://schemas.openxmlformats.org/officeDocument/2006/relationships">
  <dimension ref="A1:K14"/>
  <sheetViews>
    <sheetView showGridLines="0" zoomScale="85" zoomScaleNormal="85" zoomScalePageLayoutView="0" workbookViewId="0" topLeftCell="A1">
      <selection activeCell="A1" sqref="A1"/>
    </sheetView>
  </sheetViews>
  <sheetFormatPr defaultColWidth="9.140625" defaultRowHeight="12.75"/>
  <cols>
    <col min="1" max="1" width="12.140625" style="1" customWidth="1"/>
    <col min="2" max="16384" width="9.140625" style="1" customWidth="1"/>
  </cols>
  <sheetData>
    <row r="1" ht="15">
      <c r="A1" s="18" t="s">
        <v>222</v>
      </c>
    </row>
    <row r="2" spans="1:11" ht="12.75">
      <c r="A2" s="208"/>
      <c r="B2" s="830" t="s">
        <v>223</v>
      </c>
      <c r="C2" s="831"/>
      <c r="D2" s="831"/>
      <c r="E2" s="832"/>
      <c r="F2" s="830" t="s">
        <v>224</v>
      </c>
      <c r="G2" s="831"/>
      <c r="H2" s="831"/>
      <c r="I2" s="831"/>
      <c r="J2" s="50"/>
      <c r="K2" s="50"/>
    </row>
    <row r="3" spans="1:9" ht="12.75">
      <c r="A3" s="209"/>
      <c r="B3" s="475">
        <v>2015</v>
      </c>
      <c r="C3" s="475" t="s">
        <v>469</v>
      </c>
      <c r="D3" s="475" t="s">
        <v>643</v>
      </c>
      <c r="E3" s="476" t="s">
        <v>850</v>
      </c>
      <c r="F3" s="475">
        <v>2015</v>
      </c>
      <c r="G3" s="475" t="s">
        <v>469</v>
      </c>
      <c r="H3" s="475" t="s">
        <v>643</v>
      </c>
      <c r="I3" s="475" t="s">
        <v>850</v>
      </c>
    </row>
    <row r="4" spans="1:9" ht="12.75">
      <c r="A4" s="106" t="s">
        <v>44</v>
      </c>
      <c r="B4" s="455">
        <v>4.2</v>
      </c>
      <c r="C4" s="455">
        <v>3.7</v>
      </c>
      <c r="D4" s="456">
        <v>2.8</v>
      </c>
      <c r="E4" s="457">
        <v>2.3</v>
      </c>
      <c r="F4" s="458">
        <v>0</v>
      </c>
      <c r="G4" s="459">
        <v>0.9</v>
      </c>
      <c r="H4" s="459">
        <v>1.2</v>
      </c>
      <c r="I4" s="459">
        <v>1.9</v>
      </c>
    </row>
    <row r="5" spans="1:9" ht="12.75">
      <c r="A5" s="106" t="s">
        <v>45</v>
      </c>
      <c r="B5" s="455">
        <v>1.6</v>
      </c>
      <c r="C5" s="455">
        <v>1.2</v>
      </c>
      <c r="D5" s="460">
        <v>1.4</v>
      </c>
      <c r="E5" s="457">
        <v>1.8</v>
      </c>
      <c r="F5" s="458">
        <v>2.2</v>
      </c>
      <c r="G5" s="459">
        <v>3.7</v>
      </c>
      <c r="H5" s="459">
        <v>2.7</v>
      </c>
      <c r="I5" s="459">
        <v>2.2</v>
      </c>
    </row>
    <row r="6" spans="1:9" ht="12.75">
      <c r="A6" s="106" t="s">
        <v>536</v>
      </c>
      <c r="B6" s="455">
        <v>0.5</v>
      </c>
      <c r="C6" s="455">
        <v>0.7</v>
      </c>
      <c r="D6" s="460">
        <v>1</v>
      </c>
      <c r="E6" s="457">
        <v>1.2</v>
      </c>
      <c r="F6" s="458">
        <v>0</v>
      </c>
      <c r="G6" s="459">
        <v>0.3</v>
      </c>
      <c r="H6" s="459">
        <v>1</v>
      </c>
      <c r="I6" s="459">
        <v>1</v>
      </c>
    </row>
    <row r="7" spans="1:9" ht="12.75">
      <c r="A7" s="106" t="s">
        <v>537</v>
      </c>
      <c r="B7" s="455">
        <v>1</v>
      </c>
      <c r="C7" s="455">
        <v>1.4</v>
      </c>
      <c r="D7" s="460">
        <v>2.2</v>
      </c>
      <c r="E7" s="457">
        <v>2.3</v>
      </c>
      <c r="F7" s="458">
        <v>0.5</v>
      </c>
      <c r="G7" s="459">
        <v>0.4</v>
      </c>
      <c r="H7" s="459">
        <v>1.2</v>
      </c>
      <c r="I7" s="459">
        <v>1.5</v>
      </c>
    </row>
    <row r="8" spans="1:9" ht="12.75">
      <c r="A8" s="106" t="s">
        <v>538</v>
      </c>
      <c r="B8" s="455">
        <v>1.7</v>
      </c>
      <c r="C8" s="455">
        <v>1.7</v>
      </c>
      <c r="D8" s="460">
        <v>1.6</v>
      </c>
      <c r="E8" s="457">
        <v>1.6</v>
      </c>
      <c r="F8" s="458">
        <v>0.2</v>
      </c>
      <c r="G8" s="459">
        <v>0.8</v>
      </c>
      <c r="H8" s="459">
        <v>1.9</v>
      </c>
      <c r="I8" s="459">
        <v>1.9</v>
      </c>
    </row>
    <row r="9" spans="1:9" ht="12.75">
      <c r="A9" s="106" t="s">
        <v>539</v>
      </c>
      <c r="B9" s="455">
        <v>1.1</v>
      </c>
      <c r="C9" s="455">
        <v>1.7</v>
      </c>
      <c r="D9" s="460">
        <v>2.4</v>
      </c>
      <c r="E9" s="457">
        <v>3</v>
      </c>
      <c r="F9" s="458">
        <v>0.3</v>
      </c>
      <c r="G9" s="459">
        <v>0.5</v>
      </c>
      <c r="H9" s="459">
        <v>2.4</v>
      </c>
      <c r="I9" s="459">
        <v>2.8</v>
      </c>
    </row>
    <row r="10" spans="1:9" ht="12.75">
      <c r="A10" s="106" t="s">
        <v>540</v>
      </c>
      <c r="B10" s="455">
        <v>2.7</v>
      </c>
      <c r="C10" s="455">
        <v>2.4</v>
      </c>
      <c r="D10" s="460">
        <v>3.5</v>
      </c>
      <c r="E10" s="457">
        <v>3.5</v>
      </c>
      <c r="F10" s="458">
        <v>0.2</v>
      </c>
      <c r="G10" s="459">
        <v>0.1</v>
      </c>
      <c r="H10" s="459">
        <v>2.1</v>
      </c>
      <c r="I10" s="459">
        <v>1.8</v>
      </c>
    </row>
    <row r="11" spans="1:9" ht="12.75">
      <c r="A11" s="106" t="s">
        <v>541</v>
      </c>
      <c r="B11" s="455">
        <v>1.6</v>
      </c>
      <c r="C11" s="455">
        <v>2.2</v>
      </c>
      <c r="D11" s="460">
        <v>2.5</v>
      </c>
      <c r="E11" s="457">
        <v>3</v>
      </c>
      <c r="F11" s="458">
        <v>-0.7</v>
      </c>
      <c r="G11" s="459">
        <v>0.8</v>
      </c>
      <c r="H11" s="459">
        <v>1.5</v>
      </c>
      <c r="I11" s="459">
        <v>2.5</v>
      </c>
    </row>
    <row r="12" spans="1:9" ht="12.75">
      <c r="A12" s="106" t="s">
        <v>542</v>
      </c>
      <c r="B12" s="455">
        <v>1.7</v>
      </c>
      <c r="C12" s="455">
        <v>1.6</v>
      </c>
      <c r="D12" s="460">
        <v>1.7</v>
      </c>
      <c r="E12" s="457">
        <v>1.7</v>
      </c>
      <c r="F12" s="458">
        <v>0</v>
      </c>
      <c r="G12" s="459">
        <v>0.1</v>
      </c>
      <c r="H12" s="459">
        <v>1</v>
      </c>
      <c r="I12" s="459">
        <v>1.1</v>
      </c>
    </row>
    <row r="13" spans="1:9" ht="11.25" customHeight="1">
      <c r="A13" s="282" t="s">
        <v>851</v>
      </c>
      <c r="B13" s="23"/>
      <c r="C13" s="23"/>
      <c r="D13" s="23"/>
      <c r="E13" s="23"/>
      <c r="F13" s="23"/>
      <c r="G13" s="23"/>
      <c r="H13" s="23"/>
      <c r="I13" s="23"/>
    </row>
    <row r="14" spans="1:9" ht="11.25" customHeight="1">
      <c r="A14" s="282" t="s">
        <v>221</v>
      </c>
      <c r="B14" s="23"/>
      <c r="C14" s="23"/>
      <c r="D14" s="23"/>
      <c r="E14" s="23"/>
      <c r="F14" s="23"/>
      <c r="G14" s="23"/>
      <c r="H14" s="23"/>
      <c r="I14" s="23"/>
    </row>
  </sheetData>
  <sheetProtection/>
  <mergeCells count="2">
    <mergeCell ref="F2:I2"/>
    <mergeCell ref="B2:E2"/>
  </mergeCell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J20"/>
  <sheetViews>
    <sheetView showGridLines="0" zoomScalePageLayoutView="0" workbookViewId="0" topLeftCell="A1">
      <selection activeCell="A1" sqref="A1"/>
    </sheetView>
  </sheetViews>
  <sheetFormatPr defaultColWidth="9.140625" defaultRowHeight="12.75"/>
  <cols>
    <col min="1" max="1" width="30.57421875" style="1" customWidth="1"/>
    <col min="2" max="16384" width="9.140625" style="1" customWidth="1"/>
  </cols>
  <sheetData>
    <row r="1" ht="15">
      <c r="A1" s="51" t="s">
        <v>32</v>
      </c>
    </row>
    <row r="3" spans="1:10" ht="24">
      <c r="A3" s="139" t="s">
        <v>13</v>
      </c>
      <c r="B3" s="107" t="s">
        <v>470</v>
      </c>
      <c r="C3" s="107" t="s">
        <v>545</v>
      </c>
      <c r="D3" s="107" t="s">
        <v>564</v>
      </c>
      <c r="E3" s="107" t="s">
        <v>605</v>
      </c>
      <c r="F3" s="107" t="s">
        <v>625</v>
      </c>
      <c r="G3" s="107" t="s">
        <v>660</v>
      </c>
      <c r="H3" s="107" t="s">
        <v>688</v>
      </c>
      <c r="I3" s="107" t="s">
        <v>768</v>
      </c>
      <c r="J3" s="107" t="s">
        <v>800</v>
      </c>
    </row>
    <row r="4" spans="1:10" ht="12.75">
      <c r="A4" s="93" t="s">
        <v>15</v>
      </c>
      <c r="B4" s="135">
        <v>5172</v>
      </c>
      <c r="C4" s="135">
        <v>5010</v>
      </c>
      <c r="D4" s="135">
        <v>4946</v>
      </c>
      <c r="E4" s="135">
        <v>4632</v>
      </c>
      <c r="F4" s="135">
        <v>4683</v>
      </c>
      <c r="G4" s="135">
        <v>4677</v>
      </c>
      <c r="H4" s="135">
        <v>4636</v>
      </c>
      <c r="I4" s="135">
        <v>4647</v>
      </c>
      <c r="J4" s="135">
        <v>4657</v>
      </c>
    </row>
    <row r="5" spans="1:10" ht="12.75">
      <c r="A5" s="93" t="s">
        <v>16</v>
      </c>
      <c r="B5" s="135">
        <v>4148</v>
      </c>
      <c r="C5" s="135">
        <v>4867</v>
      </c>
      <c r="D5" s="135">
        <v>4670</v>
      </c>
      <c r="E5" s="135">
        <v>5194</v>
      </c>
      <c r="F5" s="135">
        <v>4086</v>
      </c>
      <c r="G5" s="135">
        <v>4395</v>
      </c>
      <c r="H5" s="135">
        <v>3897</v>
      </c>
      <c r="I5" s="135">
        <v>4074</v>
      </c>
      <c r="J5" s="135">
        <v>4048</v>
      </c>
    </row>
    <row r="6" spans="1:10" ht="12.75">
      <c r="A6" s="93" t="s">
        <v>17</v>
      </c>
      <c r="B6" s="135">
        <v>1011</v>
      </c>
      <c r="C6" s="135">
        <v>761</v>
      </c>
      <c r="D6" s="135">
        <v>1709</v>
      </c>
      <c r="E6" s="135">
        <v>994</v>
      </c>
      <c r="F6" s="135">
        <v>1152</v>
      </c>
      <c r="G6" s="135">
        <v>1623</v>
      </c>
      <c r="H6" s="135">
        <v>1385</v>
      </c>
      <c r="I6" s="135">
        <v>1718</v>
      </c>
      <c r="J6" s="135">
        <v>1915</v>
      </c>
    </row>
    <row r="7" spans="1:10" ht="12.75">
      <c r="A7" s="102" t="s">
        <v>18</v>
      </c>
      <c r="B7" s="135">
        <v>2206</v>
      </c>
      <c r="C7" s="135">
        <v>2035</v>
      </c>
      <c r="D7" s="135">
        <v>213</v>
      </c>
      <c r="E7" s="135">
        <v>176</v>
      </c>
      <c r="F7" s="135">
        <v>28</v>
      </c>
      <c r="G7" s="135">
        <v>585</v>
      </c>
      <c r="H7" s="135">
        <v>304</v>
      </c>
      <c r="I7" s="135">
        <v>697</v>
      </c>
      <c r="J7" s="135">
        <v>175</v>
      </c>
    </row>
    <row r="8" spans="1:10" ht="12.75">
      <c r="A8" s="189" t="s">
        <v>19</v>
      </c>
      <c r="B8" s="190">
        <v>12537</v>
      </c>
      <c r="C8" s="190">
        <v>12673</v>
      </c>
      <c r="D8" s="190">
        <v>11538</v>
      </c>
      <c r="E8" s="190">
        <v>10996</v>
      </c>
      <c r="F8" s="190">
        <v>9949</v>
      </c>
      <c r="G8" s="190">
        <v>11280</v>
      </c>
      <c r="H8" s="190">
        <v>10222</v>
      </c>
      <c r="I8" s="190">
        <v>11136</v>
      </c>
      <c r="J8" s="190">
        <v>10795</v>
      </c>
    </row>
    <row r="9" spans="1:10" ht="12.75">
      <c r="A9" s="11" t="s">
        <v>20</v>
      </c>
      <c r="B9" s="432">
        <v>-3392</v>
      </c>
      <c r="C9" s="432">
        <v>-3414</v>
      </c>
      <c r="D9" s="432">
        <v>-3556</v>
      </c>
      <c r="E9" s="432">
        <v>-3754</v>
      </c>
      <c r="F9" s="432">
        <v>-3602</v>
      </c>
      <c r="G9" s="432">
        <v>-3524</v>
      </c>
      <c r="H9" s="135">
        <v>-3751</v>
      </c>
      <c r="I9" s="135">
        <v>-3507</v>
      </c>
      <c r="J9" s="135">
        <v>-3530</v>
      </c>
    </row>
    <row r="10" spans="1:10" ht="12.75">
      <c r="A10" s="140" t="s">
        <v>21</v>
      </c>
      <c r="B10" s="432">
        <v>-1667</v>
      </c>
      <c r="C10" s="432">
        <v>-1945</v>
      </c>
      <c r="D10" s="432">
        <v>-1683</v>
      </c>
      <c r="E10" s="432">
        <v>-1505</v>
      </c>
      <c r="F10" s="432">
        <v>-1436</v>
      </c>
      <c r="G10" s="432">
        <v>-1731</v>
      </c>
      <c r="H10" s="135">
        <v>-1704</v>
      </c>
      <c r="I10" s="135">
        <v>-1648</v>
      </c>
      <c r="J10" s="135">
        <v>-1624</v>
      </c>
    </row>
    <row r="11" spans="1:10" ht="36">
      <c r="A11" s="140" t="s">
        <v>22</v>
      </c>
      <c r="B11" s="432">
        <v>-320</v>
      </c>
      <c r="C11" s="432">
        <v>-342</v>
      </c>
      <c r="D11" s="432">
        <v>-245</v>
      </c>
      <c r="E11" s="432">
        <v>-259</v>
      </c>
      <c r="F11" s="432">
        <v>-284</v>
      </c>
      <c r="G11" s="432">
        <v>-223</v>
      </c>
      <c r="H11" s="135">
        <v>-5910</v>
      </c>
      <c r="I11" s="135">
        <v>-177</v>
      </c>
      <c r="J11" s="135">
        <v>-201</v>
      </c>
    </row>
    <row r="12" spans="1:10" ht="12.75">
      <c r="A12" s="192" t="s">
        <v>23</v>
      </c>
      <c r="B12" s="190">
        <v>-5379</v>
      </c>
      <c r="C12" s="190">
        <v>-5701</v>
      </c>
      <c r="D12" s="190">
        <v>-5484</v>
      </c>
      <c r="E12" s="190">
        <v>-5518</v>
      </c>
      <c r="F12" s="190">
        <v>-5322</v>
      </c>
      <c r="G12" s="190">
        <v>-5478</v>
      </c>
      <c r="H12" s="190">
        <v>-11365</v>
      </c>
      <c r="I12" s="190">
        <v>-5332</v>
      </c>
      <c r="J12" s="190">
        <v>-5355</v>
      </c>
    </row>
    <row r="13" spans="1:10" ht="12.75">
      <c r="A13" s="193" t="s">
        <v>24</v>
      </c>
      <c r="B13" s="194">
        <v>7158</v>
      </c>
      <c r="C13" s="194">
        <v>6972</v>
      </c>
      <c r="D13" s="194">
        <v>6054</v>
      </c>
      <c r="E13" s="194">
        <v>5478</v>
      </c>
      <c r="F13" s="194">
        <v>4627</v>
      </c>
      <c r="G13" s="194">
        <v>5802</v>
      </c>
      <c r="H13" s="194">
        <v>-1143</v>
      </c>
      <c r="I13" s="194">
        <v>5804</v>
      </c>
      <c r="J13" s="194">
        <v>5440</v>
      </c>
    </row>
    <row r="14" spans="1:10" ht="24">
      <c r="A14" s="195" t="s">
        <v>432</v>
      </c>
      <c r="B14" s="135">
        <v>-20</v>
      </c>
      <c r="C14" s="135">
        <v>-85</v>
      </c>
      <c r="D14" s="135">
        <v>-76</v>
      </c>
      <c r="E14" s="135">
        <v>-6</v>
      </c>
      <c r="F14" s="135">
        <v>-53</v>
      </c>
      <c r="G14" s="135">
        <v>-78</v>
      </c>
      <c r="H14" s="432">
        <v>-22</v>
      </c>
      <c r="I14" s="432">
        <v>-47</v>
      </c>
      <c r="J14" s="432">
        <v>-14</v>
      </c>
    </row>
    <row r="15" spans="1:10" ht="12.75">
      <c r="A15" s="486" t="s">
        <v>25</v>
      </c>
      <c r="B15" s="135">
        <v>-473</v>
      </c>
      <c r="C15" s="135">
        <v>-310</v>
      </c>
      <c r="D15" s="135">
        <v>-188</v>
      </c>
      <c r="E15" s="135">
        <v>-220</v>
      </c>
      <c r="F15" s="135">
        <v>-256</v>
      </c>
      <c r="G15" s="135">
        <v>-219</v>
      </c>
      <c r="H15" s="41">
        <v>-291</v>
      </c>
      <c r="I15" s="41">
        <v>-221</v>
      </c>
      <c r="J15" s="41">
        <v>-197</v>
      </c>
    </row>
    <row r="16" spans="1:10" ht="12.75">
      <c r="A16" s="190" t="s">
        <v>26</v>
      </c>
      <c r="B16" s="190">
        <v>6665</v>
      </c>
      <c r="C16" s="190">
        <v>6577</v>
      </c>
      <c r="D16" s="190">
        <v>5790</v>
      </c>
      <c r="E16" s="190">
        <v>5252</v>
      </c>
      <c r="F16" s="190">
        <v>4318</v>
      </c>
      <c r="G16" s="190">
        <v>5505</v>
      </c>
      <c r="H16" s="190">
        <v>-1456</v>
      </c>
      <c r="I16" s="190">
        <v>5536</v>
      </c>
      <c r="J16" s="190">
        <v>5229</v>
      </c>
    </row>
    <row r="17" spans="1:10" ht="12.75">
      <c r="A17" s="487" t="s">
        <v>27</v>
      </c>
      <c r="B17" s="122">
        <v>-1192</v>
      </c>
      <c r="C17" s="122">
        <v>-889</v>
      </c>
      <c r="D17" s="122">
        <v>-1139</v>
      </c>
      <c r="E17" s="122">
        <v>-1326</v>
      </c>
      <c r="F17" s="122">
        <v>-915</v>
      </c>
      <c r="G17" s="122">
        <v>-904</v>
      </c>
      <c r="H17" s="122">
        <v>-838</v>
      </c>
      <c r="I17" s="122">
        <v>-1017</v>
      </c>
      <c r="J17" s="122">
        <v>-1080</v>
      </c>
    </row>
    <row r="18" spans="1:10" ht="12.75">
      <c r="A18" s="189" t="s">
        <v>33</v>
      </c>
      <c r="B18" s="488">
        <v>5473</v>
      </c>
      <c r="C18" s="488">
        <v>5688</v>
      </c>
      <c r="D18" s="488">
        <v>4651</v>
      </c>
      <c r="E18" s="488">
        <v>3926</v>
      </c>
      <c r="F18" s="488">
        <v>3403</v>
      </c>
      <c r="G18" s="488">
        <v>4601</v>
      </c>
      <c r="H18" s="488">
        <v>-2294</v>
      </c>
      <c r="I18" s="488">
        <v>4519</v>
      </c>
      <c r="J18" s="488">
        <v>4149</v>
      </c>
    </row>
    <row r="19" spans="1:10" ht="12.75">
      <c r="A19" s="102" t="s">
        <v>29</v>
      </c>
      <c r="B19" s="384">
        <v>1</v>
      </c>
      <c r="C19" s="384"/>
      <c r="D19" s="384"/>
      <c r="E19" s="384"/>
      <c r="F19" s="384"/>
      <c r="G19" s="384"/>
      <c r="H19" s="384"/>
      <c r="I19" s="384"/>
      <c r="J19" s="384"/>
    </row>
    <row r="20" spans="1:10" ht="12.75">
      <c r="A20" s="197" t="s">
        <v>265</v>
      </c>
      <c r="B20" s="425">
        <v>5472</v>
      </c>
      <c r="C20" s="425">
        <v>5688</v>
      </c>
      <c r="D20" s="425">
        <v>4651</v>
      </c>
      <c r="E20" s="425">
        <v>3926</v>
      </c>
      <c r="F20" s="425">
        <v>3403</v>
      </c>
      <c r="G20" s="384">
        <v>4601</v>
      </c>
      <c r="H20" s="384">
        <v>-2294</v>
      </c>
      <c r="I20" s="384">
        <v>4519</v>
      </c>
      <c r="J20" s="384">
        <v>4149</v>
      </c>
    </row>
  </sheetData>
  <sheetProtection/>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J46"/>
  <sheetViews>
    <sheetView showGridLines="0" zoomScalePageLayoutView="0" workbookViewId="0" topLeftCell="A1">
      <selection activeCell="A1" sqref="A1"/>
    </sheetView>
  </sheetViews>
  <sheetFormatPr defaultColWidth="9.140625" defaultRowHeight="12.75"/>
  <cols>
    <col min="1" max="1" width="45.28125" style="1" customWidth="1"/>
    <col min="2" max="16384" width="9.140625" style="1" customWidth="1"/>
  </cols>
  <sheetData>
    <row r="1" ht="15">
      <c r="A1" s="52" t="s">
        <v>12</v>
      </c>
    </row>
    <row r="3" spans="1:10" ht="12.75">
      <c r="A3" s="489"/>
      <c r="B3" s="20" t="s">
        <v>3</v>
      </c>
      <c r="C3" s="20" t="s">
        <v>2</v>
      </c>
      <c r="D3" s="20" t="s">
        <v>59</v>
      </c>
      <c r="E3" s="20" t="s">
        <v>60</v>
      </c>
      <c r="F3" s="20" t="s">
        <v>3</v>
      </c>
      <c r="G3" s="20" t="s">
        <v>2</v>
      </c>
      <c r="H3" s="20" t="s">
        <v>59</v>
      </c>
      <c r="I3" s="20" t="s">
        <v>60</v>
      </c>
      <c r="J3" s="20" t="s">
        <v>3</v>
      </c>
    </row>
    <row r="4" spans="1:10" ht="12.75">
      <c r="A4" s="490" t="s">
        <v>1</v>
      </c>
      <c r="B4" s="2" t="s">
        <v>431</v>
      </c>
      <c r="C4" s="2" t="s">
        <v>431</v>
      </c>
      <c r="D4" s="2" t="s">
        <v>565</v>
      </c>
      <c r="E4" s="2" t="s">
        <v>565</v>
      </c>
      <c r="F4" s="2" t="s">
        <v>565</v>
      </c>
      <c r="G4" s="2" t="s">
        <v>565</v>
      </c>
      <c r="H4" s="2" t="s">
        <v>684</v>
      </c>
      <c r="I4" s="2" t="s">
        <v>684</v>
      </c>
      <c r="J4" s="2" t="s">
        <v>684</v>
      </c>
    </row>
    <row r="5" ht="6.75" customHeight="1">
      <c r="A5" s="708"/>
    </row>
    <row r="6" ht="12.75" hidden="1">
      <c r="A6" s="708"/>
    </row>
    <row r="7" spans="1:10" ht="12.75">
      <c r="A7" s="283" t="s">
        <v>4</v>
      </c>
      <c r="B7" s="428" t="s">
        <v>475</v>
      </c>
      <c r="C7" s="428" t="s">
        <v>546</v>
      </c>
      <c r="D7" s="428" t="s">
        <v>570</v>
      </c>
      <c r="E7" s="428" t="s">
        <v>611</v>
      </c>
      <c r="F7" s="428" t="s">
        <v>630</v>
      </c>
      <c r="G7" s="428" t="s">
        <v>661</v>
      </c>
      <c r="H7" s="484" t="s">
        <v>689</v>
      </c>
      <c r="I7" s="484" t="s">
        <v>779</v>
      </c>
      <c r="J7" s="484">
        <v>12.34</v>
      </c>
    </row>
    <row r="8" spans="1:10" ht="13.5">
      <c r="A8" s="283" t="s">
        <v>713</v>
      </c>
      <c r="B8" s="484" t="s">
        <v>690</v>
      </c>
      <c r="C8" s="484" t="s">
        <v>691</v>
      </c>
      <c r="D8" s="484" t="s">
        <v>570</v>
      </c>
      <c r="E8" s="484" t="s">
        <v>692</v>
      </c>
      <c r="F8" s="428" t="s">
        <v>693</v>
      </c>
      <c r="G8" s="428" t="s">
        <v>662</v>
      </c>
      <c r="H8" s="428" t="s">
        <v>694</v>
      </c>
      <c r="I8" s="428" t="s">
        <v>780</v>
      </c>
      <c r="J8" s="428" t="s">
        <v>814</v>
      </c>
    </row>
    <row r="9" spans="1:10" ht="12.75">
      <c r="A9" s="283" t="s">
        <v>5</v>
      </c>
      <c r="B9" s="428" t="s">
        <v>476</v>
      </c>
      <c r="C9" s="428" t="s">
        <v>547</v>
      </c>
      <c r="D9" s="428" t="s">
        <v>571</v>
      </c>
      <c r="E9" s="428" t="s">
        <v>281</v>
      </c>
      <c r="F9" s="428" t="s">
        <v>631</v>
      </c>
      <c r="G9" s="484" t="s">
        <v>663</v>
      </c>
      <c r="H9" s="484" t="s">
        <v>695</v>
      </c>
      <c r="I9" s="484" t="s">
        <v>781</v>
      </c>
      <c r="J9" s="484" t="s">
        <v>815</v>
      </c>
    </row>
    <row r="10" spans="1:10" ht="12.75">
      <c r="A10" s="283" t="s">
        <v>559</v>
      </c>
      <c r="B10" s="484" t="s">
        <v>477</v>
      </c>
      <c r="C10" s="484" t="s">
        <v>548</v>
      </c>
      <c r="D10" s="484" t="s">
        <v>572</v>
      </c>
      <c r="E10" s="484" t="s">
        <v>612</v>
      </c>
      <c r="F10" s="484" t="s">
        <v>632</v>
      </c>
      <c r="G10" s="484" t="s">
        <v>664</v>
      </c>
      <c r="H10" s="484" t="s">
        <v>696</v>
      </c>
      <c r="I10" s="484" t="s">
        <v>782</v>
      </c>
      <c r="J10" s="484" t="s">
        <v>816</v>
      </c>
    </row>
    <row r="11" spans="1:10" ht="12.75">
      <c r="A11" s="4" t="s">
        <v>433</v>
      </c>
      <c r="B11" s="428" t="s">
        <v>478</v>
      </c>
      <c r="C11" s="428" t="s">
        <v>549</v>
      </c>
      <c r="D11" s="428">
        <v>0.48</v>
      </c>
      <c r="E11" s="428" t="s">
        <v>239</v>
      </c>
      <c r="F11" s="428" t="s">
        <v>281</v>
      </c>
      <c r="G11" s="428" t="s">
        <v>665</v>
      </c>
      <c r="H11" s="484" t="s">
        <v>697</v>
      </c>
      <c r="I11" s="484" t="s">
        <v>783</v>
      </c>
      <c r="J11" s="484" t="s">
        <v>239</v>
      </c>
    </row>
    <row r="12" spans="1:10" ht="13.5">
      <c r="A12" s="4" t="s">
        <v>714</v>
      </c>
      <c r="B12" s="428" t="s">
        <v>631</v>
      </c>
      <c r="C12" s="428" t="s">
        <v>698</v>
      </c>
      <c r="D12" s="428">
        <v>0.48</v>
      </c>
      <c r="E12" s="428" t="s">
        <v>699</v>
      </c>
      <c r="F12" s="428" t="s">
        <v>281</v>
      </c>
      <c r="G12" s="428" t="s">
        <v>665</v>
      </c>
      <c r="H12" s="428" t="s">
        <v>281</v>
      </c>
      <c r="I12" s="428" t="s">
        <v>239</v>
      </c>
      <c r="J12" s="428" t="s">
        <v>239</v>
      </c>
    </row>
    <row r="13" spans="1:10" ht="12.75">
      <c r="A13" s="283"/>
      <c r="B13" s="428"/>
      <c r="C13" s="428"/>
      <c r="D13" s="428"/>
      <c r="E13" s="428"/>
      <c r="F13" s="428"/>
      <c r="G13" s="428"/>
      <c r="H13" s="428"/>
      <c r="I13" s="428"/>
      <c r="J13" s="428"/>
    </row>
    <row r="14" spans="1:10" ht="12.75">
      <c r="A14" s="3" t="s">
        <v>6</v>
      </c>
      <c r="B14" s="428" t="s">
        <v>473</v>
      </c>
      <c r="C14" s="428" t="s">
        <v>543</v>
      </c>
      <c r="D14" s="428" t="s">
        <v>567</v>
      </c>
      <c r="E14" s="428" t="s">
        <v>609</v>
      </c>
      <c r="F14" s="428" t="s">
        <v>628</v>
      </c>
      <c r="G14" s="428" t="s">
        <v>656</v>
      </c>
      <c r="H14" s="484" t="s">
        <v>686</v>
      </c>
      <c r="I14" s="484" t="s">
        <v>770</v>
      </c>
      <c r="J14" s="484" t="s">
        <v>807</v>
      </c>
    </row>
    <row r="15" spans="1:10" ht="13.5">
      <c r="A15" s="5" t="s">
        <v>715</v>
      </c>
      <c r="B15" s="432">
        <v>2190</v>
      </c>
      <c r="C15" s="432">
        <v>2191</v>
      </c>
      <c r="D15" s="432">
        <v>2189</v>
      </c>
      <c r="E15" s="432">
        <v>2191</v>
      </c>
      <c r="F15" s="432">
        <v>2192</v>
      </c>
      <c r="G15" s="432">
        <v>2193</v>
      </c>
      <c r="H15" s="432">
        <v>2192</v>
      </c>
      <c r="I15" s="432">
        <v>2182</v>
      </c>
      <c r="J15" s="432">
        <v>2168</v>
      </c>
    </row>
    <row r="16" spans="1:10" ht="12.75">
      <c r="A16" s="3"/>
      <c r="B16" s="428"/>
      <c r="C16" s="428"/>
      <c r="D16" s="428"/>
      <c r="E16" s="428"/>
      <c r="F16" s="428"/>
      <c r="G16" s="428"/>
      <c r="H16" s="428"/>
      <c r="I16" s="428"/>
      <c r="J16" s="428"/>
    </row>
    <row r="17" spans="1:10" ht="12.75">
      <c r="A17" s="3" t="s">
        <v>7</v>
      </c>
      <c r="B17" s="428" t="s">
        <v>474</v>
      </c>
      <c r="C17" s="428" t="s">
        <v>544</v>
      </c>
      <c r="D17" s="428" t="s">
        <v>568</v>
      </c>
      <c r="E17" s="428" t="s">
        <v>610</v>
      </c>
      <c r="F17" s="428" t="s">
        <v>629</v>
      </c>
      <c r="G17" s="428" t="s">
        <v>658</v>
      </c>
      <c r="H17" s="484" t="s">
        <v>687</v>
      </c>
      <c r="I17" s="484" t="s">
        <v>771</v>
      </c>
      <c r="J17" s="484" t="s">
        <v>810</v>
      </c>
    </row>
    <row r="18" spans="1:10" ht="13.5">
      <c r="A18" s="491" t="s">
        <v>716</v>
      </c>
      <c r="B18" s="432">
        <v>2203</v>
      </c>
      <c r="C18" s="432">
        <v>2204</v>
      </c>
      <c r="D18" s="432">
        <v>2202</v>
      </c>
      <c r="E18" s="432">
        <v>2202</v>
      </c>
      <c r="F18" s="432">
        <v>2203</v>
      </c>
      <c r="G18" s="432">
        <v>2203</v>
      </c>
      <c r="H18" s="432">
        <v>2202</v>
      </c>
      <c r="I18" s="432">
        <v>2193</v>
      </c>
      <c r="J18" s="432">
        <v>2178</v>
      </c>
    </row>
    <row r="19" spans="1:10" ht="12.75">
      <c r="A19" s="491"/>
      <c r="B19" s="492"/>
      <c r="C19" s="492"/>
      <c r="D19" s="492"/>
      <c r="E19" s="492"/>
      <c r="F19" s="492"/>
      <c r="G19" s="492"/>
      <c r="H19" s="492"/>
      <c r="I19" s="492"/>
      <c r="J19" s="492"/>
    </row>
    <row r="20" spans="1:10" ht="12.75">
      <c r="A20" s="491" t="s">
        <v>8</v>
      </c>
      <c r="B20" s="428" t="s">
        <v>479</v>
      </c>
      <c r="C20" s="428" t="s">
        <v>550</v>
      </c>
      <c r="D20" s="428" t="s">
        <v>573</v>
      </c>
      <c r="E20" s="428" t="s">
        <v>613</v>
      </c>
      <c r="F20" s="428" t="s">
        <v>633</v>
      </c>
      <c r="G20" s="428" t="s">
        <v>666</v>
      </c>
      <c r="H20" s="428" t="s">
        <v>700</v>
      </c>
      <c r="I20" s="428" t="s">
        <v>784</v>
      </c>
      <c r="J20" s="428" t="s">
        <v>817</v>
      </c>
    </row>
    <row r="21" spans="1:10" ht="12.75">
      <c r="A21" s="491" t="s">
        <v>404</v>
      </c>
      <c r="B21" s="428" t="s">
        <v>480</v>
      </c>
      <c r="C21" s="428" t="s">
        <v>551</v>
      </c>
      <c r="D21" s="428" t="s">
        <v>416</v>
      </c>
      <c r="E21" s="428" t="s">
        <v>614</v>
      </c>
      <c r="F21" s="428" t="s">
        <v>634</v>
      </c>
      <c r="G21" s="428" t="s">
        <v>667</v>
      </c>
      <c r="H21" s="428" t="s">
        <v>701</v>
      </c>
      <c r="I21" s="428" t="s">
        <v>785</v>
      </c>
      <c r="J21" s="428" t="s">
        <v>818</v>
      </c>
    </row>
    <row r="22" spans="1:10" ht="12.75">
      <c r="A22" s="491" t="s">
        <v>266</v>
      </c>
      <c r="B22" s="493" t="s">
        <v>481</v>
      </c>
      <c r="C22" s="493" t="s">
        <v>552</v>
      </c>
      <c r="D22" s="493" t="s">
        <v>574</v>
      </c>
      <c r="E22" s="493" t="s">
        <v>621</v>
      </c>
      <c r="F22" s="493" t="s">
        <v>635</v>
      </c>
      <c r="G22" s="493" t="s">
        <v>668</v>
      </c>
      <c r="H22" s="493">
        <v>139.5</v>
      </c>
      <c r="I22" s="493" t="s">
        <v>786</v>
      </c>
      <c r="J22" s="493" t="s">
        <v>819</v>
      </c>
    </row>
    <row r="23" spans="1:10" ht="12.75">
      <c r="A23" s="4"/>
      <c r="B23" s="19"/>
      <c r="C23" s="19"/>
      <c r="D23" s="19"/>
      <c r="E23" s="19"/>
      <c r="F23" s="19"/>
      <c r="G23" s="19"/>
      <c r="H23" s="19"/>
      <c r="I23" s="19"/>
      <c r="J23" s="19"/>
    </row>
    <row r="24" spans="1:10" ht="12.75">
      <c r="A24" s="4" t="s">
        <v>9</v>
      </c>
      <c r="B24" s="428" t="s">
        <v>482</v>
      </c>
      <c r="C24" s="428" t="s">
        <v>405</v>
      </c>
      <c r="D24" s="428" t="s">
        <v>575</v>
      </c>
      <c r="E24" s="428" t="s">
        <v>615</v>
      </c>
      <c r="F24" s="428" t="s">
        <v>388</v>
      </c>
      <c r="G24" s="428" t="s">
        <v>615</v>
      </c>
      <c r="H24" s="428" t="s">
        <v>282</v>
      </c>
      <c r="I24" s="428" t="s">
        <v>615</v>
      </c>
      <c r="J24" s="428" t="s">
        <v>575</v>
      </c>
    </row>
    <row r="25" spans="1:10" ht="12.75">
      <c r="A25" s="4"/>
      <c r="B25" s="428"/>
      <c r="C25" s="428"/>
      <c r="D25" s="428"/>
      <c r="E25" s="428"/>
      <c r="F25" s="428"/>
      <c r="G25" s="428"/>
      <c r="H25" s="428"/>
      <c r="I25" s="428"/>
      <c r="J25" s="428"/>
    </row>
    <row r="26" spans="1:10" ht="13.5">
      <c r="A26" s="4" t="s">
        <v>717</v>
      </c>
      <c r="B26" s="485">
        <v>122</v>
      </c>
      <c r="C26" s="485">
        <v>115</v>
      </c>
      <c r="D26" s="485">
        <v>124</v>
      </c>
      <c r="E26" s="485">
        <v>123</v>
      </c>
      <c r="F26" s="485">
        <v>116</v>
      </c>
      <c r="G26" s="485">
        <v>128</v>
      </c>
      <c r="H26" s="485">
        <v>132</v>
      </c>
      <c r="I26" s="485">
        <v>129</v>
      </c>
      <c r="J26" s="485">
        <v>135</v>
      </c>
    </row>
    <row r="27" spans="1:10" ht="12.75">
      <c r="A27" s="494"/>
      <c r="B27" s="19"/>
      <c r="C27" s="19"/>
      <c r="D27" s="19"/>
      <c r="E27" s="19"/>
      <c r="F27" s="450"/>
      <c r="G27" s="450"/>
      <c r="H27" s="450"/>
      <c r="I27" s="450"/>
      <c r="J27" s="450"/>
    </row>
    <row r="28" spans="1:10" ht="12.75">
      <c r="A28" s="495" t="s">
        <v>669</v>
      </c>
      <c r="B28" s="429"/>
      <c r="C28" s="429"/>
      <c r="D28" s="429"/>
      <c r="E28" s="429"/>
      <c r="F28" s="429"/>
      <c r="G28" s="429"/>
      <c r="H28" s="429"/>
      <c r="I28" s="429"/>
      <c r="J28" s="429"/>
    </row>
    <row r="29" spans="1:10" ht="12.75">
      <c r="A29" s="429" t="s">
        <v>434</v>
      </c>
      <c r="B29" s="432">
        <v>598063</v>
      </c>
      <c r="C29" s="432">
        <v>616531</v>
      </c>
      <c r="D29" s="432">
        <v>623454</v>
      </c>
      <c r="E29" s="432">
        <v>614063</v>
      </c>
      <c r="F29" s="432">
        <v>604206</v>
      </c>
      <c r="G29" s="432">
        <v>570840</v>
      </c>
      <c r="H29" s="432">
        <v>562754</v>
      </c>
      <c r="I29" s="432">
        <v>587590</v>
      </c>
      <c r="J29" s="432">
        <v>603140</v>
      </c>
    </row>
    <row r="30" spans="1:10" ht="12.75">
      <c r="A30" s="429" t="s">
        <v>435</v>
      </c>
      <c r="B30" s="432">
        <v>47845</v>
      </c>
      <c r="C30" s="432">
        <v>49322</v>
      </c>
      <c r="D30" s="432">
        <v>49874</v>
      </c>
      <c r="E30" s="432">
        <v>49125</v>
      </c>
      <c r="F30" s="432">
        <v>48337</v>
      </c>
      <c r="G30" s="432">
        <v>45667</v>
      </c>
      <c r="H30" s="432">
        <v>45020</v>
      </c>
      <c r="I30" s="432">
        <v>47007</v>
      </c>
      <c r="J30" s="432">
        <v>48251</v>
      </c>
    </row>
    <row r="31" spans="1:10" ht="12.75">
      <c r="A31" s="4" t="s">
        <v>420</v>
      </c>
      <c r="B31" s="496" t="s">
        <v>483</v>
      </c>
      <c r="C31" s="496" t="s">
        <v>560</v>
      </c>
      <c r="D31" s="496" t="s">
        <v>576</v>
      </c>
      <c r="E31" s="497" t="s">
        <v>622</v>
      </c>
      <c r="F31" s="496" t="s">
        <v>636</v>
      </c>
      <c r="G31" s="498" t="s">
        <v>577</v>
      </c>
      <c r="H31" s="496" t="s">
        <v>702</v>
      </c>
      <c r="I31" s="496" t="s">
        <v>787</v>
      </c>
      <c r="J31" s="496" t="s">
        <v>820</v>
      </c>
    </row>
    <row r="32" spans="1:10" ht="12.75">
      <c r="A32" s="4" t="s">
        <v>10</v>
      </c>
      <c r="B32" s="496" t="s">
        <v>436</v>
      </c>
      <c r="C32" s="496" t="s">
        <v>561</v>
      </c>
      <c r="D32" s="496" t="s">
        <v>577</v>
      </c>
      <c r="E32" s="496" t="s">
        <v>623</v>
      </c>
      <c r="F32" s="496" t="s">
        <v>637</v>
      </c>
      <c r="G32" s="498" t="s">
        <v>703</v>
      </c>
      <c r="H32" s="496" t="s">
        <v>704</v>
      </c>
      <c r="I32" s="496" t="s">
        <v>578</v>
      </c>
      <c r="J32" s="496" t="s">
        <v>821</v>
      </c>
    </row>
    <row r="33" spans="1:10" ht="12.75">
      <c r="A33" s="4" t="s">
        <v>11</v>
      </c>
      <c r="B33" s="496" t="s">
        <v>484</v>
      </c>
      <c r="C33" s="496" t="s">
        <v>562</v>
      </c>
      <c r="D33" s="496" t="s">
        <v>578</v>
      </c>
      <c r="E33" s="496" t="s">
        <v>624</v>
      </c>
      <c r="F33" s="496" t="s">
        <v>638</v>
      </c>
      <c r="G33" s="498" t="s">
        <v>705</v>
      </c>
      <c r="H33" s="497">
        <v>23.9</v>
      </c>
      <c r="I33" s="497" t="s">
        <v>788</v>
      </c>
      <c r="J33" s="497" t="s">
        <v>822</v>
      </c>
    </row>
    <row r="34" spans="1:10" ht="12.75">
      <c r="A34" s="4" t="s">
        <v>706</v>
      </c>
      <c r="B34" s="496" t="s">
        <v>707</v>
      </c>
      <c r="C34" s="496" t="s">
        <v>708</v>
      </c>
      <c r="D34" s="496" t="s">
        <v>707</v>
      </c>
      <c r="E34" s="496" t="s">
        <v>709</v>
      </c>
      <c r="F34" s="496" t="s">
        <v>710</v>
      </c>
      <c r="G34" s="498" t="s">
        <v>711</v>
      </c>
      <c r="H34" s="496" t="s">
        <v>712</v>
      </c>
      <c r="I34" s="496" t="s">
        <v>789</v>
      </c>
      <c r="J34" s="496" t="s">
        <v>709</v>
      </c>
    </row>
    <row r="35" spans="1:10" ht="12.75">
      <c r="A35" s="494"/>
      <c r="B35" s="450"/>
      <c r="C35" s="450"/>
      <c r="D35" s="450"/>
      <c r="E35" s="450"/>
      <c r="F35" s="450"/>
      <c r="G35" s="450"/>
      <c r="H35" s="450"/>
      <c r="I35" s="450"/>
      <c r="J35" s="450"/>
    </row>
    <row r="36" spans="1:10" ht="13.5">
      <c r="A36" s="429" t="s">
        <v>718</v>
      </c>
      <c r="B36" s="432">
        <v>15777</v>
      </c>
      <c r="C36" s="432">
        <v>15910</v>
      </c>
      <c r="D36" s="432">
        <v>15695</v>
      </c>
      <c r="E36" s="432">
        <v>15773</v>
      </c>
      <c r="F36" s="432">
        <v>15497</v>
      </c>
      <c r="G36" s="432">
        <v>15416</v>
      </c>
      <c r="H36" s="432">
        <v>15416</v>
      </c>
      <c r="I36" s="432">
        <v>15367</v>
      </c>
      <c r="J36" s="432">
        <v>15101</v>
      </c>
    </row>
    <row r="37" spans="1:10" ht="12.75">
      <c r="A37" s="429"/>
      <c r="B37" s="19"/>
      <c r="C37" s="19"/>
      <c r="D37" s="19"/>
      <c r="E37" s="19"/>
      <c r="F37" s="19"/>
      <c r="G37" s="19"/>
      <c r="H37" s="19"/>
      <c r="I37" s="19"/>
      <c r="J37" s="19"/>
    </row>
    <row r="38" spans="1:10" ht="12.75">
      <c r="A38" s="429" t="s">
        <v>569</v>
      </c>
      <c r="B38" s="432">
        <v>6732</v>
      </c>
      <c r="C38" s="432">
        <v>6763</v>
      </c>
      <c r="D38" s="432">
        <v>7603</v>
      </c>
      <c r="E38" s="432">
        <v>7621</v>
      </c>
      <c r="F38" s="432">
        <v>7401</v>
      </c>
      <c r="G38" s="432">
        <v>7196</v>
      </c>
      <c r="H38" s="432">
        <v>6712</v>
      </c>
      <c r="I38" s="432">
        <v>6476</v>
      </c>
      <c r="J38" s="432">
        <v>6637</v>
      </c>
    </row>
    <row r="39" spans="1:10" ht="12.75">
      <c r="A39" s="429" t="s">
        <v>813</v>
      </c>
      <c r="B39" s="432">
        <v>1632</v>
      </c>
      <c r="C39" s="432">
        <v>1708</v>
      </c>
      <c r="D39" s="432">
        <v>1832</v>
      </c>
      <c r="E39" s="432">
        <v>1780</v>
      </c>
      <c r="F39" s="49">
        <v>1631</v>
      </c>
      <c r="G39" s="49">
        <v>1700</v>
      </c>
      <c r="H39" s="49">
        <v>1637</v>
      </c>
      <c r="I39" s="49">
        <v>1657</v>
      </c>
      <c r="J39" s="49">
        <v>1758</v>
      </c>
    </row>
    <row r="40" spans="1:3" ht="12.75">
      <c r="A40" s="429"/>
      <c r="B40" s="19"/>
      <c r="C40" s="19"/>
    </row>
    <row r="42" spans="1:10" ht="12.75">
      <c r="A42" s="807" t="s">
        <v>791</v>
      </c>
      <c r="B42" s="808"/>
      <c r="C42" s="808"/>
      <c r="D42" s="808"/>
      <c r="E42" s="808"/>
      <c r="F42" s="808"/>
      <c r="G42" s="808"/>
      <c r="H42" s="808"/>
      <c r="I42" s="808"/>
      <c r="J42" s="808"/>
    </row>
    <row r="43" spans="1:10" ht="39" customHeight="1">
      <c r="A43" s="809" t="s">
        <v>823</v>
      </c>
      <c r="B43" s="808"/>
      <c r="C43" s="808"/>
      <c r="D43" s="808"/>
      <c r="E43" s="808"/>
      <c r="F43" s="808"/>
      <c r="G43" s="808"/>
      <c r="H43" s="808"/>
      <c r="I43" s="808"/>
      <c r="J43" s="808"/>
    </row>
    <row r="44" spans="1:10" ht="12.75">
      <c r="A44" s="807" t="s">
        <v>670</v>
      </c>
      <c r="B44" s="808"/>
      <c r="C44" s="808"/>
      <c r="D44" s="808"/>
      <c r="E44" s="808"/>
      <c r="F44" s="808"/>
      <c r="G44" s="808"/>
      <c r="H44" s="808"/>
      <c r="I44" s="808"/>
      <c r="J44" s="808"/>
    </row>
    <row r="45" spans="1:10" ht="12.75">
      <c r="A45" s="807" t="s">
        <v>671</v>
      </c>
      <c r="B45" s="808"/>
      <c r="C45" s="808"/>
      <c r="D45" s="808"/>
      <c r="E45" s="808"/>
      <c r="F45" s="808"/>
      <c r="G45" s="808"/>
      <c r="H45" s="808"/>
      <c r="I45" s="808"/>
      <c r="J45" s="808"/>
    </row>
    <row r="46" spans="1:10" ht="12.75">
      <c r="A46" s="807" t="s">
        <v>790</v>
      </c>
      <c r="B46" s="808"/>
      <c r="C46" s="808"/>
      <c r="D46" s="808"/>
      <c r="E46" s="808"/>
      <c r="F46" s="808"/>
      <c r="G46" s="808"/>
      <c r="H46" s="808"/>
      <c r="I46" s="808"/>
      <c r="J46" s="808"/>
    </row>
  </sheetData>
  <sheetProtection/>
  <mergeCells count="5">
    <mergeCell ref="A45:J45"/>
    <mergeCell ref="A46:J46"/>
    <mergeCell ref="A42:J42"/>
    <mergeCell ref="A43:J43"/>
    <mergeCell ref="A44:J44"/>
  </mergeCells>
  <printOptions/>
  <pageMargins left="0.75" right="0.75" top="1" bottom="1" header="0.5" footer="0.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N61"/>
  <sheetViews>
    <sheetView showGridLines="0" showZeros="0" zoomScale="70" zoomScaleNormal="70" zoomScalePageLayoutView="0" workbookViewId="0" topLeftCell="A1">
      <selection activeCell="A1" sqref="A1"/>
    </sheetView>
  </sheetViews>
  <sheetFormatPr defaultColWidth="8.00390625" defaultRowHeight="12.75"/>
  <cols>
    <col min="1" max="1" width="2.421875" style="253" customWidth="1"/>
    <col min="2" max="2" width="48.28125" style="253" customWidth="1"/>
    <col min="3" max="4" width="10.57421875" style="262" customWidth="1"/>
    <col min="5" max="5" width="10.7109375" style="262" bestFit="1" customWidth="1"/>
    <col min="6" max="11" width="11.00390625" style="262" bestFit="1" customWidth="1"/>
    <col min="12" max="16384" width="8.00390625" style="262" customWidth="1"/>
  </cols>
  <sheetData>
    <row r="1" ht="15">
      <c r="B1" s="17" t="s">
        <v>38</v>
      </c>
    </row>
    <row r="2" ht="15">
      <c r="B2" s="17" t="s">
        <v>15</v>
      </c>
    </row>
    <row r="3" spans="2:11" ht="25.5">
      <c r="B3" s="81" t="s">
        <v>36</v>
      </c>
      <c r="C3" s="45" t="s">
        <v>470</v>
      </c>
      <c r="D3" s="45" t="s">
        <v>545</v>
      </c>
      <c r="E3" s="45" t="s">
        <v>564</v>
      </c>
      <c r="F3" s="45" t="s">
        <v>605</v>
      </c>
      <c r="G3" s="45" t="s">
        <v>625</v>
      </c>
      <c r="H3" s="45" t="s">
        <v>660</v>
      </c>
      <c r="I3" s="45" t="s">
        <v>719</v>
      </c>
      <c r="J3" s="45" t="s">
        <v>768</v>
      </c>
      <c r="K3" s="45" t="s">
        <v>800</v>
      </c>
    </row>
    <row r="4" spans="2:40" ht="22.5" customHeight="1">
      <c r="B4" s="264" t="s">
        <v>283</v>
      </c>
      <c r="C4" s="83">
        <v>4144.647</v>
      </c>
      <c r="D4" s="83">
        <v>4257.286</v>
      </c>
      <c r="E4" s="83">
        <v>4213</v>
      </c>
      <c r="F4" s="83">
        <v>4397</v>
      </c>
      <c r="G4" s="83">
        <v>4353</v>
      </c>
      <c r="H4" s="83">
        <v>4393</v>
      </c>
      <c r="I4" s="83">
        <v>4417</v>
      </c>
      <c r="J4" s="83">
        <v>4565</v>
      </c>
      <c r="K4" s="83">
        <v>4764</v>
      </c>
      <c r="V4" s="261"/>
      <c r="W4" s="261"/>
      <c r="X4" s="261"/>
      <c r="Y4" s="261"/>
      <c r="Z4" s="261"/>
      <c r="AA4" s="261"/>
      <c r="AB4" s="261"/>
      <c r="AC4" s="261"/>
      <c r="AD4" s="261"/>
      <c r="AE4" s="261"/>
      <c r="AF4" s="261"/>
      <c r="AG4" s="261"/>
      <c r="AH4" s="261"/>
      <c r="AI4" s="261"/>
      <c r="AJ4" s="261"/>
      <c r="AK4" s="261"/>
      <c r="AL4" s="261"/>
      <c r="AM4" s="261"/>
      <c r="AN4" s="261"/>
    </row>
    <row r="5" spans="2:40" ht="12.75">
      <c r="B5" s="265" t="s">
        <v>284</v>
      </c>
      <c r="C5" s="499">
        <v>593.314</v>
      </c>
      <c r="D5" s="499">
        <v>445.674</v>
      </c>
      <c r="E5" s="499">
        <v>346</v>
      </c>
      <c r="F5" s="499">
        <v>203</v>
      </c>
      <c r="G5" s="499">
        <v>287</v>
      </c>
      <c r="H5" s="499">
        <v>417</v>
      </c>
      <c r="I5" s="499">
        <v>550</v>
      </c>
      <c r="J5" s="499">
        <v>457</v>
      </c>
      <c r="K5" s="499">
        <v>287</v>
      </c>
      <c r="V5" s="261"/>
      <c r="W5" s="261"/>
      <c r="X5" s="261"/>
      <c r="Y5" s="261"/>
      <c r="Z5" s="261"/>
      <c r="AA5" s="261"/>
      <c r="AB5" s="261"/>
      <c r="AC5" s="261"/>
      <c r="AD5" s="261"/>
      <c r="AE5" s="261"/>
      <c r="AF5" s="261"/>
      <c r="AG5" s="261"/>
      <c r="AH5" s="261"/>
      <c r="AI5" s="261"/>
      <c r="AJ5" s="261"/>
      <c r="AK5" s="261"/>
      <c r="AL5" s="261"/>
      <c r="AM5" s="261"/>
      <c r="AN5" s="261"/>
    </row>
    <row r="6" spans="2:40" ht="12.75">
      <c r="B6" s="265" t="s">
        <v>285</v>
      </c>
      <c r="C6" s="1">
        <v>434</v>
      </c>
      <c r="D6" s="1">
        <v>307</v>
      </c>
      <c r="E6" s="1">
        <v>387</v>
      </c>
      <c r="F6" s="1">
        <v>32</v>
      </c>
      <c r="G6" s="1">
        <v>43</v>
      </c>
      <c r="H6" s="1">
        <v>-133</v>
      </c>
      <c r="I6" s="1">
        <v>-331</v>
      </c>
      <c r="J6" s="1">
        <v>-375</v>
      </c>
      <c r="K6" s="1">
        <v>-394</v>
      </c>
      <c r="V6" s="261"/>
      <c r="W6" s="261"/>
      <c r="X6" s="261"/>
      <c r="Y6" s="261"/>
      <c r="Z6" s="261"/>
      <c r="AA6" s="261"/>
      <c r="AB6" s="261"/>
      <c r="AC6" s="261"/>
      <c r="AD6" s="261"/>
      <c r="AE6" s="261"/>
      <c r="AF6" s="261"/>
      <c r="AG6" s="261"/>
      <c r="AH6" s="261"/>
      <c r="AI6" s="261"/>
      <c r="AJ6" s="261"/>
      <c r="AK6" s="261"/>
      <c r="AL6" s="261"/>
      <c r="AM6" s="261"/>
      <c r="AN6" s="261"/>
    </row>
    <row r="7" spans="1:40" s="260" customFormat="1" ht="12.75">
      <c r="A7" s="254"/>
      <c r="B7" s="266" t="s">
        <v>15</v>
      </c>
      <c r="C7" s="267">
        <v>5171.961</v>
      </c>
      <c r="D7" s="267">
        <v>5009.96</v>
      </c>
      <c r="E7" s="267">
        <v>4946</v>
      </c>
      <c r="F7" s="267">
        <v>4632</v>
      </c>
      <c r="G7" s="267">
        <v>4683</v>
      </c>
      <c r="H7" s="267">
        <v>4677</v>
      </c>
      <c r="I7" s="267">
        <v>4636</v>
      </c>
      <c r="J7" s="267">
        <v>4647</v>
      </c>
      <c r="K7" s="267">
        <v>4657</v>
      </c>
      <c r="V7" s="261"/>
      <c r="W7" s="261"/>
      <c r="X7" s="261"/>
      <c r="Y7" s="261"/>
      <c r="Z7" s="261"/>
      <c r="AA7" s="261"/>
      <c r="AB7" s="261"/>
      <c r="AC7" s="261"/>
      <c r="AD7" s="261"/>
      <c r="AE7" s="261"/>
      <c r="AF7" s="261"/>
      <c r="AG7" s="261"/>
      <c r="AH7" s="261"/>
      <c r="AI7" s="261"/>
      <c r="AJ7" s="261"/>
      <c r="AK7" s="261"/>
      <c r="AL7" s="261"/>
      <c r="AM7" s="261"/>
      <c r="AN7" s="261"/>
    </row>
    <row r="8" spans="1:39" s="260" customFormat="1" ht="11.25">
      <c r="A8" s="254"/>
      <c r="B8" s="263"/>
      <c r="U8" s="261"/>
      <c r="V8" s="261"/>
      <c r="W8" s="261"/>
      <c r="X8" s="261"/>
      <c r="Y8" s="261"/>
      <c r="Z8" s="261"/>
      <c r="AA8" s="261"/>
      <c r="AB8" s="261"/>
      <c r="AC8" s="261"/>
      <c r="AD8" s="261"/>
      <c r="AE8" s="261"/>
      <c r="AF8" s="261"/>
      <c r="AG8" s="261"/>
      <c r="AH8" s="261"/>
      <c r="AI8" s="261"/>
      <c r="AJ8" s="261"/>
      <c r="AK8" s="261"/>
      <c r="AL8" s="261"/>
      <c r="AM8" s="261"/>
    </row>
    <row r="9" spans="1:39" s="260" customFormat="1" ht="15">
      <c r="A9" s="254"/>
      <c r="B9" s="18" t="s">
        <v>386</v>
      </c>
      <c r="U9" s="261"/>
      <c r="V9" s="261"/>
      <c r="W9" s="261"/>
      <c r="X9" s="261"/>
      <c r="Y9" s="261"/>
      <c r="Z9" s="261"/>
      <c r="AA9" s="261"/>
      <c r="AB9" s="261"/>
      <c r="AC9" s="261"/>
      <c r="AD9" s="261"/>
      <c r="AE9" s="261"/>
      <c r="AF9" s="261"/>
      <c r="AG9" s="261"/>
      <c r="AH9" s="261"/>
      <c r="AI9" s="261"/>
      <c r="AJ9" s="261"/>
      <c r="AK9" s="261"/>
      <c r="AL9" s="261"/>
      <c r="AM9" s="261"/>
    </row>
    <row r="11" spans="2:20" ht="18">
      <c r="B11" s="501" t="s">
        <v>373</v>
      </c>
      <c r="C11" s="355"/>
      <c r="D11" s="355"/>
      <c r="E11" s="355"/>
      <c r="F11" s="355"/>
      <c r="G11" s="355"/>
      <c r="H11" s="355"/>
      <c r="I11" s="355"/>
      <c r="J11" s="355"/>
      <c r="K11" s="355"/>
      <c r="T11" s="262" t="s">
        <v>36</v>
      </c>
    </row>
    <row r="12" spans="2:11" ht="12.75">
      <c r="B12" s="356"/>
      <c r="C12" s="357" t="s">
        <v>3</v>
      </c>
      <c r="D12" s="357" t="s">
        <v>2</v>
      </c>
      <c r="E12" s="357" t="s">
        <v>59</v>
      </c>
      <c r="F12" s="357" t="s">
        <v>60</v>
      </c>
      <c r="G12" s="357" t="s">
        <v>3</v>
      </c>
      <c r="H12" s="357" t="s">
        <v>2</v>
      </c>
      <c r="I12" s="357" t="s">
        <v>59</v>
      </c>
      <c r="J12" s="357" t="s">
        <v>60</v>
      </c>
      <c r="K12" s="357" t="s">
        <v>3</v>
      </c>
    </row>
    <row r="13" spans="2:11" ht="12.75">
      <c r="B13" s="358" t="s">
        <v>13</v>
      </c>
      <c r="C13" s="359" t="s">
        <v>462</v>
      </c>
      <c r="D13" s="359" t="s">
        <v>462</v>
      </c>
      <c r="E13" s="359" t="s">
        <v>565</v>
      </c>
      <c r="F13" s="359" t="s">
        <v>565</v>
      </c>
      <c r="G13" s="359" t="s">
        <v>565</v>
      </c>
      <c r="H13" s="359" t="s">
        <v>565</v>
      </c>
      <c r="I13" s="359" t="s">
        <v>684</v>
      </c>
      <c r="J13" s="359" t="s">
        <v>684</v>
      </c>
      <c r="K13" s="359" t="s">
        <v>684</v>
      </c>
    </row>
    <row r="14" spans="2:11" ht="12.75">
      <c r="B14" s="360" t="s">
        <v>374</v>
      </c>
      <c r="C14" s="361">
        <v>380864</v>
      </c>
      <c r="D14" s="361">
        <v>367436</v>
      </c>
      <c r="E14" s="361">
        <v>361858</v>
      </c>
      <c r="F14" s="361">
        <v>399470</v>
      </c>
      <c r="G14" s="361">
        <v>435756</v>
      </c>
      <c r="H14" s="361">
        <v>414461</v>
      </c>
      <c r="I14" s="361">
        <v>357927</v>
      </c>
      <c r="J14" s="361">
        <v>435202</v>
      </c>
      <c r="K14" s="361">
        <v>478105</v>
      </c>
    </row>
    <row r="15" spans="2:11" ht="12.75">
      <c r="B15" s="360" t="s">
        <v>71</v>
      </c>
      <c r="C15" s="361">
        <v>1354762</v>
      </c>
      <c r="D15" s="361">
        <v>1340184</v>
      </c>
      <c r="E15" s="361">
        <v>1364296</v>
      </c>
      <c r="F15" s="361">
        <v>1388532</v>
      </c>
      <c r="G15" s="361">
        <v>1386827</v>
      </c>
      <c r="H15" s="361">
        <v>1367407</v>
      </c>
      <c r="I15" s="361">
        <v>1371134</v>
      </c>
      <c r="J15" s="361">
        <v>1422225</v>
      </c>
      <c r="K15" s="361">
        <v>1448028</v>
      </c>
    </row>
    <row r="16" spans="2:11" ht="12.75">
      <c r="B16" s="362" t="s">
        <v>375</v>
      </c>
      <c r="C16" s="362">
        <v>286018</v>
      </c>
      <c r="D16" s="362">
        <v>287647</v>
      </c>
      <c r="E16" s="362">
        <v>288664</v>
      </c>
      <c r="F16" s="362">
        <v>289690</v>
      </c>
      <c r="G16" s="362">
        <v>277469</v>
      </c>
      <c r="H16" s="362">
        <v>272871</v>
      </c>
      <c r="I16" s="362">
        <v>247814</v>
      </c>
      <c r="J16" s="362">
        <v>242683</v>
      </c>
      <c r="K16" s="362">
        <v>197575</v>
      </c>
    </row>
    <row r="17" spans="2:11" ht="12.75">
      <c r="B17" s="363" t="s">
        <v>376</v>
      </c>
      <c r="C17" s="364">
        <v>2021644</v>
      </c>
      <c r="D17" s="364">
        <v>1995267</v>
      </c>
      <c r="E17" s="364">
        <v>2014818</v>
      </c>
      <c r="F17" s="364">
        <v>2077692</v>
      </c>
      <c r="G17" s="364">
        <v>2100052</v>
      </c>
      <c r="H17" s="364">
        <v>2054739</v>
      </c>
      <c r="I17" s="364">
        <v>1986875</v>
      </c>
      <c r="J17" s="364">
        <v>2100110</v>
      </c>
      <c r="K17" s="364">
        <v>2123708</v>
      </c>
    </row>
    <row r="18" spans="2:11" ht="12.75">
      <c r="B18" s="362" t="s">
        <v>485</v>
      </c>
      <c r="C18" s="362">
        <v>739937</v>
      </c>
      <c r="D18" s="362">
        <v>799032</v>
      </c>
      <c r="E18" s="362">
        <v>897177</v>
      </c>
      <c r="F18" s="362">
        <v>884639</v>
      </c>
      <c r="G18" s="362">
        <v>832728</v>
      </c>
      <c r="H18" s="362">
        <v>799595</v>
      </c>
      <c r="I18" s="362">
        <v>767263</v>
      </c>
      <c r="J18" s="362">
        <v>781036</v>
      </c>
      <c r="K18" s="362">
        <v>770715</v>
      </c>
    </row>
    <row r="19" spans="2:11" ht="12.75">
      <c r="B19" s="365" t="s">
        <v>79</v>
      </c>
      <c r="C19" s="364">
        <v>2761581</v>
      </c>
      <c r="D19" s="364">
        <v>2794299</v>
      </c>
      <c r="E19" s="364">
        <v>2911995</v>
      </c>
      <c r="F19" s="364">
        <v>2962331</v>
      </c>
      <c r="G19" s="364">
        <v>2932780</v>
      </c>
      <c r="H19" s="364">
        <v>2854334</v>
      </c>
      <c r="I19" s="364">
        <v>2754138</v>
      </c>
      <c r="J19" s="364">
        <v>2881146</v>
      </c>
      <c r="K19" s="364">
        <v>2894423</v>
      </c>
    </row>
    <row r="20" spans="2:11" ht="12.75">
      <c r="B20" s="360"/>
      <c r="C20" s="366"/>
      <c r="D20" s="366"/>
      <c r="E20" s="366"/>
      <c r="F20" s="366"/>
      <c r="G20" s="366"/>
      <c r="H20" s="366"/>
      <c r="I20" s="366"/>
      <c r="J20" s="366"/>
      <c r="K20" s="366"/>
    </row>
    <row r="21" spans="2:11" ht="12.75">
      <c r="B21" s="367" t="s">
        <v>81</v>
      </c>
      <c r="C21" s="361">
        <v>195993</v>
      </c>
      <c r="D21" s="361">
        <v>164875</v>
      </c>
      <c r="E21" s="361">
        <v>175280</v>
      </c>
      <c r="F21" s="361">
        <v>204056</v>
      </c>
      <c r="G21" s="361">
        <v>183453</v>
      </c>
      <c r="H21" s="361">
        <v>175186</v>
      </c>
      <c r="I21" s="361">
        <v>166740</v>
      </c>
      <c r="J21" s="361">
        <v>215889</v>
      </c>
      <c r="K21" s="361">
        <v>200679</v>
      </c>
    </row>
    <row r="22" spans="2:11" ht="12.75">
      <c r="B22" s="367" t="s">
        <v>82</v>
      </c>
      <c r="C22" s="361">
        <v>1003923</v>
      </c>
      <c r="D22" s="361">
        <v>1025493</v>
      </c>
      <c r="E22" s="361">
        <v>1057636</v>
      </c>
      <c r="F22" s="361">
        <v>1090040</v>
      </c>
      <c r="G22" s="361">
        <v>1103587</v>
      </c>
      <c r="H22" s="361">
        <v>1077163</v>
      </c>
      <c r="I22" s="361">
        <v>1048482</v>
      </c>
      <c r="J22" s="361">
        <v>1090125</v>
      </c>
      <c r="K22" s="361">
        <v>1112683</v>
      </c>
    </row>
    <row r="23" spans="2:11" ht="12.75">
      <c r="B23" s="367" t="s">
        <v>86</v>
      </c>
      <c r="C23" s="361">
        <v>766738</v>
      </c>
      <c r="D23" s="361">
        <v>764475</v>
      </c>
      <c r="E23" s="361">
        <v>733844</v>
      </c>
      <c r="F23" s="361">
        <v>748257</v>
      </c>
      <c r="G23" s="361">
        <v>747266</v>
      </c>
      <c r="H23" s="361">
        <v>717648</v>
      </c>
      <c r="I23" s="361">
        <v>690456</v>
      </c>
      <c r="J23" s="361">
        <v>722163</v>
      </c>
      <c r="K23" s="361">
        <v>728228</v>
      </c>
    </row>
    <row r="24" spans="2:11" ht="12.75">
      <c r="B24" s="362" t="s">
        <v>89</v>
      </c>
      <c r="C24" s="362">
        <v>29830</v>
      </c>
      <c r="D24" s="362">
        <v>35878</v>
      </c>
      <c r="E24" s="362">
        <v>38941</v>
      </c>
      <c r="F24" s="362">
        <v>33320</v>
      </c>
      <c r="G24" s="362">
        <v>33164</v>
      </c>
      <c r="H24" s="362">
        <v>32243</v>
      </c>
      <c r="I24" s="362">
        <v>31938</v>
      </c>
      <c r="J24" s="362">
        <v>31836</v>
      </c>
      <c r="K24" s="362">
        <v>32585</v>
      </c>
    </row>
    <row r="25" spans="2:11" ht="12.75">
      <c r="B25" s="368" t="s">
        <v>377</v>
      </c>
      <c r="C25" s="364">
        <v>1996484</v>
      </c>
      <c r="D25" s="364">
        <v>1990721</v>
      </c>
      <c r="E25" s="364">
        <v>2005701</v>
      </c>
      <c r="F25" s="364">
        <v>2075673</v>
      </c>
      <c r="G25" s="364">
        <v>2067470</v>
      </c>
      <c r="H25" s="364">
        <v>2002240</v>
      </c>
      <c r="I25" s="364">
        <v>1937616</v>
      </c>
      <c r="J25" s="364">
        <v>2060013</v>
      </c>
      <c r="K25" s="364">
        <v>2074175</v>
      </c>
    </row>
    <row r="26" spans="2:11" ht="12.75">
      <c r="B26" s="362" t="s">
        <v>486</v>
      </c>
      <c r="C26" s="362">
        <v>765097</v>
      </c>
      <c r="D26" s="362">
        <v>803578</v>
      </c>
      <c r="E26" s="362">
        <v>906294</v>
      </c>
      <c r="F26" s="362">
        <v>886658</v>
      </c>
      <c r="G26" s="362">
        <v>865310</v>
      </c>
      <c r="H26" s="362">
        <v>852094</v>
      </c>
      <c r="I26" s="362">
        <v>816522</v>
      </c>
      <c r="J26" s="362">
        <v>821133</v>
      </c>
      <c r="K26" s="362">
        <v>820248</v>
      </c>
    </row>
    <row r="27" spans="2:11" ht="12.75">
      <c r="B27" s="369" t="s">
        <v>92</v>
      </c>
      <c r="C27" s="370">
        <v>2761581</v>
      </c>
      <c r="D27" s="370">
        <v>2794299</v>
      </c>
      <c r="E27" s="370">
        <v>2911995</v>
      </c>
      <c r="F27" s="370">
        <v>2962331</v>
      </c>
      <c r="G27" s="370">
        <v>2932780</v>
      </c>
      <c r="H27" s="370">
        <v>2854334</v>
      </c>
      <c r="I27" s="370">
        <v>2754138</v>
      </c>
      <c r="J27" s="370">
        <v>2881146</v>
      </c>
      <c r="K27" s="370">
        <v>2894423</v>
      </c>
    </row>
    <row r="28" spans="2:11" ht="12.75">
      <c r="B28" s="368"/>
      <c r="C28" s="371"/>
      <c r="D28" s="371"/>
      <c r="E28" s="371"/>
      <c r="F28" s="371"/>
      <c r="G28" s="371"/>
      <c r="H28" s="371"/>
      <c r="I28" s="371"/>
      <c r="J28" s="371"/>
      <c r="K28" s="371"/>
    </row>
    <row r="29" spans="2:11" ht="18">
      <c r="B29" s="501" t="s">
        <v>378</v>
      </c>
      <c r="C29" s="355"/>
      <c r="D29" s="355"/>
      <c r="E29" s="355"/>
      <c r="F29" s="355"/>
      <c r="G29" s="355"/>
      <c r="H29" s="355"/>
      <c r="I29" s="355"/>
      <c r="J29" s="355"/>
      <c r="K29" s="355"/>
    </row>
    <row r="30" spans="2:11" ht="12.75">
      <c r="B30" s="356"/>
      <c r="C30" s="357" t="s">
        <v>3</v>
      </c>
      <c r="D30" s="357" t="s">
        <v>2</v>
      </c>
      <c r="E30" s="357" t="s">
        <v>59</v>
      </c>
      <c r="F30" s="357" t="s">
        <v>60</v>
      </c>
      <c r="G30" s="357" t="s">
        <v>3</v>
      </c>
      <c r="H30" s="357" t="s">
        <v>2</v>
      </c>
      <c r="I30" s="357" t="s">
        <v>59</v>
      </c>
      <c r="J30" s="357" t="s">
        <v>60</v>
      </c>
      <c r="K30" s="357" t="s">
        <v>3</v>
      </c>
    </row>
    <row r="31" spans="2:11" ht="12.75">
      <c r="B31" s="358" t="s">
        <v>13</v>
      </c>
      <c r="C31" s="359" t="s">
        <v>462</v>
      </c>
      <c r="D31" s="359" t="s">
        <v>462</v>
      </c>
      <c r="E31" s="359" t="s">
        <v>565</v>
      </c>
      <c r="F31" s="359" t="s">
        <v>565</v>
      </c>
      <c r="G31" s="359" t="s">
        <v>565</v>
      </c>
      <c r="H31" s="359" t="s">
        <v>565</v>
      </c>
      <c r="I31" s="359" t="s">
        <v>684</v>
      </c>
      <c r="J31" s="359" t="s">
        <v>684</v>
      </c>
      <c r="K31" s="359" t="s">
        <v>684</v>
      </c>
    </row>
    <row r="32" spans="2:11" ht="12.75">
      <c r="B32" s="360" t="s">
        <v>374</v>
      </c>
      <c r="C32" s="361">
        <v>397</v>
      </c>
      <c r="D32" s="361">
        <v>349</v>
      </c>
      <c r="E32" s="361">
        <v>425</v>
      </c>
      <c r="F32" s="361">
        <v>262</v>
      </c>
      <c r="G32" s="361">
        <v>303</v>
      </c>
      <c r="H32" s="361">
        <v>295</v>
      </c>
      <c r="I32" s="361">
        <v>420</v>
      </c>
      <c r="J32" s="361">
        <v>337</v>
      </c>
      <c r="K32" s="361">
        <v>290</v>
      </c>
    </row>
    <row r="33" spans="2:11" ht="12.75">
      <c r="B33" s="360" t="s">
        <v>417</v>
      </c>
      <c r="C33" s="366">
        <v>8097</v>
      </c>
      <c r="D33" s="366">
        <v>7672</v>
      </c>
      <c r="E33" s="366">
        <v>7240</v>
      </c>
      <c r="F33" s="366">
        <v>6774</v>
      </c>
      <c r="G33" s="366">
        <v>6409</v>
      </c>
      <c r="H33" s="366">
        <v>6385</v>
      </c>
      <c r="I33" s="366">
        <v>6173</v>
      </c>
      <c r="J33" s="366">
        <v>6183</v>
      </c>
      <c r="K33" s="366">
        <v>6410</v>
      </c>
    </row>
    <row r="34" spans="2:11" ht="12.75">
      <c r="B34" s="362" t="s">
        <v>375</v>
      </c>
      <c r="C34" s="372">
        <v>1263</v>
      </c>
      <c r="D34" s="372">
        <v>1024</v>
      </c>
      <c r="E34" s="372">
        <v>911</v>
      </c>
      <c r="F34" s="372">
        <v>771</v>
      </c>
      <c r="G34" s="372">
        <v>732</v>
      </c>
      <c r="H34" s="372">
        <v>513</v>
      </c>
      <c r="I34" s="372">
        <v>504</v>
      </c>
      <c r="J34" s="372">
        <v>490</v>
      </c>
      <c r="K34" s="372">
        <v>429</v>
      </c>
    </row>
    <row r="35" spans="2:11" ht="12.75">
      <c r="B35" s="363" t="s">
        <v>379</v>
      </c>
      <c r="C35" s="373">
        <v>9757</v>
      </c>
      <c r="D35" s="373">
        <v>9045</v>
      </c>
      <c r="E35" s="373">
        <v>8576</v>
      </c>
      <c r="F35" s="373">
        <v>7807</v>
      </c>
      <c r="G35" s="373">
        <v>7444</v>
      </c>
      <c r="H35" s="373">
        <v>7193</v>
      </c>
      <c r="I35" s="373">
        <v>7097</v>
      </c>
      <c r="J35" s="373">
        <v>7010</v>
      </c>
      <c r="K35" s="373">
        <v>7129</v>
      </c>
    </row>
    <row r="36" spans="2:11" ht="12.75">
      <c r="B36" s="362" t="s">
        <v>485</v>
      </c>
      <c r="C36" s="372">
        <v>1215</v>
      </c>
      <c r="D36" s="372">
        <v>1434</v>
      </c>
      <c r="E36" s="372">
        <v>1627</v>
      </c>
      <c r="F36" s="372">
        <v>1591</v>
      </c>
      <c r="G36" s="372">
        <v>1639</v>
      </c>
      <c r="H36" s="372">
        <v>1849</v>
      </c>
      <c r="I36" s="372">
        <v>1792</v>
      </c>
      <c r="J36" s="372">
        <v>1742</v>
      </c>
      <c r="K36" s="372">
        <v>1571</v>
      </c>
    </row>
    <row r="37" spans="2:11" ht="12.75">
      <c r="B37" s="368" t="s">
        <v>380</v>
      </c>
      <c r="C37" s="373">
        <v>10972</v>
      </c>
      <c r="D37" s="373">
        <v>10479</v>
      </c>
      <c r="E37" s="373">
        <v>10203</v>
      </c>
      <c r="F37" s="373">
        <v>9398</v>
      </c>
      <c r="G37" s="373">
        <v>9083</v>
      </c>
      <c r="H37" s="373">
        <v>9042</v>
      </c>
      <c r="I37" s="373">
        <v>8889</v>
      </c>
      <c r="J37" s="373">
        <v>8752</v>
      </c>
      <c r="K37" s="373">
        <v>8700</v>
      </c>
    </row>
    <row r="38" spans="2:11" ht="12.75">
      <c r="B38" s="360"/>
      <c r="C38" s="374"/>
      <c r="D38" s="374"/>
      <c r="E38" s="374"/>
      <c r="F38" s="374"/>
      <c r="G38" s="374"/>
      <c r="H38" s="374"/>
      <c r="I38" s="374"/>
      <c r="J38" s="374"/>
      <c r="K38" s="374"/>
    </row>
    <row r="39" spans="2:11" ht="12.75">
      <c r="B39" s="367" t="s">
        <v>81</v>
      </c>
      <c r="C39" s="366">
        <v>-214</v>
      </c>
      <c r="D39" s="366">
        <v>-187</v>
      </c>
      <c r="E39" s="366">
        <v>-144</v>
      </c>
      <c r="F39" s="366">
        <v>-34</v>
      </c>
      <c r="G39" s="366">
        <v>-115</v>
      </c>
      <c r="H39" s="366">
        <v>-102</v>
      </c>
      <c r="I39" s="366">
        <v>-113</v>
      </c>
      <c r="J39" s="366">
        <v>-98</v>
      </c>
      <c r="K39" s="366">
        <v>-98</v>
      </c>
    </row>
    <row r="40" spans="2:11" ht="12.75">
      <c r="B40" s="367" t="s">
        <v>418</v>
      </c>
      <c r="C40" s="366">
        <v>-1467</v>
      </c>
      <c r="D40" s="366">
        <v>-1201</v>
      </c>
      <c r="E40" s="366">
        <v>-1285</v>
      </c>
      <c r="F40" s="366">
        <v>-1078</v>
      </c>
      <c r="G40" s="366">
        <v>-996</v>
      </c>
      <c r="H40" s="366">
        <v>-860</v>
      </c>
      <c r="I40" s="366">
        <v>-980</v>
      </c>
      <c r="J40" s="366">
        <v>-896</v>
      </c>
      <c r="K40" s="366">
        <v>-1016</v>
      </c>
    </row>
    <row r="41" spans="2:11" ht="12.75">
      <c r="B41" s="367" t="s">
        <v>86</v>
      </c>
      <c r="C41" s="366">
        <v>-3420</v>
      </c>
      <c r="D41" s="366">
        <v>-3106</v>
      </c>
      <c r="E41" s="366">
        <v>-2966</v>
      </c>
      <c r="F41" s="366">
        <v>-3021</v>
      </c>
      <c r="G41" s="366">
        <v>-2788</v>
      </c>
      <c r="H41" s="366">
        <v>-2858</v>
      </c>
      <c r="I41" s="366">
        <v>-2765</v>
      </c>
      <c r="J41" s="366">
        <v>-2733</v>
      </c>
      <c r="K41" s="366">
        <v>-2599</v>
      </c>
    </row>
    <row r="42" spans="2:11" ht="12.75">
      <c r="B42" s="362" t="s">
        <v>89</v>
      </c>
      <c r="C42" s="372">
        <v>-365</v>
      </c>
      <c r="D42" s="372">
        <v>-434</v>
      </c>
      <c r="E42" s="372">
        <v>-499</v>
      </c>
      <c r="F42" s="372">
        <v>-351</v>
      </c>
      <c r="G42" s="372">
        <v>-356</v>
      </c>
      <c r="H42" s="372">
        <v>-350</v>
      </c>
      <c r="I42" s="372">
        <v>-344</v>
      </c>
      <c r="J42" s="372">
        <v>-338</v>
      </c>
      <c r="K42" s="372">
        <v>-351</v>
      </c>
    </row>
    <row r="43" spans="2:11" ht="12.75">
      <c r="B43" s="368" t="s">
        <v>381</v>
      </c>
      <c r="C43" s="373">
        <v>-5466</v>
      </c>
      <c r="D43" s="373">
        <v>-4928</v>
      </c>
      <c r="E43" s="373">
        <v>-4894</v>
      </c>
      <c r="F43" s="373">
        <v>-4484</v>
      </c>
      <c r="G43" s="373">
        <v>-4255</v>
      </c>
      <c r="H43" s="373">
        <v>-4170</v>
      </c>
      <c r="I43" s="373">
        <v>-4202</v>
      </c>
      <c r="J43" s="373">
        <v>-4065</v>
      </c>
      <c r="K43" s="373">
        <v>-4064</v>
      </c>
    </row>
    <row r="44" spans="2:11" ht="12.75">
      <c r="B44" s="362" t="s">
        <v>486</v>
      </c>
      <c r="C44" s="372">
        <v>-334</v>
      </c>
      <c r="D44" s="372">
        <v>-541</v>
      </c>
      <c r="E44" s="372">
        <v>-363</v>
      </c>
      <c r="F44" s="372">
        <v>-283</v>
      </c>
      <c r="G44" s="372">
        <v>-144</v>
      </c>
      <c r="H44" s="372">
        <v>-195</v>
      </c>
      <c r="I44" s="372">
        <v>-51</v>
      </c>
      <c r="J44" s="372">
        <v>-40</v>
      </c>
      <c r="K44" s="372">
        <v>21</v>
      </c>
    </row>
    <row r="45" spans="2:11" ht="12.75">
      <c r="B45" s="369" t="s">
        <v>382</v>
      </c>
      <c r="C45" s="375">
        <v>-5800</v>
      </c>
      <c r="D45" s="375">
        <v>-5469</v>
      </c>
      <c r="E45" s="375">
        <v>-5257</v>
      </c>
      <c r="F45" s="375">
        <v>-4767</v>
      </c>
      <c r="G45" s="375">
        <v>-4399</v>
      </c>
      <c r="H45" s="375">
        <v>-4365</v>
      </c>
      <c r="I45" s="375">
        <v>-4176</v>
      </c>
      <c r="J45" s="375">
        <v>-4105</v>
      </c>
      <c r="K45" s="375">
        <v>-4043</v>
      </c>
    </row>
    <row r="46" spans="2:11" ht="12.75">
      <c r="B46" s="392" t="s">
        <v>419</v>
      </c>
      <c r="C46" s="355"/>
      <c r="D46" s="355"/>
      <c r="E46" s="355"/>
      <c r="F46" s="355"/>
      <c r="G46" s="355"/>
      <c r="H46" s="355"/>
      <c r="I46" s="355"/>
      <c r="J46" s="355"/>
      <c r="K46" s="355"/>
    </row>
    <row r="47" spans="2:11" ht="12.75">
      <c r="B47" s="392"/>
      <c r="C47" s="355"/>
      <c r="D47" s="355"/>
      <c r="E47" s="355"/>
      <c r="F47" s="355"/>
      <c r="G47" s="355"/>
      <c r="H47" s="355"/>
      <c r="I47" s="355"/>
      <c r="J47" s="355"/>
      <c r="K47" s="355"/>
    </row>
    <row r="48" spans="2:11" ht="18">
      <c r="B48" s="501" t="s">
        <v>132</v>
      </c>
      <c r="C48" s="355"/>
      <c r="D48" s="355"/>
      <c r="E48" s="355"/>
      <c r="F48" s="355"/>
      <c r="G48" s="355"/>
      <c r="H48" s="355"/>
      <c r="I48" s="355"/>
      <c r="J48" s="355"/>
      <c r="K48" s="355"/>
    </row>
    <row r="49" spans="2:11" ht="12.75">
      <c r="B49" s="356"/>
      <c r="C49" s="357" t="s">
        <v>3</v>
      </c>
      <c r="D49" s="357" t="s">
        <v>2</v>
      </c>
      <c r="E49" s="357" t="s">
        <v>59</v>
      </c>
      <c r="F49" s="357" t="s">
        <v>60</v>
      </c>
      <c r="G49" s="357" t="s">
        <v>3</v>
      </c>
      <c r="H49" s="357" t="s">
        <v>2</v>
      </c>
      <c r="I49" s="357" t="s">
        <v>59</v>
      </c>
      <c r="J49" s="357" t="s">
        <v>60</v>
      </c>
      <c r="K49" s="357" t="s">
        <v>3</v>
      </c>
    </row>
    <row r="50" spans="2:11" ht="12.75">
      <c r="B50" s="358"/>
      <c r="C50" s="359" t="s">
        <v>462</v>
      </c>
      <c r="D50" s="359" t="s">
        <v>462</v>
      </c>
      <c r="E50" s="359" t="s">
        <v>565</v>
      </c>
      <c r="F50" s="359" t="s">
        <v>565</v>
      </c>
      <c r="G50" s="359" t="s">
        <v>565</v>
      </c>
      <c r="H50" s="359" t="s">
        <v>565</v>
      </c>
      <c r="I50" s="359" t="s">
        <v>684</v>
      </c>
      <c r="J50" s="359" t="s">
        <v>684</v>
      </c>
      <c r="K50" s="359" t="s">
        <v>684</v>
      </c>
    </row>
    <row r="51" spans="2:11" ht="12.75">
      <c r="B51" s="360" t="s">
        <v>374</v>
      </c>
      <c r="C51" s="376">
        <v>0.004180909442883852</v>
      </c>
      <c r="D51" s="376">
        <v>0.003800551982251926</v>
      </c>
      <c r="E51" s="376">
        <v>0.00470252284737403</v>
      </c>
      <c r="F51" s="376">
        <v>0.0026</v>
      </c>
      <c r="G51" s="376">
        <v>0.0028</v>
      </c>
      <c r="H51" s="376">
        <v>0.0028</v>
      </c>
      <c r="I51" s="376">
        <v>0.0047</v>
      </c>
      <c r="J51" s="376">
        <v>0.0031</v>
      </c>
      <c r="K51" s="376">
        <v>0.0024</v>
      </c>
    </row>
    <row r="52" spans="2:11" ht="12.75">
      <c r="B52" s="360" t="s">
        <v>71</v>
      </c>
      <c r="C52" s="376">
        <v>0.023892396925590555</v>
      </c>
      <c r="D52" s="376">
        <v>0.022896211459446682</v>
      </c>
      <c r="E52" s="376">
        <v>0.021226252317717898</v>
      </c>
      <c r="F52" s="376">
        <v>0.0195</v>
      </c>
      <c r="G52" s="376">
        <v>0.0185</v>
      </c>
      <c r="H52" s="376">
        <v>0.0187</v>
      </c>
      <c r="I52" s="376">
        <v>0.018</v>
      </c>
      <c r="J52" s="376">
        <v>0.0174</v>
      </c>
      <c r="K52" s="376">
        <v>0.0177</v>
      </c>
    </row>
    <row r="53" spans="2:11" ht="12.75">
      <c r="B53" s="362" t="s">
        <v>375</v>
      </c>
      <c r="C53" s="377">
        <v>0.017658276210477906</v>
      </c>
      <c r="D53" s="377">
        <v>0.0142354314462282</v>
      </c>
      <c r="E53" s="377">
        <v>0.01261639939080307</v>
      </c>
      <c r="F53" s="377">
        <v>0.0106</v>
      </c>
      <c r="G53" s="377">
        <v>0.0106</v>
      </c>
      <c r="H53" s="377">
        <v>0.0075</v>
      </c>
      <c r="I53" s="377">
        <v>0.0078</v>
      </c>
      <c r="J53" s="377">
        <v>0.0081</v>
      </c>
      <c r="K53" s="377">
        <v>0.0087</v>
      </c>
    </row>
    <row r="54" spans="2:11" ht="12.75">
      <c r="B54" s="363" t="s">
        <v>383</v>
      </c>
      <c r="C54" s="378">
        <v>0.019305894827804326</v>
      </c>
      <c r="D54" s="378">
        <v>0.018132087297993253</v>
      </c>
      <c r="E54" s="378">
        <v>0.01702507882286439</v>
      </c>
      <c r="F54" s="378">
        <v>0.015</v>
      </c>
      <c r="G54" s="378">
        <v>0.0142</v>
      </c>
      <c r="H54" s="378">
        <v>0.014</v>
      </c>
      <c r="I54" s="378">
        <v>0.0143</v>
      </c>
      <c r="J54" s="378">
        <v>0.0134</v>
      </c>
      <c r="K54" s="378">
        <v>0.0134</v>
      </c>
    </row>
    <row r="55" spans="2:11" ht="12.75">
      <c r="B55" s="360"/>
      <c r="C55" s="376"/>
      <c r="D55" s="376"/>
      <c r="E55" s="376"/>
      <c r="F55" s="376"/>
      <c r="G55" s="376"/>
      <c r="H55" s="376"/>
      <c r="I55" s="376"/>
      <c r="J55" s="376"/>
      <c r="K55" s="376"/>
    </row>
    <row r="56" spans="2:11" ht="12.75">
      <c r="B56" s="367" t="s">
        <v>81</v>
      </c>
      <c r="C56" s="376">
        <v>-0.004375467529170369</v>
      </c>
      <c r="D56" s="376">
        <v>-0.004513909111676317</v>
      </c>
      <c r="E56" s="376">
        <v>-0.00329345294874947</v>
      </c>
      <c r="F56" s="376">
        <v>-0.0007</v>
      </c>
      <c r="G56" s="376">
        <v>-0.0025</v>
      </c>
      <c r="H56" s="376">
        <v>-0.0023</v>
      </c>
      <c r="I56" s="376">
        <v>-0.0027</v>
      </c>
      <c r="J56" s="376">
        <v>-0.0018</v>
      </c>
      <c r="K56" s="376">
        <v>-0.0019</v>
      </c>
    </row>
    <row r="57" spans="2:11" ht="12.75">
      <c r="B57" s="367" t="s">
        <v>82</v>
      </c>
      <c r="C57" s="376">
        <v>-0.005848481707148878</v>
      </c>
      <c r="D57" s="376">
        <v>-0.004684518535324682</v>
      </c>
      <c r="E57" s="376">
        <v>-0.00485799402186827</v>
      </c>
      <c r="F57" s="376">
        <v>-0.004</v>
      </c>
      <c r="G57" s="376">
        <v>-0.0036</v>
      </c>
      <c r="H57" s="376">
        <v>-0.0032</v>
      </c>
      <c r="I57" s="376">
        <v>-0.0037</v>
      </c>
      <c r="J57" s="376">
        <v>-0.0033</v>
      </c>
      <c r="K57" s="376">
        <v>-0.0037</v>
      </c>
    </row>
    <row r="58" spans="2:11" ht="12.75">
      <c r="B58" s="367" t="s">
        <v>86</v>
      </c>
      <c r="C58" s="376">
        <v>-0.017838718302000484</v>
      </c>
      <c r="D58" s="376">
        <v>-0.016252030212360002</v>
      </c>
      <c r="E58" s="376">
        <v>-0.0161664757489344</v>
      </c>
      <c r="F58" s="376">
        <v>-0.0161</v>
      </c>
      <c r="G58" s="376">
        <v>-0.0149</v>
      </c>
      <c r="H58" s="376">
        <v>-0.0159</v>
      </c>
      <c r="I58" s="376">
        <v>-0.016</v>
      </c>
      <c r="J58" s="376">
        <v>-0.0151</v>
      </c>
      <c r="K58" s="376">
        <v>-0.0143</v>
      </c>
    </row>
    <row r="59" spans="2:11" ht="12.75">
      <c r="B59" s="362" t="s">
        <v>89</v>
      </c>
      <c r="C59" s="377">
        <v>-0.049002373302001585</v>
      </c>
      <c r="D59" s="377">
        <v>-0.04842855685546827</v>
      </c>
      <c r="E59" s="377">
        <v>-0.0512276520653551</v>
      </c>
      <c r="F59" s="377">
        <v>-0.0421</v>
      </c>
      <c r="G59" s="377">
        <v>-0.043</v>
      </c>
      <c r="H59" s="377">
        <v>-0.0435</v>
      </c>
      <c r="I59" s="377">
        <v>-0.043</v>
      </c>
      <c r="J59" s="377">
        <v>-0.0425</v>
      </c>
      <c r="K59" s="377">
        <v>-0.0431</v>
      </c>
    </row>
    <row r="60" spans="2:11" ht="12.75">
      <c r="B60" s="368" t="s">
        <v>384</v>
      </c>
      <c r="C60" s="379">
        <v>-0.010953433655577813</v>
      </c>
      <c r="D60" s="379">
        <v>-0.009900915253370194</v>
      </c>
      <c r="E60" s="379">
        <v>-0.00975908008478129</v>
      </c>
      <c r="F60" s="379">
        <v>-0.0086</v>
      </c>
      <c r="G60" s="379">
        <v>-0.0082</v>
      </c>
      <c r="H60" s="379">
        <v>-0.0083</v>
      </c>
      <c r="I60" s="379">
        <v>-0.0087</v>
      </c>
      <c r="J60" s="379">
        <v>-0.0079</v>
      </c>
      <c r="K60" s="379">
        <v>-0.0078</v>
      </c>
    </row>
    <row r="61" spans="2:11" ht="13.5" thickBot="1">
      <c r="B61" s="393" t="s">
        <v>385</v>
      </c>
      <c r="C61" s="394">
        <v>0.010232486707843222</v>
      </c>
      <c r="D61" s="394">
        <v>0.010043794649774247</v>
      </c>
      <c r="E61" s="394">
        <v>0.009819588257139886</v>
      </c>
      <c r="F61" s="394">
        <v>0.0089</v>
      </c>
      <c r="G61" s="394">
        <v>0.0089</v>
      </c>
      <c r="H61" s="394">
        <v>0.0091</v>
      </c>
      <c r="I61" s="394">
        <v>0.0093</v>
      </c>
      <c r="J61" s="394">
        <v>0.0089</v>
      </c>
      <c r="K61" s="394">
        <v>0.0088</v>
      </c>
    </row>
  </sheetData>
  <sheetProtection/>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2"/>
  <headerFooter alignWithMargins="0">
    <oddFooter>&amp;L&amp;F&amp;C&amp;D&amp;R&amp;P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H32"/>
  <sheetViews>
    <sheetView showGridLines="0" showZeros="0" zoomScalePageLayoutView="0" workbookViewId="0" topLeftCell="A1">
      <selection activeCell="A1" sqref="A1"/>
    </sheetView>
  </sheetViews>
  <sheetFormatPr defaultColWidth="8.00390625" defaultRowHeight="12.75"/>
  <cols>
    <col min="1" max="1" width="2.421875" style="253" customWidth="1"/>
    <col min="2" max="2" width="34.421875" style="253" bestFit="1" customWidth="1"/>
    <col min="3" max="3" width="8.7109375" style="262" customWidth="1"/>
    <col min="4" max="16384" width="8.00390625" style="262" customWidth="1"/>
  </cols>
  <sheetData>
    <row r="1" spans="1:39" s="260" customFormat="1" ht="15">
      <c r="A1" s="254"/>
      <c r="B1" s="17" t="s">
        <v>38</v>
      </c>
      <c r="U1" s="261"/>
      <c r="V1" s="261"/>
      <c r="W1" s="261"/>
      <c r="X1" s="261"/>
      <c r="Y1" s="261"/>
      <c r="Z1" s="261"/>
      <c r="AA1" s="261"/>
      <c r="AB1" s="261"/>
      <c r="AC1" s="261"/>
      <c r="AD1" s="261"/>
      <c r="AE1" s="261"/>
      <c r="AF1" s="261"/>
      <c r="AG1" s="261"/>
      <c r="AH1" s="261"/>
      <c r="AI1" s="261"/>
      <c r="AJ1" s="261"/>
      <c r="AK1" s="261"/>
      <c r="AL1" s="261"/>
      <c r="AM1" s="261"/>
    </row>
    <row r="2" spans="1:39" s="260" customFormat="1" ht="15">
      <c r="A2" s="254"/>
      <c r="B2" s="17" t="s">
        <v>17</v>
      </c>
      <c r="U2" s="261"/>
      <c r="V2" s="261"/>
      <c r="W2" s="261"/>
      <c r="X2" s="261"/>
      <c r="Y2" s="261"/>
      <c r="Z2" s="261"/>
      <c r="AA2" s="261"/>
      <c r="AB2" s="261"/>
      <c r="AC2" s="261"/>
      <c r="AD2" s="261"/>
      <c r="AE2" s="261"/>
      <c r="AF2" s="261"/>
      <c r="AG2" s="261"/>
      <c r="AH2" s="261"/>
      <c r="AI2" s="261"/>
      <c r="AJ2" s="261"/>
      <c r="AK2" s="261"/>
      <c r="AL2" s="261"/>
      <c r="AM2" s="261"/>
    </row>
    <row r="3" spans="2:11" ht="24">
      <c r="B3" s="139" t="s">
        <v>13</v>
      </c>
      <c r="C3" s="107" t="s">
        <v>470</v>
      </c>
      <c r="D3" s="107" t="s">
        <v>545</v>
      </c>
      <c r="E3" s="107" t="s">
        <v>564</v>
      </c>
      <c r="F3" s="107" t="s">
        <v>605</v>
      </c>
      <c r="G3" s="107" t="s">
        <v>625</v>
      </c>
      <c r="H3" s="107" t="s">
        <v>660</v>
      </c>
      <c r="I3" s="107" t="s">
        <v>719</v>
      </c>
      <c r="J3" s="107" t="s">
        <v>768</v>
      </c>
      <c r="K3" s="107" t="s">
        <v>800</v>
      </c>
    </row>
    <row r="4" spans="2:11" ht="13.5">
      <c r="B4" s="93" t="s">
        <v>795</v>
      </c>
      <c r="C4" s="503">
        <v>172</v>
      </c>
      <c r="D4" s="503">
        <v>201</v>
      </c>
      <c r="E4" s="503">
        <v>1551</v>
      </c>
      <c r="F4" s="135">
        <v>-1300</v>
      </c>
      <c r="G4" s="135">
        <v>-1069</v>
      </c>
      <c r="H4" s="135">
        <v>677</v>
      </c>
      <c r="I4" s="135">
        <v>-228</v>
      </c>
      <c r="J4" s="135">
        <v>276</v>
      </c>
      <c r="K4" s="135">
        <v>669</v>
      </c>
    </row>
    <row r="5" spans="2:11" ht="12">
      <c r="B5" s="486" t="s">
        <v>39</v>
      </c>
      <c r="C5" s="503">
        <v>-105</v>
      </c>
      <c r="D5" s="503">
        <v>-830</v>
      </c>
      <c r="E5" s="503">
        <v>-1290</v>
      </c>
      <c r="F5" s="97">
        <v>1159</v>
      </c>
      <c r="G5" s="97">
        <v>1075</v>
      </c>
      <c r="H5" s="97">
        <v>-678</v>
      </c>
      <c r="I5" s="97">
        <v>360</v>
      </c>
      <c r="J5" s="97">
        <v>112</v>
      </c>
      <c r="K5" s="97">
        <v>-176</v>
      </c>
    </row>
    <row r="6" spans="2:11" ht="12">
      <c r="B6" s="483" t="s">
        <v>677</v>
      </c>
      <c r="C6" s="504">
        <v>714</v>
      </c>
      <c r="D6" s="504">
        <v>1078</v>
      </c>
      <c r="E6" s="504">
        <v>962</v>
      </c>
      <c r="F6" s="97">
        <v>853</v>
      </c>
      <c r="G6" s="97">
        <v>902</v>
      </c>
      <c r="H6" s="97">
        <v>1114</v>
      </c>
      <c r="I6" s="97">
        <v>797</v>
      </c>
      <c r="J6" s="97">
        <v>896</v>
      </c>
      <c r="K6" s="97">
        <v>892</v>
      </c>
    </row>
    <row r="7" spans="2:11" ht="12">
      <c r="B7" s="483" t="s">
        <v>720</v>
      </c>
      <c r="C7" s="504">
        <v>357</v>
      </c>
      <c r="D7" s="504">
        <v>418</v>
      </c>
      <c r="E7" s="504">
        <v>454</v>
      </c>
      <c r="F7" s="97">
        <v>228</v>
      </c>
      <c r="G7" s="97">
        <v>224</v>
      </c>
      <c r="H7" s="97">
        <v>454</v>
      </c>
      <c r="I7" s="97">
        <v>369</v>
      </c>
      <c r="J7" s="97">
        <v>489</v>
      </c>
      <c r="K7" s="97">
        <v>512</v>
      </c>
    </row>
    <row r="8" spans="2:11" ht="12">
      <c r="B8" s="486" t="s">
        <v>43</v>
      </c>
      <c r="C8" s="502">
        <v>-127</v>
      </c>
      <c r="D8" s="502">
        <v>-106</v>
      </c>
      <c r="E8" s="502">
        <v>32</v>
      </c>
      <c r="F8" s="505">
        <v>54</v>
      </c>
      <c r="G8" s="505">
        <v>20</v>
      </c>
      <c r="H8" s="505">
        <v>56</v>
      </c>
      <c r="I8" s="505">
        <v>87</v>
      </c>
      <c r="J8" s="505">
        <v>-55</v>
      </c>
      <c r="K8" s="505">
        <v>18</v>
      </c>
    </row>
    <row r="9" spans="2:11" ht="12">
      <c r="B9" s="500" t="s">
        <v>17</v>
      </c>
      <c r="C9" s="15">
        <v>1011</v>
      </c>
      <c r="D9" s="15">
        <v>761</v>
      </c>
      <c r="E9" s="15">
        <v>1709</v>
      </c>
      <c r="F9" s="15">
        <v>994</v>
      </c>
      <c r="G9" s="15">
        <v>1152</v>
      </c>
      <c r="H9" s="15">
        <v>1623</v>
      </c>
      <c r="I9" s="15">
        <v>1385</v>
      </c>
      <c r="J9" s="15">
        <v>1718</v>
      </c>
      <c r="K9" s="15">
        <v>1915</v>
      </c>
    </row>
    <row r="10" spans="2:11" ht="12">
      <c r="B10" s="191"/>
      <c r="C10" s="506"/>
      <c r="D10" s="506"/>
      <c r="E10" s="506"/>
      <c r="F10" s="506"/>
      <c r="G10" s="506"/>
      <c r="H10" s="506"/>
      <c r="I10" s="506"/>
      <c r="J10" s="506"/>
      <c r="K10" s="506"/>
    </row>
    <row r="11" spans="2:11" ht="33.75">
      <c r="B11" s="477" t="s">
        <v>617</v>
      </c>
      <c r="C11" s="721">
        <v>-40</v>
      </c>
      <c r="D11" s="721">
        <v>-36</v>
      </c>
      <c r="E11" s="721">
        <v>134</v>
      </c>
      <c r="F11" s="721">
        <v>342</v>
      </c>
      <c r="G11" s="721">
        <v>6</v>
      </c>
      <c r="H11" s="722">
        <v>121</v>
      </c>
      <c r="I11" s="722">
        <v>-153</v>
      </c>
      <c r="J11" s="722">
        <v>-205</v>
      </c>
      <c r="K11" s="722">
        <v>-84</v>
      </c>
    </row>
    <row r="12" spans="2:60" ht="11.25">
      <c r="B12" s="507" t="s">
        <v>616</v>
      </c>
      <c r="C12" s="508"/>
      <c r="D12" s="508"/>
      <c r="E12" s="508"/>
      <c r="F12" s="508"/>
      <c r="G12" s="508"/>
      <c r="H12" s="508"/>
      <c r="I12" s="508"/>
      <c r="J12" s="508"/>
      <c r="K12" s="508"/>
      <c r="L12" s="451"/>
      <c r="M12" s="451"/>
      <c r="N12" s="451"/>
      <c r="O12" s="451"/>
      <c r="P12" s="451"/>
      <c r="Q12" s="451"/>
      <c r="R12" s="451"/>
      <c r="S12" s="451"/>
      <c r="T12" s="451"/>
      <c r="U12" s="451"/>
      <c r="V12" s="451"/>
      <c r="W12" s="452"/>
      <c r="X12" s="452"/>
      <c r="Y12" s="452"/>
      <c r="Z12" s="452"/>
      <c r="AA12" s="452"/>
      <c r="AB12" s="452"/>
      <c r="AC12" s="452"/>
      <c r="AD12" s="452"/>
      <c r="AE12" s="452"/>
      <c r="AF12" s="452"/>
      <c r="AG12" s="453"/>
      <c r="AH12" s="453"/>
      <c r="AI12" s="453"/>
      <c r="AJ12" s="453"/>
      <c r="AK12" s="453"/>
      <c r="AL12" s="453"/>
      <c r="AM12" s="453"/>
      <c r="AN12" s="453"/>
      <c r="AO12" s="453"/>
      <c r="AP12" s="453"/>
      <c r="AQ12" s="453"/>
      <c r="AR12" s="453"/>
      <c r="AS12" s="453"/>
      <c r="AT12" s="453"/>
      <c r="AU12" s="453"/>
      <c r="AV12" s="453"/>
      <c r="AW12" s="453"/>
      <c r="AX12" s="453"/>
      <c r="AY12" s="453"/>
      <c r="AZ12" s="453"/>
      <c r="BA12" s="453"/>
      <c r="BB12" s="453"/>
      <c r="BC12" s="453"/>
      <c r="BD12" s="453"/>
      <c r="BE12" s="453"/>
      <c r="BF12" s="453"/>
      <c r="BG12" s="453"/>
      <c r="BH12" s="453"/>
    </row>
    <row r="13" spans="2:60" ht="37.5" customHeight="1">
      <c r="B13" s="810" t="s">
        <v>794</v>
      </c>
      <c r="C13" s="811"/>
      <c r="D13" s="811"/>
      <c r="E13" s="811"/>
      <c r="F13" s="811"/>
      <c r="G13" s="811"/>
      <c r="H13" s="811"/>
      <c r="I13" s="811"/>
      <c r="J13" s="811"/>
      <c r="K13" s="811"/>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4"/>
      <c r="AY13" s="454"/>
      <c r="AZ13" s="454"/>
      <c r="BA13" s="454"/>
      <c r="BB13" s="454"/>
      <c r="BC13" s="454"/>
      <c r="BD13" s="454"/>
      <c r="BE13" s="454"/>
      <c r="BF13" s="454"/>
      <c r="BG13" s="454"/>
      <c r="BH13" s="454"/>
    </row>
    <row r="14" spans="2:60" ht="35.25" customHeight="1">
      <c r="B14" s="810" t="s">
        <v>639</v>
      </c>
      <c r="C14" s="811"/>
      <c r="D14" s="811"/>
      <c r="E14" s="811"/>
      <c r="F14" s="811"/>
      <c r="G14" s="811"/>
      <c r="H14" s="811"/>
      <c r="I14" s="811"/>
      <c r="J14" s="811"/>
      <c r="K14" s="811"/>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4"/>
      <c r="AU14" s="454"/>
      <c r="AV14" s="454"/>
      <c r="AW14" s="454"/>
      <c r="AX14" s="454"/>
      <c r="AY14" s="454"/>
      <c r="AZ14" s="454"/>
      <c r="BA14" s="454"/>
      <c r="BB14" s="454"/>
      <c r="BC14" s="454"/>
      <c r="BD14" s="454"/>
      <c r="BE14" s="454"/>
      <c r="BF14" s="454"/>
      <c r="BG14" s="454"/>
      <c r="BH14" s="454"/>
    </row>
    <row r="16" spans="1:14" ht="15">
      <c r="A16" s="254"/>
      <c r="B16" s="17" t="s">
        <v>38</v>
      </c>
      <c r="C16" s="260"/>
      <c r="D16" s="260"/>
      <c r="E16" s="260"/>
      <c r="F16" s="260"/>
      <c r="G16" s="260"/>
      <c r="H16" s="260"/>
      <c r="I16" s="260"/>
      <c r="J16" s="260"/>
      <c r="K16" s="260"/>
      <c r="L16" s="260"/>
      <c r="M16" s="260"/>
      <c r="N16" s="260"/>
    </row>
    <row r="17" spans="1:14" ht="15">
      <c r="A17" s="254"/>
      <c r="B17" s="17" t="s">
        <v>16</v>
      </c>
      <c r="C17" s="260"/>
      <c r="D17" s="260"/>
      <c r="E17" s="260"/>
      <c r="F17" s="260"/>
      <c r="G17" s="260"/>
      <c r="H17" s="260"/>
      <c r="I17" s="260"/>
      <c r="J17" s="260"/>
      <c r="K17" s="260"/>
      <c r="L17" s="260"/>
      <c r="M17" s="260"/>
      <c r="N17" s="260"/>
    </row>
    <row r="18" spans="2:11" ht="24">
      <c r="B18" s="139" t="s">
        <v>13</v>
      </c>
      <c r="C18" s="107" t="s">
        <v>762</v>
      </c>
      <c r="D18" s="107" t="s">
        <v>763</v>
      </c>
      <c r="E18" s="107" t="s">
        <v>764</v>
      </c>
      <c r="F18" s="107" t="s">
        <v>765</v>
      </c>
      <c r="G18" s="107" t="s">
        <v>625</v>
      </c>
      <c r="H18" s="107" t="s">
        <v>660</v>
      </c>
      <c r="I18" s="107" t="s">
        <v>688</v>
      </c>
      <c r="J18" s="107" t="s">
        <v>769</v>
      </c>
      <c r="K18" s="107" t="s">
        <v>801</v>
      </c>
    </row>
    <row r="19" spans="2:11" ht="12">
      <c r="B19" s="211" t="s">
        <v>406</v>
      </c>
      <c r="C19" s="14">
        <v>190</v>
      </c>
      <c r="D19" s="14">
        <v>281</v>
      </c>
      <c r="E19" s="14">
        <v>118</v>
      </c>
      <c r="F19" s="14">
        <v>270</v>
      </c>
      <c r="G19" s="14">
        <v>188</v>
      </c>
      <c r="H19" s="14">
        <v>258</v>
      </c>
      <c r="I19" s="14">
        <v>150</v>
      </c>
      <c r="J19" s="14">
        <v>211</v>
      </c>
      <c r="K19" s="14">
        <v>208</v>
      </c>
    </row>
    <row r="20" spans="2:11" ht="12">
      <c r="B20" s="156" t="s">
        <v>407</v>
      </c>
      <c r="C20" s="14">
        <v>446</v>
      </c>
      <c r="D20" s="14">
        <v>563</v>
      </c>
      <c r="E20" s="14">
        <v>676</v>
      </c>
      <c r="F20" s="14">
        <v>1787</v>
      </c>
      <c r="G20" s="14">
        <v>437</v>
      </c>
      <c r="H20" s="14">
        <v>450</v>
      </c>
      <c r="I20" s="14">
        <v>449</v>
      </c>
      <c r="J20" s="14">
        <v>612</v>
      </c>
      <c r="K20" s="14">
        <v>415</v>
      </c>
    </row>
    <row r="21" spans="2:11" ht="12">
      <c r="B21" s="156" t="s">
        <v>40</v>
      </c>
      <c r="C21" s="14">
        <v>1877</v>
      </c>
      <c r="D21" s="14">
        <v>2116</v>
      </c>
      <c r="E21" s="14">
        <v>2317</v>
      </c>
      <c r="F21" s="14">
        <v>2201</v>
      </c>
      <c r="G21" s="14">
        <v>1959</v>
      </c>
      <c r="H21" s="14">
        <v>2030</v>
      </c>
      <c r="I21" s="14">
        <v>1744</v>
      </c>
      <c r="J21" s="14">
        <v>1759</v>
      </c>
      <c r="K21" s="14">
        <v>1811</v>
      </c>
    </row>
    <row r="22" spans="2:11" ht="14.25" customHeight="1">
      <c r="B22" s="677" t="s">
        <v>767</v>
      </c>
      <c r="C22" s="212">
        <v>123</v>
      </c>
      <c r="D22" s="212">
        <v>255</v>
      </c>
      <c r="E22" s="212">
        <v>389</v>
      </c>
      <c r="F22" s="212">
        <v>121</v>
      </c>
      <c r="G22" s="212">
        <v>18</v>
      </c>
      <c r="H22" s="212">
        <v>183</v>
      </c>
      <c r="I22" s="212">
        <v>22</v>
      </c>
      <c r="J22" s="212">
        <v>20</v>
      </c>
      <c r="K22" s="212">
        <v>21</v>
      </c>
    </row>
    <row r="23" spans="2:11" ht="24">
      <c r="B23" s="158" t="s">
        <v>408</v>
      </c>
      <c r="C23" s="213">
        <v>2596</v>
      </c>
      <c r="D23" s="213">
        <v>2904</v>
      </c>
      <c r="E23" s="213">
        <v>2478</v>
      </c>
      <c r="F23" s="213">
        <v>2537</v>
      </c>
      <c r="G23" s="213">
        <v>2350</v>
      </c>
      <c r="H23" s="213">
        <v>2598</v>
      </c>
      <c r="I23" s="213">
        <v>2557</v>
      </c>
      <c r="J23" s="213">
        <v>2741</v>
      </c>
      <c r="K23" s="213">
        <v>2581</v>
      </c>
    </row>
    <row r="24" spans="2:11" ht="12">
      <c r="B24" s="214" t="s">
        <v>409</v>
      </c>
      <c r="C24" s="212">
        <v>1527</v>
      </c>
      <c r="D24" s="212">
        <v>1551</v>
      </c>
      <c r="E24" s="212">
        <v>1352</v>
      </c>
      <c r="F24" s="212">
        <v>1387</v>
      </c>
      <c r="G24" s="212">
        <v>1396</v>
      </c>
      <c r="H24" s="212">
        <v>1386</v>
      </c>
      <c r="I24" s="212">
        <v>1247</v>
      </c>
      <c r="J24" s="212">
        <v>1290</v>
      </c>
      <c r="K24" s="212">
        <v>1310</v>
      </c>
    </row>
    <row r="25" spans="2:11" ht="12">
      <c r="B25" s="214" t="s">
        <v>410</v>
      </c>
      <c r="C25" s="212">
        <v>587</v>
      </c>
      <c r="D25" s="212">
        <v>892</v>
      </c>
      <c r="E25" s="212">
        <v>648</v>
      </c>
      <c r="F25" s="212">
        <v>649</v>
      </c>
      <c r="G25" s="212">
        <v>500</v>
      </c>
      <c r="H25" s="212">
        <v>648</v>
      </c>
      <c r="I25" s="212">
        <v>575</v>
      </c>
      <c r="J25" s="212">
        <v>666</v>
      </c>
      <c r="K25" s="212">
        <v>563</v>
      </c>
    </row>
    <row r="26" spans="2:11" ht="12">
      <c r="B26" s="158" t="s">
        <v>720</v>
      </c>
      <c r="C26" s="212">
        <v>397</v>
      </c>
      <c r="D26" s="212">
        <v>366</v>
      </c>
      <c r="E26" s="212">
        <v>421</v>
      </c>
      <c r="F26" s="212">
        <v>411</v>
      </c>
      <c r="G26" s="212">
        <v>416</v>
      </c>
      <c r="H26" s="212">
        <v>438</v>
      </c>
      <c r="I26" s="212">
        <v>402</v>
      </c>
      <c r="J26" s="212">
        <v>395</v>
      </c>
      <c r="K26" s="212">
        <v>418</v>
      </c>
    </row>
    <row r="27" spans="2:11" ht="12">
      <c r="B27" s="215" t="s">
        <v>411</v>
      </c>
      <c r="C27" s="216">
        <v>5506</v>
      </c>
      <c r="D27" s="216">
        <v>6230</v>
      </c>
      <c r="E27" s="216">
        <v>6010</v>
      </c>
      <c r="F27" s="216">
        <v>7206</v>
      </c>
      <c r="G27" s="216">
        <v>5350</v>
      </c>
      <c r="H27" s="216">
        <v>5774</v>
      </c>
      <c r="I27" s="216">
        <v>5302</v>
      </c>
      <c r="J27" s="216">
        <v>5718</v>
      </c>
      <c r="K27" s="216">
        <v>5433</v>
      </c>
    </row>
    <row r="28" spans="2:11" ht="12">
      <c r="B28" s="675" t="s">
        <v>412</v>
      </c>
      <c r="C28" s="676">
        <v>-1358</v>
      </c>
      <c r="D28" s="217">
        <v>-1363</v>
      </c>
      <c r="E28" s="217">
        <v>-1340</v>
      </c>
      <c r="F28" s="217">
        <v>-2012</v>
      </c>
      <c r="G28" s="217">
        <v>-1264</v>
      </c>
      <c r="H28" s="217">
        <v>-1379</v>
      </c>
      <c r="I28" s="217">
        <v>-1405</v>
      </c>
      <c r="J28" s="217">
        <v>-1644</v>
      </c>
      <c r="K28" s="217">
        <v>-1385</v>
      </c>
    </row>
    <row r="29" spans="2:11" ht="12">
      <c r="B29" s="215" t="s">
        <v>16</v>
      </c>
      <c r="C29" s="216">
        <v>4148</v>
      </c>
      <c r="D29" s="216">
        <v>4867</v>
      </c>
      <c r="E29" s="216">
        <v>4670</v>
      </c>
      <c r="F29" s="216">
        <v>5194</v>
      </c>
      <c r="G29" s="216">
        <v>4086</v>
      </c>
      <c r="H29" s="216">
        <v>4395</v>
      </c>
      <c r="I29" s="216">
        <v>3897</v>
      </c>
      <c r="J29" s="216">
        <v>4074</v>
      </c>
      <c r="K29" s="216">
        <v>4048</v>
      </c>
    </row>
    <row r="30" spans="2:11" ht="12">
      <c r="B30" s="677" t="s">
        <v>463</v>
      </c>
      <c r="C30" s="212">
        <v>2004</v>
      </c>
      <c r="D30" s="212">
        <v>2303</v>
      </c>
      <c r="E30" s="212">
        <v>2429</v>
      </c>
      <c r="F30" s="212">
        <v>2901</v>
      </c>
      <c r="G30" s="212">
        <v>2052</v>
      </c>
      <c r="H30" s="212">
        <v>2077</v>
      </c>
      <c r="I30" s="212">
        <v>1684</v>
      </c>
      <c r="J30" s="212">
        <v>1609</v>
      </c>
      <c r="K30" s="212">
        <v>1745</v>
      </c>
    </row>
    <row r="31" spans="2:11" ht="12">
      <c r="B31" s="677" t="s">
        <v>464</v>
      </c>
      <c r="C31" s="212">
        <v>875</v>
      </c>
      <c r="D31" s="212">
        <v>896</v>
      </c>
      <c r="E31" s="212">
        <v>845</v>
      </c>
      <c r="F31" s="212">
        <v>879</v>
      </c>
      <c r="G31" s="212">
        <v>861</v>
      </c>
      <c r="H31" s="212">
        <v>850</v>
      </c>
      <c r="I31" s="212">
        <v>756</v>
      </c>
      <c r="J31" s="212">
        <v>839</v>
      </c>
      <c r="K31" s="212">
        <v>773</v>
      </c>
    </row>
    <row r="32" spans="2:11" ht="11.25" customHeight="1">
      <c r="B32" s="677" t="s">
        <v>766</v>
      </c>
      <c r="C32" s="212">
        <v>258</v>
      </c>
      <c r="D32" s="212">
        <v>235</v>
      </c>
      <c r="E32" s="212">
        <v>314</v>
      </c>
      <c r="F32" s="212">
        <v>301</v>
      </c>
      <c r="G32" s="212">
        <v>258</v>
      </c>
      <c r="H32" s="212">
        <v>281</v>
      </c>
      <c r="I32" s="212">
        <v>245</v>
      </c>
      <c r="J32" s="212">
        <v>250</v>
      </c>
      <c r="K32" s="212">
        <v>268</v>
      </c>
    </row>
  </sheetData>
  <sheetProtection/>
  <mergeCells count="2">
    <mergeCell ref="B13:K13"/>
    <mergeCell ref="B14:K14"/>
  </mergeCells>
  <printOptions horizontalCentered="1"/>
  <pageMargins left="0.3937007874015748" right="0.7086614173228347" top="0.8661417322834646" bottom="0.5511811023622047" header="0.31496062992125984" footer="0.31496062992125984"/>
  <pageSetup fitToHeight="1" fitToWidth="1" horizontalDpi="600" verticalDpi="600" orientation="landscape" paperSize="9" r:id="rId1"/>
  <headerFooter alignWithMargins="0">
    <oddFooter>&amp;L&amp;F&amp;C&amp;D&amp;R&amp;P</oddFooter>
  </headerFooter>
</worksheet>
</file>

<file path=xl/worksheets/sheet8.xml><?xml version="1.0" encoding="utf-8"?>
<worksheet xmlns="http://schemas.openxmlformats.org/spreadsheetml/2006/main" xmlns:r="http://schemas.openxmlformats.org/officeDocument/2006/relationships">
  <dimension ref="A1:J24"/>
  <sheetViews>
    <sheetView showGridLines="0" zoomScalePageLayoutView="0" workbookViewId="0" topLeftCell="A1">
      <selection activeCell="A1" sqref="A1"/>
    </sheetView>
  </sheetViews>
  <sheetFormatPr defaultColWidth="9.140625" defaultRowHeight="12.75"/>
  <cols>
    <col min="1" max="1" width="27.140625" style="1" bestFit="1" customWidth="1"/>
    <col min="2" max="16384" width="9.140625" style="1" customWidth="1"/>
  </cols>
  <sheetData>
    <row r="1" ht="15.75">
      <c r="A1" s="12" t="s">
        <v>52</v>
      </c>
    </row>
    <row r="2" ht="12.75">
      <c r="A2" s="19"/>
    </row>
    <row r="3" spans="1:10" ht="12.75">
      <c r="A3" s="6"/>
      <c r="B3" s="20" t="s">
        <v>3</v>
      </c>
      <c r="C3" s="20" t="s">
        <v>2</v>
      </c>
      <c r="D3" s="20" t="s">
        <v>59</v>
      </c>
      <c r="E3" s="20" t="s">
        <v>60</v>
      </c>
      <c r="F3" s="20" t="s">
        <v>3</v>
      </c>
      <c r="G3" s="20" t="s">
        <v>2</v>
      </c>
      <c r="H3" s="20" t="s">
        <v>59</v>
      </c>
      <c r="I3" s="20" t="s">
        <v>60</v>
      </c>
      <c r="J3" s="20" t="s">
        <v>3</v>
      </c>
    </row>
    <row r="4" spans="1:10" ht="12.75">
      <c r="A4" s="7" t="s">
        <v>13</v>
      </c>
      <c r="B4" s="2" t="s">
        <v>431</v>
      </c>
      <c r="C4" s="2" t="s">
        <v>431</v>
      </c>
      <c r="D4" s="2" t="s">
        <v>565</v>
      </c>
      <c r="E4" s="2" t="s">
        <v>565</v>
      </c>
      <c r="F4" s="2" t="s">
        <v>565</v>
      </c>
      <c r="G4" s="2" t="s">
        <v>565</v>
      </c>
      <c r="H4" s="2" t="s">
        <v>684</v>
      </c>
      <c r="I4" s="2" t="s">
        <v>684</v>
      </c>
      <c r="J4" s="2" t="s">
        <v>684</v>
      </c>
    </row>
    <row r="5" spans="1:10" ht="12.75">
      <c r="A5" s="126" t="s">
        <v>53</v>
      </c>
      <c r="B5" s="8">
        <v>-3009</v>
      </c>
      <c r="C5" s="8">
        <v>-2931</v>
      </c>
      <c r="D5" s="8">
        <v>-3089</v>
      </c>
      <c r="E5" s="8">
        <v>-3210</v>
      </c>
      <c r="F5" s="8">
        <v>-2977</v>
      </c>
      <c r="G5" s="8">
        <v>-2936</v>
      </c>
      <c r="H5" s="8">
        <v>-3120</v>
      </c>
      <c r="I5" s="8">
        <v>-2912</v>
      </c>
      <c r="J5" s="8">
        <v>-3013</v>
      </c>
    </row>
    <row r="6" spans="1:10" ht="12.75">
      <c r="A6" s="126" t="s">
        <v>54</v>
      </c>
      <c r="B6" s="8">
        <v>-24</v>
      </c>
      <c r="C6" s="8">
        <v>-37</v>
      </c>
      <c r="D6" s="8">
        <v>-32</v>
      </c>
      <c r="E6" s="8">
        <v>-33</v>
      </c>
      <c r="F6" s="8">
        <v>-23</v>
      </c>
      <c r="G6" s="8">
        <v>-146</v>
      </c>
      <c r="H6" s="8">
        <v>-154</v>
      </c>
      <c r="I6" s="8">
        <v>-108</v>
      </c>
      <c r="J6" s="8">
        <v>-58</v>
      </c>
    </row>
    <row r="7" spans="1:10" ht="12.75">
      <c r="A7" s="126" t="s">
        <v>55</v>
      </c>
      <c r="B7" s="8">
        <v>-232</v>
      </c>
      <c r="C7" s="8">
        <v>-268</v>
      </c>
      <c r="D7" s="8">
        <v>-291</v>
      </c>
      <c r="E7" s="8">
        <v>-365</v>
      </c>
      <c r="F7" s="8">
        <v>-475</v>
      </c>
      <c r="G7" s="8">
        <v>-241</v>
      </c>
      <c r="H7" s="8">
        <v>-340</v>
      </c>
      <c r="I7" s="8">
        <v>-332</v>
      </c>
      <c r="J7" s="8">
        <v>-342</v>
      </c>
    </row>
    <row r="8" spans="1:10" ht="12.75">
      <c r="A8" s="121" t="s">
        <v>56</v>
      </c>
      <c r="B8" s="123">
        <v>-127</v>
      </c>
      <c r="C8" s="123">
        <v>-178</v>
      </c>
      <c r="D8" s="123">
        <v>-144</v>
      </c>
      <c r="E8" s="123">
        <v>-146</v>
      </c>
      <c r="F8" s="123">
        <v>-127</v>
      </c>
      <c r="G8" s="123">
        <v>-201</v>
      </c>
      <c r="H8" s="123">
        <v>-137</v>
      </c>
      <c r="I8" s="123">
        <v>-155</v>
      </c>
      <c r="J8" s="123">
        <v>-117</v>
      </c>
    </row>
    <row r="9" spans="1:10" ht="12.75">
      <c r="A9" s="60" t="s">
        <v>57</v>
      </c>
      <c r="B9" s="38">
        <v>-3392</v>
      </c>
      <c r="C9" s="38">
        <v>-3414</v>
      </c>
      <c r="D9" s="38">
        <v>-3556</v>
      </c>
      <c r="E9" s="38">
        <v>-3754</v>
      </c>
      <c r="F9" s="38">
        <v>-3602</v>
      </c>
      <c r="G9" s="38">
        <v>-3524</v>
      </c>
      <c r="H9" s="38">
        <v>-3751</v>
      </c>
      <c r="I9" s="38">
        <v>-3507</v>
      </c>
      <c r="J9" s="38">
        <v>-3530</v>
      </c>
    </row>
    <row r="10" spans="1:10" ht="12.75">
      <c r="A10" s="156" t="s">
        <v>58</v>
      </c>
      <c r="B10" s="156"/>
      <c r="C10" s="156"/>
      <c r="D10" s="156"/>
      <c r="E10" s="156"/>
      <c r="F10" s="156"/>
      <c r="G10" s="156"/>
      <c r="H10" s="156"/>
      <c r="I10" s="156"/>
      <c r="J10" s="156"/>
    </row>
    <row r="13" ht="15.75">
      <c r="A13" s="12" t="s">
        <v>61</v>
      </c>
    </row>
    <row r="14" ht="12.75">
      <c r="A14" s="19"/>
    </row>
    <row r="15" spans="1:10" ht="12.75">
      <c r="A15" s="6"/>
      <c r="B15" s="20" t="s">
        <v>3</v>
      </c>
      <c r="C15" s="20" t="s">
        <v>2</v>
      </c>
      <c r="D15" s="20" t="s">
        <v>59</v>
      </c>
      <c r="E15" s="20" t="s">
        <v>60</v>
      </c>
      <c r="F15" s="20" t="s">
        <v>3</v>
      </c>
      <c r="G15" s="20" t="s">
        <v>2</v>
      </c>
      <c r="H15" s="20" t="s">
        <v>59</v>
      </c>
      <c r="I15" s="20" t="s">
        <v>60</v>
      </c>
      <c r="J15" s="20" t="s">
        <v>3</v>
      </c>
    </row>
    <row r="16" spans="1:10" ht="12.75">
      <c r="A16" s="7" t="s">
        <v>13</v>
      </c>
      <c r="B16" s="2" t="s">
        <v>431</v>
      </c>
      <c r="C16" s="2" t="s">
        <v>431</v>
      </c>
      <c r="D16" s="2" t="s">
        <v>565</v>
      </c>
      <c r="E16" s="2" t="s">
        <v>565</v>
      </c>
      <c r="F16" s="2" t="s">
        <v>565</v>
      </c>
      <c r="G16" s="2" t="s">
        <v>565</v>
      </c>
      <c r="H16" s="2" t="s">
        <v>684</v>
      </c>
      <c r="I16" s="2" t="s">
        <v>684</v>
      </c>
      <c r="J16" s="2" t="s">
        <v>684</v>
      </c>
    </row>
    <row r="17" spans="1:10" ht="12.75">
      <c r="A17" s="126" t="s">
        <v>62</v>
      </c>
      <c r="B17" s="481">
        <v>-415</v>
      </c>
      <c r="C17" s="481">
        <v>-403</v>
      </c>
      <c r="D17" s="481">
        <v>-386</v>
      </c>
      <c r="E17" s="481">
        <v>-376</v>
      </c>
      <c r="F17" s="481">
        <v>-387</v>
      </c>
      <c r="G17" s="481">
        <v>-423</v>
      </c>
      <c r="H17" s="481">
        <v>-451</v>
      </c>
      <c r="I17" s="481">
        <v>-366</v>
      </c>
      <c r="J17" s="481">
        <v>-403</v>
      </c>
    </row>
    <row r="18" spans="1:10" ht="12.75">
      <c r="A18" s="126" t="s">
        <v>63</v>
      </c>
      <c r="B18" s="481">
        <v>-576</v>
      </c>
      <c r="C18" s="481">
        <v>-730</v>
      </c>
      <c r="D18" s="481">
        <v>-623</v>
      </c>
      <c r="E18" s="481">
        <v>-662</v>
      </c>
      <c r="F18" s="481">
        <v>-655</v>
      </c>
      <c r="G18" s="481">
        <v>-816</v>
      </c>
      <c r="H18" s="481">
        <v>-643</v>
      </c>
      <c r="I18" s="481">
        <v>-808</v>
      </c>
      <c r="J18" s="481">
        <v>-699</v>
      </c>
    </row>
    <row r="19" spans="1:10" ht="12.75">
      <c r="A19" s="126" t="s">
        <v>64</v>
      </c>
      <c r="B19" s="481">
        <v>-95</v>
      </c>
      <c r="C19" s="481">
        <v>-158</v>
      </c>
      <c r="D19" s="481">
        <v>-100</v>
      </c>
      <c r="E19" s="481">
        <v>-119</v>
      </c>
      <c r="F19" s="481">
        <v>-83</v>
      </c>
      <c r="G19" s="481">
        <v>-113</v>
      </c>
      <c r="H19" s="481">
        <v>-85</v>
      </c>
      <c r="I19" s="481">
        <v>-101</v>
      </c>
      <c r="J19" s="481">
        <v>-72</v>
      </c>
    </row>
    <row r="20" spans="1:10" ht="12.75">
      <c r="A20" s="126" t="s">
        <v>65</v>
      </c>
      <c r="B20" s="481">
        <v>-188</v>
      </c>
      <c r="C20" s="481">
        <v>-254</v>
      </c>
      <c r="D20" s="481">
        <v>-133</v>
      </c>
      <c r="E20" s="481">
        <v>-171</v>
      </c>
      <c r="F20" s="481">
        <v>-142</v>
      </c>
      <c r="G20" s="481">
        <v>-240</v>
      </c>
      <c r="H20" s="481">
        <v>-170</v>
      </c>
      <c r="I20" s="481">
        <v>-170</v>
      </c>
      <c r="J20" s="481">
        <v>-133</v>
      </c>
    </row>
    <row r="21" spans="1:10" ht="12.75">
      <c r="A21" s="126" t="s">
        <v>66</v>
      </c>
      <c r="B21" s="481">
        <v>-85</v>
      </c>
      <c r="C21" s="481">
        <v>-144</v>
      </c>
      <c r="D21" s="481">
        <v>-86</v>
      </c>
      <c r="E21" s="481">
        <v>-102</v>
      </c>
      <c r="F21" s="481">
        <v>-60</v>
      </c>
      <c r="G21" s="481">
        <v>-122</v>
      </c>
      <c r="H21" s="481">
        <v>-75</v>
      </c>
      <c r="I21" s="481">
        <v>-83</v>
      </c>
      <c r="J21" s="481">
        <v>-60</v>
      </c>
    </row>
    <row r="22" spans="1:10" ht="12.75">
      <c r="A22" s="126" t="s">
        <v>67</v>
      </c>
      <c r="B22" s="481">
        <v>-120</v>
      </c>
      <c r="C22" s="481">
        <v>-126</v>
      </c>
      <c r="D22" s="481">
        <v>-130</v>
      </c>
      <c r="E22" s="481">
        <v>-136</v>
      </c>
      <c r="F22" s="481">
        <v>-137</v>
      </c>
      <c r="G22" s="481">
        <v>-130</v>
      </c>
      <c r="H22" s="481">
        <v>-139</v>
      </c>
      <c r="I22" s="481">
        <v>-134</v>
      </c>
      <c r="J22" s="481">
        <v>-130</v>
      </c>
    </row>
    <row r="23" spans="1:10" ht="12.75">
      <c r="A23" s="121" t="s">
        <v>68</v>
      </c>
      <c r="B23" s="482">
        <v>-188</v>
      </c>
      <c r="C23" s="482">
        <v>-130</v>
      </c>
      <c r="D23" s="482">
        <v>-225</v>
      </c>
      <c r="E23" s="482">
        <v>61</v>
      </c>
      <c r="F23" s="482">
        <v>28</v>
      </c>
      <c r="G23" s="482">
        <v>113</v>
      </c>
      <c r="H23" s="482">
        <v>-141</v>
      </c>
      <c r="I23" s="482">
        <v>14</v>
      </c>
      <c r="J23" s="482">
        <v>-127</v>
      </c>
    </row>
    <row r="24" spans="1:10" ht="12.75">
      <c r="A24" s="60" t="s">
        <v>21</v>
      </c>
      <c r="B24" s="38">
        <v>-1667</v>
      </c>
      <c r="C24" s="38">
        <v>-1945</v>
      </c>
      <c r="D24" s="38">
        <v>-1683</v>
      </c>
      <c r="E24" s="38">
        <v>-1505</v>
      </c>
      <c r="F24" s="38">
        <v>-1436</v>
      </c>
      <c r="G24" s="38">
        <v>-1731</v>
      </c>
      <c r="H24" s="38">
        <v>-1704</v>
      </c>
      <c r="I24" s="38">
        <v>-1648</v>
      </c>
      <c r="J24" s="38">
        <v>-1624</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J56"/>
  <sheetViews>
    <sheetView showGridLines="0" zoomScale="70" zoomScaleNormal="70" zoomScalePageLayoutView="0" workbookViewId="0" topLeftCell="A1">
      <selection activeCell="A1" sqref="A1"/>
    </sheetView>
  </sheetViews>
  <sheetFormatPr defaultColWidth="9.140625" defaultRowHeight="12.75"/>
  <cols>
    <col min="1" max="1" width="39.28125" style="1" bestFit="1" customWidth="1"/>
    <col min="2" max="10" width="13.421875" style="1" bestFit="1" customWidth="1"/>
    <col min="11" max="16384" width="9.140625" style="1" customWidth="1"/>
  </cols>
  <sheetData>
    <row r="1" ht="15">
      <c r="A1" s="18" t="s">
        <v>225</v>
      </c>
    </row>
    <row r="2" ht="12.75">
      <c r="A2" s="21" t="s">
        <v>286</v>
      </c>
    </row>
    <row r="3" spans="1:10" ht="25.5">
      <c r="A3" s="511" t="s">
        <v>721</v>
      </c>
      <c r="B3" s="512" t="s">
        <v>471</v>
      </c>
      <c r="C3" s="512" t="s">
        <v>553</v>
      </c>
      <c r="D3" s="512" t="s">
        <v>566</v>
      </c>
      <c r="E3" s="512" t="s">
        <v>606</v>
      </c>
      <c r="F3" s="512" t="s">
        <v>678</v>
      </c>
      <c r="G3" s="512" t="s">
        <v>672</v>
      </c>
      <c r="H3" s="512" t="s">
        <v>722</v>
      </c>
      <c r="I3" s="512" t="s">
        <v>792</v>
      </c>
      <c r="J3" s="512" t="s">
        <v>802</v>
      </c>
    </row>
    <row r="4" spans="1:10" ht="12.75">
      <c r="A4" s="513" t="s">
        <v>234</v>
      </c>
      <c r="B4" s="514">
        <v>277805.732990037</v>
      </c>
      <c r="C4" s="514">
        <v>103097.701780054</v>
      </c>
      <c r="D4" s="514">
        <v>202536.80669814898</v>
      </c>
      <c r="E4" s="514">
        <v>202714.494354914</v>
      </c>
      <c r="F4" s="514">
        <v>211462.560604384</v>
      </c>
      <c r="G4" s="514">
        <v>101429.42220738501</v>
      </c>
      <c r="H4" s="514">
        <v>151213.93257185098</v>
      </c>
      <c r="I4" s="514">
        <v>149159.360861294</v>
      </c>
      <c r="J4" s="514">
        <v>262866.385380746</v>
      </c>
    </row>
    <row r="5" spans="1:10" ht="12.75">
      <c r="A5" s="515" t="s">
        <v>69</v>
      </c>
      <c r="B5" s="516">
        <v>816.582</v>
      </c>
      <c r="C5" s="516">
        <v>852.020569</v>
      </c>
      <c r="D5" s="516">
        <v>1E-08</v>
      </c>
      <c r="E5" s="516">
        <v>6.999999999999999E-08</v>
      </c>
      <c r="F5" s="516">
        <v>304.826943</v>
      </c>
      <c r="G5" s="516">
        <v>0</v>
      </c>
      <c r="H5" s="516">
        <v>357.44034120000003</v>
      </c>
      <c r="I5" s="516">
        <v>1420.188531</v>
      </c>
      <c r="J5" s="516">
        <v>2608.5108491</v>
      </c>
    </row>
    <row r="6" spans="1:10" ht="12.75">
      <c r="A6" s="515" t="s">
        <v>41</v>
      </c>
      <c r="B6" s="516">
        <v>4935.344296786519</v>
      </c>
      <c r="C6" s="516">
        <v>15964.996094500599</v>
      </c>
      <c r="D6" s="516">
        <v>1714.2447592</v>
      </c>
      <c r="E6" s="516">
        <v>9183.205240739999</v>
      </c>
      <c r="F6" s="516">
        <v>23789.303410470002</v>
      </c>
      <c r="G6" s="516">
        <v>32221.74477837</v>
      </c>
      <c r="H6" s="516">
        <v>6893.63581857</v>
      </c>
      <c r="I6" s="516">
        <v>14257.5554271225</v>
      </c>
      <c r="J6" s="516">
        <v>30430.2243497865</v>
      </c>
    </row>
    <row r="7" spans="1:10" ht="12.75">
      <c r="A7" s="513" t="s">
        <v>267</v>
      </c>
      <c r="B7" s="514">
        <v>5751.92629678652</v>
      </c>
      <c r="C7" s="514">
        <v>16817.0166635006</v>
      </c>
      <c r="D7" s="514">
        <v>1714.24475921</v>
      </c>
      <c r="E7" s="514">
        <v>9183.205240809999</v>
      </c>
      <c r="F7" s="514">
        <v>24094.130353470002</v>
      </c>
      <c r="G7" s="514">
        <v>32221.74477837</v>
      </c>
      <c r="H7" s="514">
        <v>7251.07615977</v>
      </c>
      <c r="I7" s="514">
        <v>15677.743958122499</v>
      </c>
      <c r="J7" s="514">
        <v>33038.7351988865</v>
      </c>
    </row>
    <row r="8" spans="1:10" ht="12.75">
      <c r="A8" s="515" t="s">
        <v>41</v>
      </c>
      <c r="B8" s="516">
        <v>85339.0859508256</v>
      </c>
      <c r="C8" s="516">
        <v>67632.5711952233</v>
      </c>
      <c r="D8" s="516">
        <v>91251.8853491694</v>
      </c>
      <c r="E8" s="516">
        <v>68572.691337051</v>
      </c>
      <c r="F8" s="516">
        <v>63445.0957051077</v>
      </c>
      <c r="G8" s="516">
        <v>53953.3546517707</v>
      </c>
      <c r="H8" s="516">
        <v>55132.9439384959</v>
      </c>
      <c r="I8" s="516">
        <v>56757.793658850605</v>
      </c>
      <c r="J8" s="516">
        <v>82810.39164598</v>
      </c>
    </row>
    <row r="9" spans="1:10" ht="12.75">
      <c r="A9" s="515" t="s">
        <v>69</v>
      </c>
      <c r="B9" s="516">
        <v>47426.7132921257</v>
      </c>
      <c r="C9" s="516">
        <v>14167.5838006583</v>
      </c>
      <c r="D9" s="516">
        <v>18161.932528591202</v>
      </c>
      <c r="E9" s="516">
        <v>13932.2026221831</v>
      </c>
      <c r="F9" s="516">
        <v>9356.87107631718</v>
      </c>
      <c r="G9" s="516">
        <v>1755.2816752724798</v>
      </c>
      <c r="H9" s="516">
        <v>24449.406707458802</v>
      </c>
      <c r="I9" s="516">
        <v>20918.130481644803</v>
      </c>
      <c r="J9" s="516">
        <v>20355.8884255182</v>
      </c>
    </row>
    <row r="10" spans="1:10" ht="12.75">
      <c r="A10" s="515" t="s">
        <v>86</v>
      </c>
      <c r="B10" s="516">
        <v>8799.14593851605</v>
      </c>
      <c r="C10" s="516">
        <v>9144.58927249471</v>
      </c>
      <c r="D10" s="516">
        <v>8563.133769870481</v>
      </c>
      <c r="E10" s="516">
        <v>6101.34312258417</v>
      </c>
      <c r="F10" s="516">
        <v>4349.75066091631</v>
      </c>
      <c r="G10" s="516">
        <v>2832.98508654611</v>
      </c>
      <c r="H10" s="516">
        <v>1795.57751850476</v>
      </c>
      <c r="I10" s="516">
        <v>376.305687569557</v>
      </c>
      <c r="J10" s="516">
        <v>384.305327316179</v>
      </c>
    </row>
    <row r="11" spans="1:10" ht="12.75">
      <c r="A11" s="513" t="s">
        <v>268</v>
      </c>
      <c r="B11" s="514">
        <v>141564.94518146737</v>
      </c>
      <c r="C11" s="514">
        <v>90944.74426837631</v>
      </c>
      <c r="D11" s="514">
        <v>117976.95164763108</v>
      </c>
      <c r="E11" s="514">
        <v>88606.23708181827</v>
      </c>
      <c r="F11" s="514">
        <v>77151.71744234119</v>
      </c>
      <c r="G11" s="514">
        <v>58541.62141358929</v>
      </c>
      <c r="H11" s="514">
        <v>81377.92816445944</v>
      </c>
      <c r="I11" s="514">
        <v>78052.22982806497</v>
      </c>
      <c r="J11" s="514">
        <v>103550.58539881438</v>
      </c>
    </row>
    <row r="12" spans="1:10" ht="12.75">
      <c r="A12" s="517" t="s">
        <v>437</v>
      </c>
      <c r="B12" s="516">
        <v>53064.502466482605</v>
      </c>
      <c r="C12" s="516">
        <v>50095.9104150677</v>
      </c>
      <c r="D12" s="516">
        <v>56348.8501493716</v>
      </c>
      <c r="E12" s="516">
        <v>47591.560147922</v>
      </c>
      <c r="F12" s="516">
        <v>48633.912970274</v>
      </c>
      <c r="G12" s="516">
        <v>38446.7522412313</v>
      </c>
      <c r="H12" s="516">
        <v>36241.368853078</v>
      </c>
      <c r="I12" s="516">
        <v>32160.6472542146</v>
      </c>
      <c r="J12" s="516">
        <v>30477.540160143</v>
      </c>
    </row>
    <row r="13" spans="1:10" ht="12.75">
      <c r="A13" s="515" t="s">
        <v>166</v>
      </c>
      <c r="B13" s="516">
        <v>515354.628227753</v>
      </c>
      <c r="C13" s="516">
        <v>518555.894007439</v>
      </c>
      <c r="D13" s="516">
        <v>518729.68254276103</v>
      </c>
      <c r="E13" s="516">
        <v>527100.664069545</v>
      </c>
      <c r="F13" s="516">
        <v>531263.278971868</v>
      </c>
      <c r="G13" s="516">
        <v>530336.845404833</v>
      </c>
      <c r="H13" s="516">
        <v>530015.590909141</v>
      </c>
      <c r="I13" s="516">
        <v>539570.567783601</v>
      </c>
      <c r="J13" s="516">
        <v>544922.1562112201</v>
      </c>
    </row>
    <row r="14" spans="1:10" ht="12.75">
      <c r="A14" s="515" t="s">
        <v>116</v>
      </c>
      <c r="B14" s="516">
        <v>686748.7570660891</v>
      </c>
      <c r="C14" s="516">
        <v>689290.7190370279</v>
      </c>
      <c r="D14" s="516">
        <v>712283.48784831</v>
      </c>
      <c r="E14" s="516">
        <v>706488.585805537</v>
      </c>
      <c r="F14" s="516">
        <v>708146.947341267</v>
      </c>
      <c r="G14" s="516">
        <v>707873.5152192441</v>
      </c>
      <c r="H14" s="516">
        <v>725526.043438499</v>
      </c>
      <c r="I14" s="516">
        <v>758985.714735248</v>
      </c>
      <c r="J14" s="516">
        <v>795066.8562806731</v>
      </c>
    </row>
    <row r="15" spans="1:10" ht="12.75">
      <c r="A15" s="515" t="s">
        <v>69</v>
      </c>
      <c r="B15" s="516">
        <v>86184.7081059206</v>
      </c>
      <c r="C15" s="516">
        <v>75759.1081949433</v>
      </c>
      <c r="D15" s="516">
        <v>108305.05264408099</v>
      </c>
      <c r="E15" s="516">
        <v>93629.64400352011</v>
      </c>
      <c r="F15" s="516">
        <v>87826.1041779682</v>
      </c>
      <c r="G15" s="516">
        <v>58560.484788759095</v>
      </c>
      <c r="H15" s="516">
        <v>92653.3014559768</v>
      </c>
      <c r="I15" s="516">
        <v>109124.57041829599</v>
      </c>
      <c r="J15" s="516">
        <v>111523.029049741</v>
      </c>
    </row>
    <row r="16" spans="1:10" ht="12.75">
      <c r="A16" s="515" t="s">
        <v>86</v>
      </c>
      <c r="B16" s="516">
        <v>21579.4279504737</v>
      </c>
      <c r="C16" s="516">
        <v>21977.9213393613</v>
      </c>
      <c r="D16" s="516">
        <v>21674.595952776202</v>
      </c>
      <c r="E16" s="516">
        <v>20615.3097924201</v>
      </c>
      <c r="F16" s="516">
        <v>18170.7575502355</v>
      </c>
      <c r="G16" s="516">
        <v>18168.058168102998</v>
      </c>
      <c r="H16" s="516">
        <v>17923.2828564928</v>
      </c>
      <c r="I16" s="516">
        <v>15128.7759070345</v>
      </c>
      <c r="J16" s="516">
        <v>15021.148732671</v>
      </c>
    </row>
    <row r="17" spans="1:10" ht="12.75">
      <c r="A17" s="513" t="s">
        <v>71</v>
      </c>
      <c r="B17" s="514">
        <v>1362932.0238167187</v>
      </c>
      <c r="C17" s="514">
        <v>1355679.5529938391</v>
      </c>
      <c r="D17" s="514">
        <v>1417341.6691372998</v>
      </c>
      <c r="E17" s="514">
        <v>1395425.763818944</v>
      </c>
      <c r="F17" s="514">
        <v>1394041.0010116128</v>
      </c>
      <c r="G17" s="514">
        <v>1353385.6558221702</v>
      </c>
      <c r="H17" s="514">
        <v>1402359.5875131874</v>
      </c>
      <c r="I17" s="514">
        <v>1454970.276098394</v>
      </c>
      <c r="J17" s="514">
        <v>1497010.7304344482</v>
      </c>
    </row>
    <row r="18" spans="1:10" ht="12.75">
      <c r="A18" s="515" t="s">
        <v>86</v>
      </c>
      <c r="B18" s="516">
        <v>243162.087008275</v>
      </c>
      <c r="C18" s="516">
        <v>197247.706061085</v>
      </c>
      <c r="D18" s="516">
        <v>259295.67331843902</v>
      </c>
      <c r="E18" s="516">
        <v>209998.34040134502</v>
      </c>
      <c r="F18" s="516">
        <v>195421.251734174</v>
      </c>
      <c r="G18" s="516">
        <v>172367.541964978</v>
      </c>
      <c r="H18" s="516">
        <v>251271.424684497</v>
      </c>
      <c r="I18" s="516">
        <v>161613.133875905</v>
      </c>
      <c r="J18" s="516">
        <v>150936.631686616</v>
      </c>
    </row>
    <row r="19" spans="1:10" ht="12.75">
      <c r="A19" s="515" t="s">
        <v>73</v>
      </c>
      <c r="B19" s="516">
        <v>120916.10402698899</v>
      </c>
      <c r="C19" s="516">
        <v>101052.11558264101</v>
      </c>
      <c r="D19" s="516">
        <v>122397.332515987</v>
      </c>
      <c r="E19" s="516">
        <v>98613.6787021806</v>
      </c>
      <c r="F19" s="516">
        <v>89829.54274930019</v>
      </c>
      <c r="G19" s="516">
        <v>67538.45976203341</v>
      </c>
      <c r="H19" s="516">
        <v>64584.7938729011</v>
      </c>
      <c r="I19" s="516">
        <v>63244.6054680573</v>
      </c>
      <c r="J19" s="516">
        <v>46962.190670408505</v>
      </c>
    </row>
    <row r="20" spans="1:10" ht="12.75">
      <c r="A20" s="515" t="s">
        <v>42</v>
      </c>
      <c r="B20" s="516">
        <v>211035.914650154</v>
      </c>
      <c r="C20" s="516">
        <v>273510.806863268</v>
      </c>
      <c r="D20" s="516">
        <v>334931.23834165</v>
      </c>
      <c r="E20" s="516">
        <v>225334.740969905</v>
      </c>
      <c r="F20" s="516">
        <v>250799.671560769</v>
      </c>
      <c r="G20" s="516">
        <v>215551.10573159799</v>
      </c>
      <c r="H20" s="516">
        <v>247896.169057541</v>
      </c>
      <c r="I20" s="516">
        <v>245765.293987261</v>
      </c>
      <c r="J20" s="516">
        <v>226565.227404228</v>
      </c>
    </row>
    <row r="21" spans="1:10" ht="12.75">
      <c r="A21" s="515" t="s">
        <v>74</v>
      </c>
      <c r="B21" s="516">
        <v>346801.078369006</v>
      </c>
      <c r="C21" s="516">
        <v>364860.42789570097</v>
      </c>
      <c r="D21" s="516">
        <v>387776.409480038</v>
      </c>
      <c r="E21" s="516">
        <v>378734.90065978497</v>
      </c>
      <c r="F21" s="516">
        <v>367574.902212616</v>
      </c>
      <c r="G21" s="516">
        <v>371487.832378733</v>
      </c>
      <c r="H21" s="516">
        <v>365996.750085386</v>
      </c>
      <c r="I21" s="516">
        <v>376141.815283485</v>
      </c>
      <c r="J21" s="516">
        <v>393596.060661922</v>
      </c>
    </row>
    <row r="22" spans="1:10" ht="12.75">
      <c r="A22" s="513" t="s">
        <v>75</v>
      </c>
      <c r="B22" s="514">
        <v>921915.184054424</v>
      </c>
      <c r="C22" s="514">
        <v>936671.0564026949</v>
      </c>
      <c r="D22" s="514">
        <v>1104400.653656114</v>
      </c>
      <c r="E22" s="514">
        <v>912681.6607332156</v>
      </c>
      <c r="F22" s="514">
        <v>903625.3682568592</v>
      </c>
      <c r="G22" s="514">
        <v>826944.9398373424</v>
      </c>
      <c r="H22" s="514">
        <v>929749.137700325</v>
      </c>
      <c r="I22" s="514">
        <v>846764.8486147083</v>
      </c>
      <c r="J22" s="514">
        <v>818060.1104231745</v>
      </c>
    </row>
    <row r="23" spans="1:10" ht="12.75">
      <c r="A23" s="515" t="s">
        <v>86</v>
      </c>
      <c r="B23" s="516">
        <v>44981.6527177492</v>
      </c>
      <c r="C23" s="516">
        <v>43106.461893758</v>
      </c>
      <c r="D23" s="516">
        <v>40997.909374516195</v>
      </c>
      <c r="E23" s="516">
        <v>36906.0119895264</v>
      </c>
      <c r="F23" s="516">
        <v>37536.544730488</v>
      </c>
      <c r="G23" s="516">
        <v>34962.8363653057</v>
      </c>
      <c r="H23" s="516">
        <v>34050.4508919558</v>
      </c>
      <c r="I23" s="516">
        <v>33205.472887013</v>
      </c>
      <c r="J23" s="516">
        <v>33102.1879566188</v>
      </c>
    </row>
    <row r="24" spans="1:10" ht="12.75">
      <c r="A24" s="515" t="s">
        <v>43</v>
      </c>
      <c r="B24" s="516">
        <v>2988.0984131313303</v>
      </c>
      <c r="C24" s="516">
        <v>2907.27282273312</v>
      </c>
      <c r="D24" s="516">
        <v>2894.14910848691</v>
      </c>
      <c r="E24" s="516">
        <v>2453.2069851084</v>
      </c>
      <c r="F24" s="516">
        <v>2606.2395383646503</v>
      </c>
      <c r="G24" s="516">
        <v>2404.83036158732</v>
      </c>
      <c r="H24" s="516">
        <v>3202.36970338871</v>
      </c>
      <c r="I24" s="516">
        <v>2917.2181821038002</v>
      </c>
      <c r="J24" s="516">
        <v>3026.66865467656</v>
      </c>
    </row>
    <row r="25" spans="1:10" ht="12.75">
      <c r="A25" s="513" t="s">
        <v>76</v>
      </c>
      <c r="B25" s="514">
        <v>47969.75113088053</v>
      </c>
      <c r="C25" s="514">
        <v>46013.73471649112</v>
      </c>
      <c r="D25" s="514">
        <v>43892.05848300311</v>
      </c>
      <c r="E25" s="514">
        <v>39359.218974634794</v>
      </c>
      <c r="F25" s="514">
        <v>40142.78426885265</v>
      </c>
      <c r="G25" s="514">
        <v>37367.666726893025</v>
      </c>
      <c r="H25" s="514">
        <v>37252.820595344514</v>
      </c>
      <c r="I25" s="514">
        <v>36122.6910691168</v>
      </c>
      <c r="J25" s="514">
        <v>36128.856611295356</v>
      </c>
    </row>
    <row r="26" spans="1:10" ht="12.75">
      <c r="A26" s="513" t="s">
        <v>138</v>
      </c>
      <c r="B26" s="514">
        <v>718.6846697924</v>
      </c>
      <c r="C26" s="514">
        <v>841.49348402549</v>
      </c>
      <c r="D26" s="514">
        <v>1400.3888255386498</v>
      </c>
      <c r="E26" s="514">
        <v>1112.83607650861</v>
      </c>
      <c r="F26" s="514">
        <v>936.28187352498</v>
      </c>
      <c r="G26" s="514">
        <v>801.398336728829</v>
      </c>
      <c r="H26" s="514">
        <v>618.327191269084</v>
      </c>
      <c r="I26" s="514">
        <v>541.84210581499</v>
      </c>
      <c r="J26" s="514">
        <v>450.77989664626097</v>
      </c>
    </row>
    <row r="27" spans="1:10" ht="12.75">
      <c r="A27" s="513" t="s">
        <v>77</v>
      </c>
      <c r="B27" s="514">
        <v>28083.5338076982</v>
      </c>
      <c r="C27" s="514">
        <v>27523.9497528344</v>
      </c>
      <c r="D27" s="514">
        <v>26890.339139444197</v>
      </c>
      <c r="E27" s="514">
        <v>26514.5119700902</v>
      </c>
      <c r="F27" s="514">
        <v>26368.7022102209</v>
      </c>
      <c r="G27" s="514">
        <v>26202.6594900231</v>
      </c>
      <c r="H27" s="514">
        <v>20307.4645056875</v>
      </c>
      <c r="I27" s="514">
        <v>20584.212809188703</v>
      </c>
      <c r="J27" s="514">
        <v>20398.2605125822</v>
      </c>
    </row>
    <row r="28" spans="1:10" ht="13.5" thickBot="1">
      <c r="A28" s="518" t="s">
        <v>78</v>
      </c>
      <c r="B28" s="519">
        <v>53753.8127701838</v>
      </c>
      <c r="C28" s="519">
        <v>63656.9764031812</v>
      </c>
      <c r="D28" s="519">
        <v>63062.6611665781</v>
      </c>
      <c r="E28" s="519">
        <v>84841.0367927098</v>
      </c>
      <c r="F28" s="519">
        <v>64746.5590852319</v>
      </c>
      <c r="G28" s="519">
        <v>59068.4918311607</v>
      </c>
      <c r="H28" s="519">
        <v>69956.8716260679</v>
      </c>
      <c r="I28" s="519">
        <v>75449.5718881357</v>
      </c>
      <c r="J28" s="519">
        <v>79458.7746598617</v>
      </c>
    </row>
    <row r="29" spans="1:10" ht="12.75">
      <c r="A29" s="520" t="s">
        <v>269</v>
      </c>
      <c r="B29" s="514">
        <v>2840495.5947179883</v>
      </c>
      <c r="C29" s="514">
        <v>2641246.2264649975</v>
      </c>
      <c r="D29" s="514">
        <v>2979215.7735129674</v>
      </c>
      <c r="E29" s="514">
        <v>2760438.9650436454</v>
      </c>
      <c r="F29" s="514">
        <v>2742569.1051064976</v>
      </c>
      <c r="G29" s="514">
        <v>2495963.6004436626</v>
      </c>
      <c r="H29" s="514">
        <v>2700087.1460279617</v>
      </c>
      <c r="I29" s="514">
        <v>2677322.77723284</v>
      </c>
      <c r="J29" s="514">
        <v>2850963.218516455</v>
      </c>
    </row>
    <row r="30" spans="1:10" ht="12.75">
      <c r="A30" s="520"/>
      <c r="B30" s="295"/>
      <c r="C30" s="295"/>
      <c r="D30" s="295"/>
      <c r="E30" s="295"/>
      <c r="F30" s="295"/>
      <c r="G30" s="295"/>
      <c r="H30" s="295"/>
      <c r="I30" s="295"/>
      <c r="J30" s="295"/>
    </row>
    <row r="31" spans="1:10" ht="25.5">
      <c r="A31" s="511" t="s">
        <v>723</v>
      </c>
      <c r="B31" s="512" t="s">
        <v>471</v>
      </c>
      <c r="C31" s="512" t="s">
        <v>553</v>
      </c>
      <c r="D31" s="512" t="s">
        <v>566</v>
      </c>
      <c r="E31" s="512" t="s">
        <v>606</v>
      </c>
      <c r="F31" s="512" t="s">
        <v>678</v>
      </c>
      <c r="G31" s="512" t="s">
        <v>672</v>
      </c>
      <c r="H31" s="512" t="s">
        <v>722</v>
      </c>
      <c r="I31" s="512" t="s">
        <v>792</v>
      </c>
      <c r="J31" s="512" t="s">
        <v>803</v>
      </c>
    </row>
    <row r="32" spans="1:10" ht="12.75">
      <c r="A32" s="515" t="s">
        <v>69</v>
      </c>
      <c r="B32" s="516">
        <v>8173.716</v>
      </c>
      <c r="C32" s="516">
        <v>870.211756</v>
      </c>
      <c r="D32" s="516">
        <v>5035.717659</v>
      </c>
      <c r="E32" s="516">
        <v>1497.480624</v>
      </c>
      <c r="F32" s="516">
        <v>1548.5361457</v>
      </c>
      <c r="G32" s="516">
        <v>0</v>
      </c>
      <c r="H32" s="516">
        <v>831.4461624</v>
      </c>
      <c r="I32" s="516">
        <v>2978.7903524000003</v>
      </c>
      <c r="J32" s="516">
        <v>4966.3943070000005</v>
      </c>
    </row>
    <row r="33" spans="1:10" ht="12.75">
      <c r="A33" s="515" t="s">
        <v>442</v>
      </c>
      <c r="B33" s="516">
        <v>52431.5899870653</v>
      </c>
      <c r="C33" s="516">
        <v>41531.196435378406</v>
      </c>
      <c r="D33" s="516">
        <v>50835.0380050148</v>
      </c>
      <c r="E33" s="516">
        <v>54876.7890180844</v>
      </c>
      <c r="F33" s="516">
        <v>60584.4849352304</v>
      </c>
      <c r="G33" s="516">
        <v>58272.470982574596</v>
      </c>
      <c r="H33" s="516">
        <v>66364.4677269885</v>
      </c>
      <c r="I33" s="516">
        <v>74260.9362308077</v>
      </c>
      <c r="J33" s="516">
        <v>66281.6156748233</v>
      </c>
    </row>
    <row r="34" spans="1:10" ht="12.75">
      <c r="A34" s="513" t="s">
        <v>389</v>
      </c>
      <c r="B34" s="514">
        <v>60605.3059870653</v>
      </c>
      <c r="C34" s="514">
        <v>42401.4081913784</v>
      </c>
      <c r="D34" s="514">
        <v>55870.7556640148</v>
      </c>
      <c r="E34" s="514">
        <v>56374.2696420844</v>
      </c>
      <c r="F34" s="514">
        <v>62133.0210809304</v>
      </c>
      <c r="G34" s="514">
        <v>58272.470982574596</v>
      </c>
      <c r="H34" s="514">
        <v>67195.9138893885</v>
      </c>
      <c r="I34" s="514">
        <v>77239.7265832077</v>
      </c>
      <c r="J34" s="514">
        <v>71248.0099818233</v>
      </c>
    </row>
    <row r="35" spans="1:10" ht="12.75">
      <c r="A35" s="515" t="s">
        <v>80</v>
      </c>
      <c r="B35" s="516">
        <v>131978.821254648</v>
      </c>
      <c r="C35" s="516">
        <v>68118.4124817384</v>
      </c>
      <c r="D35" s="516">
        <v>146179.266125464</v>
      </c>
      <c r="E35" s="516">
        <v>108620.36132998399</v>
      </c>
      <c r="F35" s="516">
        <v>83135.6950438494</v>
      </c>
      <c r="G35" s="516">
        <v>57788.01608177261</v>
      </c>
      <c r="H35" s="516">
        <v>92413.7144371739</v>
      </c>
      <c r="I35" s="516">
        <v>93684.1811239</v>
      </c>
      <c r="J35" s="516">
        <v>113236.642661968</v>
      </c>
    </row>
    <row r="36" spans="1:10" ht="12.75">
      <c r="A36" s="515" t="s">
        <v>69</v>
      </c>
      <c r="B36" s="516">
        <v>12870.293360952901</v>
      </c>
      <c r="C36" s="516">
        <v>4666.31822804757</v>
      </c>
      <c r="D36" s="516">
        <v>9388.72498024806</v>
      </c>
      <c r="E36" s="516">
        <v>20729.6250395978</v>
      </c>
      <c r="F36" s="516">
        <v>13710.1881499849</v>
      </c>
      <c r="G36" s="516">
        <v>2445.037005451</v>
      </c>
      <c r="H36" s="516">
        <v>11455.9256672318</v>
      </c>
      <c r="I36" s="516">
        <v>6736.8729926078895</v>
      </c>
      <c r="J36" s="516">
        <v>9035.3200171213</v>
      </c>
    </row>
    <row r="37" spans="1:10" ht="12.75">
      <c r="A37" s="513" t="s">
        <v>81</v>
      </c>
      <c r="B37" s="514">
        <v>144849.1146156009</v>
      </c>
      <c r="C37" s="514">
        <v>72784.73070978597</v>
      </c>
      <c r="D37" s="514">
        <v>155567.99110571205</v>
      </c>
      <c r="E37" s="514">
        <v>129349.98636958179</v>
      </c>
      <c r="F37" s="514">
        <v>96845.88319383429</v>
      </c>
      <c r="G37" s="514">
        <v>60233.053087223605</v>
      </c>
      <c r="H37" s="514">
        <v>103869.6401044057</v>
      </c>
      <c r="I37" s="514">
        <v>100421.05411650789</v>
      </c>
      <c r="J37" s="514">
        <v>122271.9626790893</v>
      </c>
    </row>
    <row r="38" spans="1:10" ht="12.75">
      <c r="A38" s="517" t="s">
        <v>437</v>
      </c>
      <c r="B38" s="516">
        <v>84563.4659194063</v>
      </c>
      <c r="C38" s="516">
        <v>62230.1612766385</v>
      </c>
      <c r="D38" s="516">
        <v>78797.36260258891</v>
      </c>
      <c r="E38" s="516">
        <v>64852.3616082273</v>
      </c>
      <c r="F38" s="516">
        <v>57251.3416278032</v>
      </c>
      <c r="G38" s="516">
        <v>29391.908688794603</v>
      </c>
      <c r="H38" s="516">
        <v>38033.8205124608</v>
      </c>
      <c r="I38" s="516">
        <v>28901.2252765182</v>
      </c>
      <c r="J38" s="516">
        <v>53985.6477412644</v>
      </c>
    </row>
    <row r="39" spans="1:10" ht="12.75">
      <c r="A39" s="515" t="s">
        <v>166</v>
      </c>
      <c r="B39" s="516">
        <v>241915.190616871</v>
      </c>
      <c r="C39" s="516">
        <v>246432.888515659</v>
      </c>
      <c r="D39" s="516">
        <v>246276.066692613</v>
      </c>
      <c r="E39" s="516">
        <v>260430.484614297</v>
      </c>
      <c r="F39" s="516">
        <v>265901.16694812</v>
      </c>
      <c r="G39" s="516">
        <v>261522.713599818</v>
      </c>
      <c r="H39" s="516">
        <v>260904.500216732</v>
      </c>
      <c r="I39" s="516">
        <v>273634.78456036595</v>
      </c>
      <c r="J39" s="516">
        <v>275371.096565481</v>
      </c>
    </row>
    <row r="40" spans="1:10" ht="12.75">
      <c r="A40" s="515" t="s">
        <v>116</v>
      </c>
      <c r="B40" s="516">
        <v>703991.3156760271</v>
      </c>
      <c r="C40" s="516">
        <v>628565.301124095</v>
      </c>
      <c r="D40" s="516">
        <v>689639.798673077</v>
      </c>
      <c r="E40" s="516">
        <v>626764.618318886</v>
      </c>
      <c r="F40" s="516">
        <v>628981.729118217</v>
      </c>
      <c r="G40" s="516">
        <v>585705.948047083</v>
      </c>
      <c r="H40" s="516">
        <v>647512.18330948</v>
      </c>
      <c r="I40" s="516">
        <v>628371.7404609639</v>
      </c>
      <c r="J40" s="516">
        <v>691889.05157215</v>
      </c>
    </row>
    <row r="41" spans="1:10" ht="12.75">
      <c r="A41" s="515" t="s">
        <v>69</v>
      </c>
      <c r="B41" s="516">
        <v>14797.8566280841</v>
      </c>
      <c r="C41" s="516">
        <v>5885.35834413</v>
      </c>
      <c r="D41" s="516">
        <v>5464.1516118</v>
      </c>
      <c r="E41" s="516">
        <v>17849.5249399</v>
      </c>
      <c r="F41" s="516">
        <v>22409.288911819996</v>
      </c>
      <c r="G41" s="516">
        <v>7164.099281000001</v>
      </c>
      <c r="H41" s="516">
        <v>21344.297128</v>
      </c>
      <c r="I41" s="516">
        <v>13445.0867205</v>
      </c>
      <c r="J41" s="516">
        <v>17993.412337</v>
      </c>
    </row>
    <row r="42" spans="1:10" ht="12.75">
      <c r="A42" s="513" t="s">
        <v>235</v>
      </c>
      <c r="B42" s="514">
        <v>1045267.8288403885</v>
      </c>
      <c r="C42" s="514">
        <v>943113.7092605225</v>
      </c>
      <c r="D42" s="514">
        <v>1020177.3795800789</v>
      </c>
      <c r="E42" s="514">
        <v>969896.9894813104</v>
      </c>
      <c r="F42" s="514">
        <v>974543.5266059602</v>
      </c>
      <c r="G42" s="514">
        <v>883784.6696166956</v>
      </c>
      <c r="H42" s="514">
        <v>967794.8011666727</v>
      </c>
      <c r="I42" s="514">
        <v>944352.8370183482</v>
      </c>
      <c r="J42" s="514">
        <v>1039239.2082158955</v>
      </c>
    </row>
    <row r="43" spans="1:10" ht="12.75">
      <c r="A43" s="513" t="s">
        <v>83</v>
      </c>
      <c r="B43" s="514">
        <v>347247.429310293</v>
      </c>
      <c r="C43" s="514">
        <v>364353.690923801</v>
      </c>
      <c r="D43" s="514">
        <v>389546.720031892</v>
      </c>
      <c r="E43" s="514">
        <v>379039.55031362997</v>
      </c>
      <c r="F43" s="514">
        <v>366776.96329274395</v>
      </c>
      <c r="G43" s="514">
        <v>370708.732372974</v>
      </c>
      <c r="H43" s="514">
        <v>368105.776552208</v>
      </c>
      <c r="I43" s="514">
        <v>377536.184736078</v>
      </c>
      <c r="J43" s="514">
        <v>395946.007427707</v>
      </c>
    </row>
    <row r="44" spans="1:10" ht="12.75">
      <c r="A44" s="515" t="s">
        <v>84</v>
      </c>
      <c r="B44" s="516">
        <v>260038.189821664</v>
      </c>
      <c r="C44" s="516">
        <v>213654.31733169698</v>
      </c>
      <c r="D44" s="516">
        <v>248635.602394029</v>
      </c>
      <c r="E44" s="516">
        <v>252289.108822618</v>
      </c>
      <c r="F44" s="516">
        <v>238750.146633228</v>
      </c>
      <c r="G44" s="516">
        <v>146150.278534743</v>
      </c>
      <c r="H44" s="516">
        <v>154662.30949862502</v>
      </c>
      <c r="I44" s="516">
        <v>162118.51731539</v>
      </c>
      <c r="J44" s="516">
        <v>165399.98882376</v>
      </c>
    </row>
    <row r="45" spans="1:10" ht="12.75">
      <c r="A45" s="515" t="s">
        <v>85</v>
      </c>
      <c r="B45" s="516">
        <v>470086.06865173</v>
      </c>
      <c r="C45" s="516">
        <v>476208.253479162</v>
      </c>
      <c r="D45" s="516">
        <v>487969.58315028297</v>
      </c>
      <c r="E45" s="516">
        <v>449512.965852361</v>
      </c>
      <c r="F45" s="516">
        <v>470844.404444566</v>
      </c>
      <c r="G45" s="516">
        <v>493293.819573116</v>
      </c>
      <c r="H45" s="516">
        <v>519953.927530116</v>
      </c>
      <c r="I45" s="516">
        <v>498864.04683772</v>
      </c>
      <c r="J45" s="516">
        <v>539678.9300325629</v>
      </c>
    </row>
    <row r="46" spans="1:10" ht="12.75">
      <c r="A46" s="513" t="s">
        <v>650</v>
      </c>
      <c r="B46" s="514">
        <v>730124.2584733941</v>
      </c>
      <c r="C46" s="514">
        <v>689862.570810859</v>
      </c>
      <c r="D46" s="514">
        <v>736605.185544312</v>
      </c>
      <c r="E46" s="514">
        <v>701802.074674979</v>
      </c>
      <c r="F46" s="514">
        <v>709594.551077794</v>
      </c>
      <c r="G46" s="514">
        <v>639444.098107859</v>
      </c>
      <c r="H46" s="514">
        <v>674616.237028741</v>
      </c>
      <c r="I46" s="514">
        <v>660982.56415311</v>
      </c>
      <c r="J46" s="514">
        <v>705078.918856323</v>
      </c>
    </row>
    <row r="47" spans="1:10" ht="12.75">
      <c r="A47" s="515" t="s">
        <v>86</v>
      </c>
      <c r="B47" s="516">
        <v>31195.7934885321</v>
      </c>
      <c r="C47" s="516">
        <v>25815.1078292556</v>
      </c>
      <c r="D47" s="516">
        <v>29566.669600051897</v>
      </c>
      <c r="E47" s="516">
        <v>30567.6986889408</v>
      </c>
      <c r="F47" s="516">
        <v>20090.449770238898</v>
      </c>
      <c r="G47" s="516">
        <v>10441.9357547067</v>
      </c>
      <c r="H47" s="516">
        <v>17743.669067050698</v>
      </c>
      <c r="I47" s="516">
        <v>30964.46326846</v>
      </c>
      <c r="J47" s="516">
        <v>34961.558775059995</v>
      </c>
    </row>
    <row r="48" spans="1:10" ht="12.75">
      <c r="A48" s="515" t="s">
        <v>73</v>
      </c>
      <c r="B48" s="516">
        <v>48687.8594571785</v>
      </c>
      <c r="C48" s="516">
        <v>15236.8386341478</v>
      </c>
      <c r="D48" s="516">
        <v>12867.1455926428</v>
      </c>
      <c r="E48" s="516">
        <v>14758.6598921149</v>
      </c>
      <c r="F48" s="516">
        <v>12077.7931310914</v>
      </c>
      <c r="G48" s="516">
        <v>12926.9453083579</v>
      </c>
      <c r="H48" s="516">
        <v>14662.994895917102</v>
      </c>
      <c r="I48" s="516">
        <v>13124.4329195517</v>
      </c>
      <c r="J48" s="516">
        <v>13465.453434619401</v>
      </c>
    </row>
    <row r="49" spans="1:10" ht="12.75">
      <c r="A49" s="515" t="s">
        <v>42</v>
      </c>
      <c r="B49" s="516">
        <v>178861.35759708198</v>
      </c>
      <c r="C49" s="516">
        <v>237712.384967666</v>
      </c>
      <c r="D49" s="516">
        <v>316193.50388985197</v>
      </c>
      <c r="E49" s="516">
        <v>217137.109216782</v>
      </c>
      <c r="F49" s="516">
        <v>235825.13420811598</v>
      </c>
      <c r="G49" s="516">
        <v>207416.609233808</v>
      </c>
      <c r="H49" s="516">
        <v>234295.628778952</v>
      </c>
      <c r="I49" s="516">
        <v>221472.819410855</v>
      </c>
      <c r="J49" s="516">
        <v>204168.19221936198</v>
      </c>
    </row>
    <row r="50" spans="1:10" ht="12.75">
      <c r="A50" s="513" t="s">
        <v>87</v>
      </c>
      <c r="B50" s="514">
        <v>258745.0105427926</v>
      </c>
      <c r="C50" s="514">
        <v>278764.33143106935</v>
      </c>
      <c r="D50" s="514">
        <v>358627.3190825467</v>
      </c>
      <c r="E50" s="514">
        <v>262463.4677978377</v>
      </c>
      <c r="F50" s="514">
        <v>267993.3771094463</v>
      </c>
      <c r="G50" s="514">
        <v>230785.49029687262</v>
      </c>
      <c r="H50" s="514">
        <v>266702.2927419198</v>
      </c>
      <c r="I50" s="514">
        <v>265561.7155988667</v>
      </c>
      <c r="J50" s="514">
        <v>252595.2044290414</v>
      </c>
    </row>
    <row r="51" spans="1:10" ht="12.75">
      <c r="A51" s="513" t="s">
        <v>139</v>
      </c>
      <c r="B51" s="514">
        <v>1064.31</v>
      </c>
      <c r="C51" s="514">
        <v>0</v>
      </c>
      <c r="D51" s="514">
        <v>240.57469670114202</v>
      </c>
      <c r="E51" s="514">
        <v>217.864607981835</v>
      </c>
      <c r="F51" s="514">
        <v>0</v>
      </c>
      <c r="G51" s="514">
        <v>0</v>
      </c>
      <c r="H51" s="514">
        <v>0</v>
      </c>
      <c r="I51" s="514">
        <v>0</v>
      </c>
      <c r="J51" s="514">
        <v>0</v>
      </c>
    </row>
    <row r="52" spans="1:10" ht="12.75">
      <c r="A52" s="521" t="s">
        <v>88</v>
      </c>
      <c r="B52" s="522">
        <v>93989.8037093878</v>
      </c>
      <c r="C52" s="522">
        <v>75124.3873068348</v>
      </c>
      <c r="D52" s="522">
        <v>100783.267038308</v>
      </c>
      <c r="E52" s="522">
        <v>96257.9629901516</v>
      </c>
      <c r="F52" s="522">
        <v>95501.7084360296</v>
      </c>
      <c r="G52" s="522">
        <v>78565.5008744252</v>
      </c>
      <c r="H52" s="522">
        <v>93846.7098176931</v>
      </c>
      <c r="I52" s="522">
        <v>87058.364606827</v>
      </c>
      <c r="J52" s="522">
        <v>96397.42677778601</v>
      </c>
    </row>
    <row r="53" spans="1:10" ht="12.75">
      <c r="A53" s="523" t="s">
        <v>89</v>
      </c>
      <c r="B53" s="524">
        <v>29995.2278120078</v>
      </c>
      <c r="C53" s="524">
        <v>40265.1399673351</v>
      </c>
      <c r="D53" s="524">
        <v>33112.835865400004</v>
      </c>
      <c r="E53" s="524">
        <v>31666.747305599998</v>
      </c>
      <c r="F53" s="524">
        <v>32717.930000199998</v>
      </c>
      <c r="G53" s="524">
        <v>31371.6986517</v>
      </c>
      <c r="H53" s="524">
        <v>31719.1590575</v>
      </c>
      <c r="I53" s="524">
        <v>32241.9375453</v>
      </c>
      <c r="J53" s="524">
        <v>32708.0000657</v>
      </c>
    </row>
    <row r="54" spans="1:10" ht="12.75">
      <c r="A54" s="513" t="s">
        <v>90</v>
      </c>
      <c r="B54" s="514">
        <v>2711888.2892909297</v>
      </c>
      <c r="C54" s="514">
        <v>2506669.9686015863</v>
      </c>
      <c r="D54" s="514">
        <v>2850532.028608965</v>
      </c>
      <c r="E54" s="514">
        <v>2627068.9131831564</v>
      </c>
      <c r="F54" s="514">
        <v>2606106.9607969387</v>
      </c>
      <c r="G54" s="514">
        <v>2353165.713990325</v>
      </c>
      <c r="H54" s="514">
        <v>2573850.530358529</v>
      </c>
      <c r="I54" s="514">
        <v>2545394.384358246</v>
      </c>
      <c r="J54" s="514">
        <v>2715484.7384333652</v>
      </c>
    </row>
    <row r="55" spans="1:10" ht="13.5" thickBot="1">
      <c r="A55" s="518" t="s">
        <v>91</v>
      </c>
      <c r="B55" s="519">
        <v>128607.297558689</v>
      </c>
      <c r="C55" s="519">
        <v>134576.256349709</v>
      </c>
      <c r="D55" s="519">
        <v>128683.744695015</v>
      </c>
      <c r="E55" s="519">
        <v>133370.044353522</v>
      </c>
      <c r="F55" s="519">
        <v>136462.154565785</v>
      </c>
      <c r="G55" s="519">
        <v>142797.885097155</v>
      </c>
      <c r="H55" s="519">
        <v>126236.61554175199</v>
      </c>
      <c r="I55" s="519">
        <v>131928.393711042</v>
      </c>
      <c r="J55" s="519">
        <v>135478.479224964</v>
      </c>
    </row>
    <row r="56" spans="1:10" ht="12.75">
      <c r="A56" s="513" t="s">
        <v>92</v>
      </c>
      <c r="B56" s="525">
        <v>2840495.5868496187</v>
      </c>
      <c r="C56" s="525">
        <v>2641246.224951295</v>
      </c>
      <c r="D56" s="525">
        <v>2979215.7733039805</v>
      </c>
      <c r="E56" s="525">
        <v>2760438.9575366783</v>
      </c>
      <c r="F56" s="525">
        <v>2742569.115362724</v>
      </c>
      <c r="G56" s="525">
        <v>2495963.59908748</v>
      </c>
      <c r="H56" s="525">
        <v>2700087.145900281</v>
      </c>
      <c r="I56" s="525">
        <v>2677322.778069288</v>
      </c>
      <c r="J56" s="525">
        <v>2850963.2176583293</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Skandinaviska Enskilda Banken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s03759</dc:creator>
  <cp:keywords/>
  <dc:description/>
  <cp:lastModifiedBy>Emanuelsson, Lars</cp:lastModifiedBy>
  <cp:lastPrinted>2011-03-01T13:46:59Z</cp:lastPrinted>
  <dcterms:created xsi:type="dcterms:W3CDTF">2011-02-15T13:45:26Z</dcterms:created>
  <dcterms:modified xsi:type="dcterms:W3CDTF">2016-10-19T13:35:56Z</dcterms:modified>
  <cp:category/>
  <cp:version/>
  <cp:contentType/>
  <cp:contentStatus/>
</cp:coreProperties>
</file>